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6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F16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K22" i="6"/>
  <c r="I22" i="6"/>
  <c r="J22" i="6"/>
  <c r="J13" i="6"/>
  <c r="K13" i="6"/>
  <c r="I13" i="6"/>
  <c r="G18" i="5"/>
  <c r="H14" i="6"/>
  <c r="H16" i="6" s="1"/>
  <c r="H24" i="6" s="1"/>
  <c r="G16" i="6"/>
  <c r="J14" i="6"/>
  <c r="K14" i="6"/>
  <c r="E16" i="6"/>
  <c r="E24" i="6" s="1"/>
  <c r="J15" i="6"/>
  <c r="I15" i="6"/>
  <c r="K15" i="6"/>
  <c r="K21" i="6"/>
  <c r="J21" i="6"/>
  <c r="J23" i="6" s="1"/>
  <c r="F23" i="6"/>
  <c r="I21" i="6"/>
  <c r="J19" i="6"/>
  <c r="K19" i="6"/>
  <c r="I19" i="6"/>
  <c r="G20" i="6"/>
  <c r="I17" i="6"/>
  <c r="K17" i="6"/>
  <c r="J17" i="6"/>
  <c r="K18" i="6"/>
  <c r="I18" i="6"/>
  <c r="I20" i="6" s="1"/>
  <c r="F20" i="6"/>
  <c r="F24" i="6" s="1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X39" i="1"/>
  <c r="R39" i="1"/>
  <c r="K23" i="6"/>
  <c r="I23" i="6"/>
  <c r="K16" i="6"/>
  <c r="I14" i="6"/>
  <c r="I16" i="6" s="1"/>
  <c r="G24" i="6"/>
  <c r="J16" i="6"/>
  <c r="J20" i="6"/>
  <c r="K20" i="6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I24" i="6"/>
  <c r="J24" i="6"/>
  <c r="H39" i="1"/>
  <c r="C41" i="1"/>
  <c r="T39" i="1"/>
  <c r="K8" i="1"/>
  <c r="F32" i="8" s="1"/>
  <c r="Q8" i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32" i="8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M9" i="2" l="1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L26" i="2"/>
  <c r="N26" i="2" s="1"/>
  <c r="L27" i="2"/>
  <c r="N27" i="2" s="1"/>
  <c r="L10" i="2"/>
  <c r="I7" i="2"/>
  <c r="I38" i="2" s="1"/>
  <c r="F7" i="2"/>
  <c r="F38" i="2" s="1"/>
  <c r="N25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E38" i="2" s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O38" i="2" l="1"/>
  <c r="Q7" i="2"/>
  <c r="Q38" i="2" s="1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<sst xmlns="http://schemas.openxmlformats.org/spreadsheetml/2006/main" count="1164" uniqueCount="244">
  <si>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</si>
  <si>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</si>
  <si>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</si>
  <si>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</si>
  <si>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</si>
  <si>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</si>
  <si>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</si>
  <si>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</si>
  <si>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</si>
  <si>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</si>
  <si>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</si>
  <si>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</si>
  <si>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</si>
  <si>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</si>
  <si>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</si>
  <si>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</si>
  <si>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</si>
  <si>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</si>
  <si>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</si>
  <si>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</si>
  <si>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</si>
  <si>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</si>
  <si>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</si>
  <si>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</si>
  <si>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</si>
  <si>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</si>
  <si>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</si>
  <si>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</si>
  <si>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</si>
  <si>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</si>
  <si>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</si>
  <si>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</si>
  <si>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</si>
  <si>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</si>
  <si>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</si>
  <si>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</si>
  <si>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</si>
  <si>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</si>
  <si>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</si>
  <si>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</si>
  <si>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</si>
  <si>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</si>
  <si>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</si>
  <si>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</si>
  <si>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</si>
  <si>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</si>
  <si>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</si>
  <si>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</si>
  <si>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</si>
  <si>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</si>
  <si>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</si>
  <si>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</si>
  <si>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</si>
  <si>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</si>
  <si>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</si>
  <si>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</si>
  <si>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</si>
  <si>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</si>
  <si>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</si>
  <si>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</si>
  <si>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</si>
  <si>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</si>
  <si>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</si>
  <si>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</si>
  <si>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</si>
  <si>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</si>
  <si>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</si>
  <si>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</si>
  <si>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</si>
  <si>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</si>
  <si>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</si>
  <si>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</si>
  <si>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</si>
  <si>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</si>
  <si>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</si>
  <si>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</si>
  <si>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</si>
  <si>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</si>
  <si>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</si>
  <si>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</si>
  <si>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</si>
  <si>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</si>
  <si>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</si>
  <si>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</si>
  <si>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</si>
  <si>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</si>
  <si>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</si>
  <si>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</si>
  <si>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</si>
  <si>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</si>
  <si>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</si>
  <si>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</si>
  <si>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</si>
  <si>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</si>
  <si>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</si>
  <si>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</si>
  <si>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</si>
  <si>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</si>
  <si>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</si>
  <si>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</si>
  <si>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</si>
  <si>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</si>
  <si>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</si>
  <si>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</si>
  <si>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</si>
  <si>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</si>
  <si>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</si>
  <si>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</si>
  <si>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</si>
  <si>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</si>
  <si>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</si>
  <si>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</si>
  <si>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</si>
  <si>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</si>
  <si>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</si>
  <si>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</si>
  <si>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</si>
  <si>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</si>
  <si>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</si>
  <si>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</si>
  <si>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</si>
  <si>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</si>
  <si>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</si>
  <si>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</si>
  <si>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</si>
  <si>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</si>
  <si>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</si>
  <si>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</si>
  <si>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</si>
  <si>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</si>
  <si>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</si>
  <si>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</si>
  <si>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</si>
  <si>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</si>
  <si>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</si>
  <si>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</si>
  <si>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</si>
  <si>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</si>
  <si>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</si>
  <si>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</si>
  <si>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</si>
  <si>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</si>
  <si>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</si>
  <si>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</si>
  <si>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</si>
  <si>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</si>
  <si>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</si>
  <si>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</si>
  <si>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</si>
  <si>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</si>
  <si>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</si>
  <si>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</si>
  <si>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</si>
  <si>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</si>
  <si>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</si>
  <si>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</si>
  <si>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</si>
  <si>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</si>
  <si>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</si>
  <si>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</si>
  <si>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</si>
  <si>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</si>
  <si>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</si>
  <si>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</si>
  <si>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</si>
  <si>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</si>
  <si>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</si>
  <si>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</si>
  <si>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</si>
  <si>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</si>
  <si>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</si>
  <si>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</si>
  <si>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</si>
  <si>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</si>
  <si>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</si>
  <si>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</si>
  <si>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</si>
  <si>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</si>
  <si>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</si>
  <si>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</si>
  <si>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</si>
  <si>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</si>
  <si>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</si>
  <si>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</si>
  <si>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</si>
  <si>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</si>
  <si>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</si>
  <si>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</si>
  <si>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</si>
  <si>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</si>
  <si>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</si>
  <si>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</si>
  <si>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</si>
  <si>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</si>
  <si>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</si>
  <si>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</si>
  <si>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</si>
  <si>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</si>
  <si>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</si>
  <si>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</si>
  <si>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</si>
  <si>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</si>
  <si>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</si>
  <si>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</si>
  <si>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</si>
  <si>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</si>
  <si>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</si>
  <si>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</si>
  <si>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</si>
  <si>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</si>
  <si>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</si>
  <si>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</si>
  <si>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</si>
  <si>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</si>
  <si>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</si>
  <si>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</si>
  <si>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</si>
  <si>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</si>
  <si>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عقسد احمد </t>
  </si>
  <si>
    <t xml:space="preserve">عمبد اشرف </t>
  </si>
  <si>
    <t xml:space="preserve">عميد اسامه </t>
  </si>
  <si>
    <t xml:space="preserve">عقيد طارق </t>
  </si>
  <si>
    <t xml:space="preserve">نقيب محمود </t>
  </si>
  <si>
    <t>عقيد محمد</t>
  </si>
  <si>
    <t>عميد محمد</t>
  </si>
  <si>
    <t>عميد اشرف</t>
  </si>
  <si>
    <t>نقيب صلاح</t>
  </si>
  <si>
    <t>احمد</t>
  </si>
  <si>
    <t>جندي عبد الله</t>
  </si>
  <si>
    <t>جندي حاتم</t>
  </si>
  <si>
    <t>جندي ايراهيم</t>
  </si>
  <si>
    <t>نقيب حفناوي</t>
  </si>
  <si>
    <t xml:space="preserve">ظ </t>
  </si>
  <si>
    <t>نقيب وليد</t>
  </si>
  <si>
    <t xml:space="preserve">اكرم </t>
  </si>
  <si>
    <t xml:space="preserve">عميد / احمد </t>
  </si>
  <si>
    <t xml:space="preserve">جندي / مصطفي عادل </t>
  </si>
  <si>
    <t xml:space="preserve">معدل البيع اليومى لمحطات وقود شل اوت التي يديرها الوكلاء (المتحدة  - ماستر اكسبريس - اينوتك) 2019/9/12 </t>
  </si>
  <si>
    <t xml:space="preserve">رائد / ايهاب </t>
  </si>
  <si>
    <t xml:space="preserve">ضابط / رزق </t>
  </si>
  <si>
    <t xml:space="preserve">عميد / مصطفي </t>
  </si>
  <si>
    <t xml:space="preserve">عقيد / احمد الجندي </t>
  </si>
  <si>
    <t>عمبد / احمد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</si>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</sst>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1086</v>
          </cell>
        </row>
        <row r="3">
          <cell r="D3">
            <v>2011</v>
          </cell>
        </row>
        <row r="4">
          <cell r="D4">
            <v>792</v>
          </cell>
        </row>
        <row r="5">
          <cell r="D5">
            <v>1582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21EF39-FD5A-4461-88BD-4EDE6C866612}" diskRevisions="1" revisionId="368" version="16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8769EF8-C379-4032-8EF7-CEE3BF1771BF}" dateTime="2019-09-13T07:04:16" maxSheetId="25" userName="pp" r:id="rId2" minRId="1" maxRId="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EB9F4FC-277E-4ACE-85E0-5486F6FDBB0A}" dateTime="2019-09-13T07:41:51" maxSheetId="25" userName="pp" r:id="rId3" minRId="14" maxRId="4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C0FF40-484C-4E33-BB94-0152EA472743}" dateTime="2019-09-13T08:01:04" maxSheetId="25" userName="pp" r:id="rId4" minRId="42" maxRId="4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7EF6BDA-50CA-436F-8DC0-009CD7F1F6F5}" dateTime="2019-09-13T08:19:09" maxSheetId="25" userName="pp" r:id="rId5" minRId="48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52E7C73-3D42-4934-B091-CCEF5AEFEFFE}" dateTime="2019-09-13T08:33:09" maxSheetId="25" userName="pp" r:id="rId6" minRId="65" maxRId="6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307ED88-5D4E-4BD5-B9B5-0C8DC6DD51DD}" dateTime="2019-09-13T08:53:27" maxSheetId="25" userName="pp" r:id="rId7" minRId="70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E6548AB-DD60-49A4-A1E2-55798A50F50E}" dateTime="2019-09-13T08:59:48" maxSheetId="25" userName="pp" r:id="rId8" minRId="87" maxRId="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6DEE1AA-B232-4CA6-9B5D-D675F3F1390B}" dateTime="2019-09-13T09:15:21" maxSheetId="25" userName="pp" r:id="rId9" minRId="95" maxRId="1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0818864-4CD9-4C2B-A32F-3219240B5636}" dateTime="2019-09-13T09:16:47" maxSheetId="25" userName="pp" r:id="rId10" minRId="113" maxRId="1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5297CBE-583A-4487-A4D2-2C9D88134EB3}" dateTime="2019-09-13T09:20:37" maxSheetId="25" userName="pp" r:id="rId11" minRId="119" maxRId="1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317E67B-5AAB-45B2-81FC-172F52FAAF88}" dateTime="2019-09-13T10:43:07" maxSheetId="25" userName="pp" r:id="rId12" minRId="135" maxRId="16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D3EFBDD-E9F5-41DF-A9A3-7C1B9717534E}" dateTime="2019-09-13T11:37:52" maxSheetId="25" userName="pp" r:id="rId13" minRId="175" maxRId="21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1BAB621-436E-4256-A342-2D920F6CB19D}" dateTime="2019-09-13T16:21:43" maxSheetId="25" userName="pp" r:id="rId14" minRId="2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E466AC-DBCA-4D72-9F60-C852646A92AF}" dateTime="2019-09-14T01:06:12" maxSheetId="25" userName="pp" r:id="rId15" minRId="217" maxRId="3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721EF39-FD5A-4461-88BD-4EDE6C866612}" dateTime="2019-09-14T07:39:05" maxSheetId="25" userName="pp" r:id="rId16" minRId="328" maxRId="3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4">
    <nc r="H27">
      <v>9655</v>
    </nc>
  </rcc>
  <rcc rId="114" sId="4">
    <nc r="K27">
      <v>3058</v>
    </nc>
  </rcc>
  <rcc rId="115" sId="4" numFmtId="4">
    <nc r="O27">
      <v>700</v>
    </nc>
  </rcc>
  <rcc rId="116" sId="4">
    <nc r="F27">
      <v>107</v>
    </nc>
  </rcc>
  <rcc rId="117" sId="4">
    <nc r="I27">
      <v>30</v>
    </nc>
  </rcc>
  <rcc rId="118" sId="4">
    <nc r="R27" t="inlineStr">
      <is>
        <t>نقيب حفناوي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4">
    <nc r="E8">
      <v>2446</v>
    </nc>
  </rcc>
  <rcc rId="120" sId="4">
    <nc r="C8">
      <v>24</v>
    </nc>
  </rcc>
  <rcc rId="121" sId="4">
    <nc r="H8">
      <v>21406</v>
    </nc>
  </rcc>
  <rcc rId="122" sId="4">
    <nc r="F8">
      <v>39</v>
    </nc>
  </rcc>
  <rcc rId="123" sId="4">
    <nc r="K8">
      <v>8584</v>
    </nc>
  </rcc>
  <rcc rId="124" sId="4">
    <nc r="I8">
      <v>12</v>
    </nc>
  </rcc>
  <rcc rId="125" sId="4">
    <nc r="N8">
      <v>4905</v>
    </nc>
  </rcc>
  <rcc rId="126" sId="4">
    <nc r="L8">
      <v>165</v>
    </nc>
  </rcc>
  <rcc rId="127" sId="4" numFmtId="4">
    <nc r="O8">
      <v>2680</v>
    </nc>
  </rcc>
  <rcc rId="128" sId="4">
    <nc r="R8" t="inlineStr">
      <is>
        <t xml:space="preserve">ظ </t>
      </is>
    </nc>
  </rcc>
  <rcc rId="129" sId="4">
    <nc r="K28">
      <v>14011</v>
    </nc>
  </rcc>
  <rcc rId="130" sId="4">
    <nc r="H28">
      <v>36429</v>
    </nc>
  </rcc>
  <rcc rId="131" sId="4" numFmtId="4">
    <nc r="O28">
      <v>1790</v>
    </nc>
  </rcc>
  <rcc rId="132" sId="4">
    <nc r="I28">
      <v>74</v>
    </nc>
  </rcc>
  <rcc rId="133" sId="4">
    <nc r="F28">
      <v>151</v>
    </nc>
  </rcc>
  <rcc rId="134" sId="4">
    <nc r="R28" t="inlineStr">
      <is>
        <t>عميد محمد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4">
    <nc r="H31">
      <v>58032</v>
    </nc>
  </rcc>
  <rcc rId="136" sId="4">
    <nc r="K31">
      <v>14116</v>
    </nc>
  </rcc>
  <rcc rId="137" sId="4" numFmtId="4">
    <nc r="O31">
      <v>5880</v>
    </nc>
  </rcc>
  <rcc rId="138" sId="4">
    <nc r="F31">
      <v>142</v>
    </nc>
  </rcc>
  <rcc rId="139" sId="4">
    <nc r="I31">
      <v>81</v>
    </nc>
  </rcc>
  <rcc rId="140" sId="4">
    <nc r="R31" t="inlineStr">
      <is>
        <t>نقيب وليد</t>
      </is>
    </nc>
  </rcc>
  <rcc rId="141" sId="4">
    <nc r="E7">
      <v>42267</v>
    </nc>
  </rcc>
  <rcc rId="142" sId="4">
    <nc r="H7">
      <v>22871</v>
    </nc>
  </rcc>
  <rcc rId="143" sId="4">
    <nc r="K7">
      <v>4857</v>
    </nc>
  </rcc>
  <rcc rId="144" sId="4" numFmtId="4">
    <nc r="O7">
      <v>3995</v>
    </nc>
  </rcc>
  <rcc rId="145" sId="4">
    <nc r="C7">
      <v>56</v>
    </nc>
  </rcc>
  <rcc rId="146" sId="4">
    <nc r="F7">
      <v>24</v>
    </nc>
  </rcc>
  <rcc rId="147" sId="4">
    <nc r="I7">
      <v>27</v>
    </nc>
  </rcc>
  <rcc rId="148" sId="4">
    <nc r="R7" t="inlineStr">
      <is>
        <t xml:space="preserve">اكرم </t>
      </is>
    </nc>
  </rcc>
  <rcc rId="149" sId="4">
    <nc r="E26">
      <v>4653</v>
    </nc>
  </rcc>
  <rcc rId="150" sId="4">
    <nc r="H26">
      <v>10934</v>
    </nc>
  </rcc>
  <rcc rId="151" sId="4">
    <nc r="K26">
      <v>2254</v>
    </nc>
  </rcc>
  <rcc rId="152" sId="4">
    <nc r="N26">
      <v>15441</v>
    </nc>
  </rcc>
  <rcc rId="153" sId="4" numFmtId="4">
    <nc r="O26">
      <v>1350</v>
    </nc>
  </rcc>
  <rcc rId="154" sId="4">
    <nc r="C26">
      <v>79</v>
    </nc>
  </rcc>
  <rcc rId="155" sId="4">
    <nc r="F26">
      <v>28</v>
    </nc>
  </rcc>
  <rcc rId="156" sId="4">
    <nc r="I26">
      <v>30</v>
    </nc>
  </rcc>
  <rcc rId="157" sId="4">
    <nc r="L26">
      <v>147</v>
    </nc>
  </rcc>
  <rcc rId="158" sId="4">
    <nc r="R26" t="inlineStr">
      <is>
        <t xml:space="preserve">عميد / احمد </t>
      </is>
    </nc>
  </rcc>
  <rcc rId="159" sId="4">
    <nc r="H10">
      <v>24493</v>
    </nc>
  </rcc>
  <rcc rId="160" sId="4">
    <nc r="E10">
      <v>4597</v>
    </nc>
  </rcc>
  <rcc rId="161" sId="4">
    <nc r="N10">
      <v>8401</v>
    </nc>
  </rcc>
  <rcc rId="162" sId="4" numFmtId="4">
    <nc r="O10">
      <v>2730</v>
    </nc>
  </rcc>
  <rcc rId="163" sId="4">
    <nc r="F10">
      <v>71</v>
    </nc>
  </rcc>
  <rcc rId="164" sId="4">
    <nc r="C10">
      <v>16</v>
    </nc>
  </rcc>
  <rcc rId="165" sId="4">
    <nc r="L10">
      <v>170</v>
    </nc>
  </rcc>
  <rcc rId="166" sId="4">
    <nc r="R10" t="inlineStr">
      <is>
        <t xml:space="preserve">جندي / مصطفي عادل </t>
      </is>
    </nc>
  </rcc>
  <rcc rId="167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2019/9/12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4">
    <nc r="H21">
      <v>4242</v>
    </nc>
  </rcc>
  <rcc rId="176" sId="4">
    <nc r="N21">
      <v>5026</v>
    </nc>
  </rcc>
  <rcc rId="177" sId="4" numFmtId="4">
    <nc r="O21">
      <v>278</v>
    </nc>
  </rcc>
  <rcc rId="178" sId="4">
    <nc r="P21">
      <v>282</v>
    </nc>
  </rcc>
  <rcc rId="179" sId="4">
    <nc r="F21">
      <v>34</v>
    </nc>
  </rcc>
  <rcc rId="180" sId="4">
    <nc r="L21">
      <v>95</v>
    </nc>
  </rcc>
  <rcc rId="181" sId="4">
    <nc r="R21" t="inlineStr">
      <is>
        <t xml:space="preserve">رائد / ايهاب </t>
      </is>
    </nc>
  </rcc>
  <rcc rId="182" sId="4">
    <nc r="H6">
      <v>35899</v>
    </nc>
  </rcc>
  <rcc rId="183" sId="4">
    <nc r="K6">
      <v>12711</v>
    </nc>
  </rcc>
  <rcc rId="184" sId="4" numFmtId="4">
    <nc r="O6">
      <v>3210</v>
    </nc>
  </rcc>
  <rcc rId="185" sId="4">
    <nc r="F6">
      <v>88</v>
    </nc>
  </rcc>
  <rcc rId="186" sId="4">
    <nc r="I6">
      <v>13</v>
    </nc>
  </rcc>
  <rcc rId="187" sId="4">
    <nc r="H29">
      <v>32413</v>
    </nc>
  </rcc>
  <rcc rId="188" sId="4">
    <nc r="K29">
      <v>10766</v>
    </nc>
  </rcc>
  <rcc rId="189" sId="4" numFmtId="4">
    <nc r="O29">
      <v>3600</v>
    </nc>
  </rcc>
  <rcc rId="190" sId="4">
    <nc r="F29">
      <v>165</v>
    </nc>
  </rcc>
  <rcc rId="191" sId="4">
    <nc r="I29">
      <v>67</v>
    </nc>
  </rcc>
  <rcc rId="192" sId="4">
    <nc r="R29" t="inlineStr">
      <is>
        <t xml:space="preserve">ضابط / رزق </t>
      </is>
    </nc>
  </rcc>
  <rcc rId="193" sId="4">
    <nc r="H12">
      <v>58586</v>
    </nc>
  </rcc>
  <rcc rId="194" sId="4">
    <nc r="K12">
      <v>16797</v>
    </nc>
  </rcc>
  <rcc rId="195" sId="4" numFmtId="4">
    <nc r="O12">
      <v>4650</v>
    </nc>
  </rcc>
  <rcc rId="196" sId="4">
    <nc r="F12">
      <v>168</v>
    </nc>
  </rcc>
  <rcc rId="197" sId="4">
    <nc r="I12">
      <v>46</v>
    </nc>
  </rcc>
  <rcc rId="198" sId="4">
    <nc r="R12" t="inlineStr">
      <is>
        <t xml:space="preserve">عميد / مصطفي </t>
      </is>
    </nc>
  </rcc>
  <rcc rId="199" sId="4">
    <nc r="H17">
      <v>4426</v>
    </nc>
  </rcc>
  <rcc rId="200" sId="4">
    <nc r="K17">
      <v>1078</v>
    </nc>
  </rcc>
  <rcc rId="201" sId="4">
    <nc r="N17">
      <v>7481</v>
    </nc>
  </rcc>
  <rcc rId="202" sId="4" numFmtId="4">
    <nc r="O17">
      <v>1450</v>
    </nc>
  </rcc>
  <rcc rId="203" sId="4">
    <nc r="I17">
      <v>12</v>
    </nc>
  </rcc>
  <rcc rId="204" sId="4">
    <nc r="F17">
      <v>70</v>
    </nc>
  </rcc>
  <rcc rId="205" sId="4">
    <nc r="L17">
      <v>160</v>
    </nc>
  </rcc>
  <rcc rId="206" sId="4">
    <nc r="R17" t="inlineStr">
      <is>
        <t xml:space="preserve">عقيد / احمد الجندي </t>
      </is>
    </nc>
  </rcc>
  <rcc rId="207" sId="4">
    <nc r="I22">
      <v>15</v>
    </nc>
  </rcc>
  <rcc rId="208" sId="4">
    <nc r="K22">
      <v>2311</v>
    </nc>
  </rcc>
  <rcc rId="209" sId="4">
    <nc r="F22">
      <v>73</v>
    </nc>
  </rcc>
  <rcc rId="210" sId="4">
    <nc r="H22">
      <v>14402</v>
    </nc>
  </rcc>
  <rcc rId="211" sId="4">
    <nc r="L22">
      <v>126</v>
    </nc>
  </rcc>
  <rcc rId="212" sId="4">
    <nc r="N22">
      <v>50299</v>
    </nc>
  </rcc>
  <rcc rId="213" sId="4" numFmtId="4">
    <nc r="O22">
      <v>1620</v>
    </nc>
  </rcc>
  <rcc rId="214" sId="4">
    <nc r="P22">
      <v>3870</v>
    </nc>
  </rcc>
  <rcc rId="215" sId="4">
    <nc r="R22" t="inlineStr">
      <is>
        <t>عمبد / احمد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4">
    <oc r="I28">
      <v>74</v>
    </oc>
    <nc r="I28">
      <v>87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218" sId="3">
    <oc r="D11">
      <f>'التمام الصباحي'!F39*1000</f>
    </oc>
    <nc r="D11">
      <f>'التمام الصباحي'!F39*1000</f>
    </nc>
  </rcc>
  <rcc rId="219" sId="3">
    <oc r="E11">
      <f>D11/C11</f>
    </oc>
    <nc r="E11">
      <f>D11/C11</f>
    </nc>
  </rcc>
  <rcc rId="220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221" sId="3">
    <oc r="G11">
      <f>'التمام الصباحي'!L39*1000</f>
    </oc>
    <nc r="G11">
      <f>'التمام الصباحي'!L39*1000</f>
    </nc>
  </rcc>
  <rcc rId="222" sId="3">
    <oc r="H11">
      <f>G11/F11</f>
    </oc>
    <nc r="H11">
      <f>G11/F11</f>
    </nc>
  </rcc>
  <rcc rId="223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224" sId="3">
    <oc r="J11">
      <f>'التمام الصباحي'!R39*1000</f>
    </oc>
    <nc r="J11">
      <f>'التمام الصباحي'!R39*1000</f>
    </nc>
  </rcc>
  <rcc rId="225" sId="3">
    <oc r="K11">
      <f>J11/I11</f>
    </oc>
    <nc r="K11">
      <f>J11/I11</f>
    </nc>
  </rcc>
  <rcc rId="226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227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228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229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230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231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232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233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234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235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236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237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238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239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240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241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242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243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244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245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246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247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248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249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250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251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252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253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254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255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256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257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258" sId="4">
    <oc r="A29">
      <v>25</v>
    </oc>
    <nc r="A29" t="inlineStr">
      <is>
        <t xml:space="preserve">  </t>
      </is>
    </nc>
  </rcc>
  <rcc rId="259" sId="4">
    <nc r="J28">
      <v>17</v>
    </nc>
  </rcc>
  <rcc rId="260" sId="4">
    <nc r="M11">
      <v>17</v>
    </nc>
  </rcc>
  <rcc rId="261" sId="4">
    <nc r="G6">
      <v>51</v>
    </nc>
  </rcc>
  <rcc rId="262" sId="4">
    <nc r="G5">
      <v>34</v>
    </nc>
  </rcc>
  <rcc rId="263" sId="4">
    <nc r="G27">
      <v>17</v>
    </nc>
  </rcc>
  <rcc rId="264" sId="4">
    <nc r="M22">
      <v>51</v>
    </nc>
  </rcc>
  <rcc rId="265" sId="4">
    <nc r="G9">
      <v>17</v>
    </nc>
  </rcc>
  <rcc rId="266" sId="4">
    <nc r="G8">
      <v>17</v>
    </nc>
  </rcc>
  <rcc rId="267" sId="4">
    <nc r="J8">
      <v>17</v>
    </nc>
  </rcc>
  <rcc rId="268" sId="4">
    <nc r="G26">
      <v>17</v>
    </nc>
  </rcc>
  <rcc rId="269" sId="4">
    <nc r="M26">
      <v>34</v>
    </nc>
  </rcc>
  <rcc rId="270" sId="4">
    <nc r="D7">
      <v>34</v>
    </nc>
  </rcc>
  <rcc rId="271" sId="4">
    <nc r="G7">
      <v>17</v>
    </nc>
  </rcc>
  <rcc rId="272" sId="4">
    <nc r="G30">
      <v>51</v>
    </nc>
  </rcc>
  <rcc rId="273" sId="4">
    <nc r="G15">
      <v>17</v>
    </nc>
  </rcc>
  <rcc rId="274" sId="4">
    <nc r="J15">
      <v>17</v>
    </nc>
  </rcc>
  <rcc rId="275" sId="4">
    <nc r="M15">
      <v>17</v>
    </nc>
  </rcc>
  <rcc rId="276" sId="4">
    <nc r="G12">
      <v>34</v>
    </nc>
  </rcc>
  <rcc rId="277" sId="4">
    <nc r="J12">
      <v>17</v>
    </nc>
  </rcc>
  <rcc rId="278" sId="4">
    <nc r="G22">
      <v>17</v>
    </nc>
  </rcc>
  <rcc rId="279" sId="4">
    <nc r="G23">
      <v>34</v>
    </nc>
  </rcc>
  <rcc rId="280" sId="4">
    <nc r="M23">
      <v>51</v>
    </nc>
  </rcc>
  <rcc rId="281" sId="4">
    <nc r="G18">
      <v>17</v>
    </nc>
  </rcc>
  <rcc rId="282" sId="4">
    <nc r="M18">
      <v>34</v>
    </nc>
  </rcc>
  <rcc rId="283" sId="4">
    <nc r="G13">
      <v>34</v>
    </nc>
  </rcc>
  <rcc rId="284" sId="4">
    <nc r="M13">
      <v>17</v>
    </nc>
  </rcc>
  <rcc rId="285" sId="4">
    <nc r="G28">
      <v>68</v>
    </nc>
  </rcc>
  <rcc rId="286" sId="4">
    <nc r="J29">
      <v>17</v>
    </nc>
  </rcc>
  <rcc rId="287" sId="4">
    <nc r="G31">
      <v>51</v>
    </nc>
  </rcc>
  <rcc rId="288" sId="4">
    <nc r="J31">
      <v>51</v>
    </nc>
  </rcc>
  <rcc rId="289" sId="4">
    <nc r="G14">
      <v>17</v>
    </nc>
  </rcc>
  <rcc rId="290" sId="4">
    <nc r="M14">
      <v>85</v>
    </nc>
  </rcc>
  <rcc rId="291" sId="4">
    <nc r="D11">
      <v>17</v>
    </nc>
  </rcc>
  <rcc rId="292" sId="4">
    <nc r="G11">
      <v>68</v>
    </nc>
  </rcc>
  <rcc rId="293" sId="7">
    <nc r="D17">
      <v>17</v>
    </nc>
  </rcc>
  <rcc rId="294" sId="7">
    <nc r="C12">
      <v>34</v>
    </nc>
  </rcc>
  <rcc rId="295" sId="7">
    <nc r="E12">
      <v>17</v>
    </nc>
  </rcc>
  <rcc rId="296" sId="7">
    <nc r="H7">
      <v>51</v>
    </nc>
  </rcc>
  <rcc rId="297" sId="7">
    <nc r="H5">
      <v>34</v>
    </nc>
  </rcc>
  <rcc rId="298" sId="7">
    <nc r="H6">
      <v>17</v>
    </nc>
  </rcc>
  <rcc rId="299" sId="7">
    <nc r="D40">
      <v>51</v>
    </nc>
  </rcc>
  <rcc rId="300" sId="7">
    <nc r="H9">
      <v>17</v>
    </nc>
  </rcc>
  <rcc rId="301" sId="7">
    <nc r="I9">
      <v>17</v>
    </nc>
  </rcc>
  <rcc rId="302" sId="7">
    <nc r="H10">
      <v>17</v>
    </nc>
  </rcc>
  <rcc rId="303" sId="7">
    <nc r="F32">
      <v>17</v>
    </nc>
  </rcc>
  <rcc rId="304" sId="7">
    <nc r="I32">
      <v>34</v>
    </nc>
  </rcc>
  <rcc rId="305" sId="7">
    <nc r="G8">
      <v>34</v>
    </nc>
  </rcc>
  <rcc rId="306" sId="7">
    <nc r="H8">
      <v>17</v>
    </nc>
  </rcc>
  <rcc rId="307" sId="7">
    <nc r="H15">
      <v>51</v>
    </nc>
  </rcc>
  <rcc rId="308" sId="7">
    <nc r="R6">
      <v>17</v>
    </nc>
  </rcc>
  <rcc rId="309" sId="7">
    <nc r="S6">
      <v>17</v>
    </nc>
  </rcc>
  <rcc rId="310" sId="7">
    <nc r="T6">
      <v>17</v>
    </nc>
  </rcc>
  <rcc rId="311" sId="7">
    <nc r="C13">
      <v>34</v>
    </nc>
  </rcc>
  <rcc rId="312" sId="7">
    <nc r="D13">
      <v>17</v>
    </nc>
  </rcc>
  <rcc rId="313" sId="7">
    <nc r="E40">
      <v>17</v>
    </nc>
  </rcc>
  <rcc rId="314" sId="7">
    <nc r="E41">
      <v>34</v>
    </nc>
  </rcc>
  <rcc rId="315" sId="7">
    <nc r="G41">
      <v>51</v>
    </nc>
  </rcc>
  <rcc rId="316" sId="7">
    <nc r="F28">
      <v>17</v>
    </nc>
  </rcc>
  <rcc rId="317" sId="7">
    <nc r="I28">
      <v>34</v>
    </nc>
  </rcc>
  <rcc rId="318" sId="7">
    <nc r="C14">
      <v>34</v>
    </nc>
  </rcc>
  <rcc rId="319" sId="7">
    <nc r="E14">
      <v>17</v>
    </nc>
  </rcc>
  <rcc rId="320" sId="7">
    <nc r="C17">
      <v>68</v>
    </nc>
  </rcc>
  <rcc rId="321" sId="7">
    <nc r="D18">
      <v>17</v>
    </nc>
  </rcc>
  <rcc rId="322" sId="7">
    <nc r="C16">
      <v>51</v>
    </nc>
  </rcc>
  <rcc rId="323" sId="7">
    <nc r="D16">
      <v>51</v>
    </nc>
  </rcc>
  <rcc rId="324" sId="7">
    <nc r="R5">
      <v>17</v>
    </nc>
  </rcc>
  <rcc rId="325" sId="7">
    <nc r="T5">
      <v>85</v>
    </nc>
  </rcc>
  <rcc rId="326" sId="7">
    <nc r="G12">
      <v>17</v>
    </nc>
  </rcc>
  <rcc rId="327" sId="7">
    <nc r="H12">
      <v>34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29" sId="3">
    <oc r="D11">
      <f>'التمام الصباحي'!F39*1000</f>
    </oc>
    <nc r="D11">
      <f>'التمام الصباحي'!F39*1000</f>
    </nc>
  </rcc>
  <rcc rId="330" sId="3">
    <oc r="E11">
      <f>D11/C11</f>
    </oc>
    <nc r="E11">
      <f>D11/C11</f>
    </nc>
  </rcc>
  <rcc rId="331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32" sId="3">
    <oc r="G11">
      <f>'التمام الصباحي'!L39*1000</f>
    </oc>
    <nc r="G11">
      <f>'التمام الصباحي'!L39*1000</f>
    </nc>
  </rcc>
  <rcc rId="333" sId="3">
    <oc r="H11">
      <f>G11/F11</f>
    </oc>
    <nc r="H11">
      <f>G11/F11</f>
    </nc>
  </rcc>
  <rcc rId="334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35" sId="3">
    <oc r="J11">
      <f>'التمام الصباحي'!R39*1000</f>
    </oc>
    <nc r="J11">
      <f>'التمام الصباحي'!R39*1000</f>
    </nc>
  </rcc>
  <rcc rId="336" sId="3">
    <oc r="K11">
      <f>J11/I11</f>
    </oc>
    <nc r="K11">
      <f>J11/I11</f>
    </nc>
  </rcc>
  <rcc rId="337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38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39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40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41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42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43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4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45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46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47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48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49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50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51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52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53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54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55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56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57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58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59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60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61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62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63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64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65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66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67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68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5">
      <v>29417</v>
    </nc>
  </rcc>
  <rcc rId="2" sId="4">
    <nc r="K5">
      <v>11655</v>
    </nc>
  </rcc>
  <rcc rId="3" sId="4" numFmtId="4">
    <nc r="O5">
      <v>3040</v>
    </nc>
  </rcc>
  <rcc rId="4" sId="4">
    <nc r="I5">
      <v>15</v>
    </nc>
  </rcc>
  <rcc rId="5" sId="4">
    <nc r="F5">
      <v>47</v>
    </nc>
  </rcc>
  <rcc rId="6" sId="4">
    <nc r="R5" t="inlineStr">
      <is>
        <t xml:space="preserve">عقسد احمد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4">
    <nc r="K23">
      <v>5138</v>
    </nc>
  </rcc>
  <rcc rId="15" sId="4">
    <nc r="H23">
      <v>29296</v>
    </nc>
  </rcc>
  <rcc rId="16" sId="4">
    <nc r="N23">
      <v>51233</v>
    </nc>
  </rcc>
  <rcc rId="17" sId="4" numFmtId="4">
    <nc r="O23">
      <v>3015</v>
    </nc>
  </rcc>
  <rcc rId="18" sId="4">
    <nc r="P23">
      <v>3860</v>
    </nc>
  </rcc>
  <rcc rId="19" sId="4">
    <nc r="I23">
      <v>20</v>
    </nc>
  </rcc>
  <rcc rId="20" sId="4">
    <nc r="F23">
      <v>58</v>
    </nc>
  </rcc>
  <rcc rId="21" sId="4">
    <nc r="L23">
      <v>120</v>
    </nc>
  </rcc>
  <rcc rId="22" sId="4">
    <nc r="R23" t="inlineStr">
      <is>
        <t xml:space="preserve">عمبد اشرف </t>
      </is>
    </nc>
  </rcc>
  <rcc rId="23" sId="4">
    <nc r="K13">
      <v>12200</v>
    </nc>
  </rcc>
  <rcc rId="24" sId="4">
    <nc r="H13">
      <v>35800</v>
    </nc>
  </rcc>
  <rcc rId="25" sId="4">
    <nc r="N13">
      <v>30000</v>
    </nc>
  </rcc>
  <rcc rId="26" sId="4">
    <nc r="F13">
      <v>162</v>
    </nc>
  </rcc>
  <rcc rId="27" sId="4">
    <nc r="L13">
      <v>111</v>
    </nc>
  </rcc>
  <rcc rId="28" sId="4">
    <nc r="I13">
      <v>40</v>
    </nc>
  </rcc>
  <rcc rId="29" sId="4">
    <nc r="R13" t="inlineStr">
      <is>
        <t xml:space="preserve">عميد اسامه </t>
      </is>
    </nc>
  </rcc>
  <rcc rId="30" sId="4">
    <nc r="H19">
      <v>9392</v>
    </nc>
  </rcc>
  <rcc rId="31" sId="4">
    <nc r="K19">
      <v>2866</v>
    </nc>
  </rcc>
  <rcc rId="32" sId="4">
    <nc r="I19">
      <v>27</v>
    </nc>
  </rcc>
  <rcc rId="33" sId="4">
    <nc r="F19">
      <v>58</v>
    </nc>
  </rcc>
  <rcc rId="34" sId="4" numFmtId="4">
    <nc r="O19">
      <v>1000</v>
    </nc>
  </rcc>
  <rcc rId="35" sId="4">
    <nc r="R19" t="inlineStr">
      <is>
        <t xml:space="preserve">عقيد طارق </t>
      </is>
    </nc>
  </rcc>
  <rcc rId="36" sId="4">
    <nc r="H16">
      <v>4065</v>
    </nc>
  </rcc>
  <rcc rId="37" sId="4">
    <nc r="K16">
      <v>1070</v>
    </nc>
  </rcc>
  <rcc rId="38" sId="4" numFmtId="4">
    <nc r="O16">
      <v>408</v>
    </nc>
  </rcc>
  <rcc rId="39" sId="4">
    <nc r="F16">
      <v>39</v>
    </nc>
  </rcc>
  <rcc rId="40" sId="4">
    <nc r="I16">
      <v>14</v>
    </nc>
  </rcc>
  <rcc rId="41" sId="4">
    <nc r="R16" t="inlineStr">
      <is>
        <t xml:space="preserve">نقيب محمود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4">
    <nc r="K9">
      <v>11669</v>
    </nc>
  </rcc>
  <rcc rId="43" sId="4">
    <nc r="H9">
      <v>46088</v>
    </nc>
  </rcc>
  <rcc rId="44" sId="4" numFmtId="4">
    <nc r="O9">
      <v>3910</v>
    </nc>
  </rcc>
  <rcc rId="45" sId="4">
    <nc r="I9">
      <v>25</v>
    </nc>
  </rcc>
  <rcc rId="46" sId="4">
    <nc r="F9">
      <v>68</v>
    </nc>
  </rcc>
  <rcc rId="47" sId="4">
    <nc r="R9" t="inlineStr">
      <is>
        <t>عقيد محمد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4">
    <nc r="K18">
      <v>5794</v>
    </nc>
  </rcc>
  <rcc rId="49" sId="4">
    <nc r="N18">
      <v>19307</v>
    </nc>
  </rcc>
  <rcc rId="50" sId="4" numFmtId="4">
    <nc r="O18">
      <v>1887</v>
    </nc>
  </rcc>
  <rcc rId="51" sId="4">
    <nc r="P18">
      <v>1673</v>
    </nc>
  </rcc>
  <rcc rId="52" sId="4">
    <nc r="I18">
      <v>23</v>
    </nc>
  </rcc>
  <rcc rId="53" sId="4">
    <nc r="F18">
      <v>76</v>
    </nc>
  </rcc>
  <rcc rId="54" sId="4">
    <nc r="L18">
      <v>134</v>
    </nc>
  </rcc>
  <rcc rId="55" sId="4">
    <nc r="R18" t="inlineStr">
      <is>
        <t>عميد محمد</t>
      </is>
    </nc>
  </rcc>
  <rcc rId="56" sId="4">
    <nc r="H18">
      <v>19218</v>
    </nc>
  </rcc>
  <rcc rId="57" sId="4">
    <nc r="E11">
      <v>10199</v>
    </nc>
  </rcc>
  <rcc rId="58" sId="4">
    <nc r="H11">
      <v>29666</v>
    </nc>
  </rcc>
  <rcc rId="59" sId="4">
    <nc r="N11">
      <v>21009</v>
    </nc>
  </rcc>
  <rcc rId="60" sId="4" numFmtId="4">
    <nc r="O11">
      <v>4020</v>
    </nc>
  </rcc>
  <rcc rId="61" sId="4">
    <nc r="C11">
      <v>12</v>
    </nc>
  </rcc>
  <rcc rId="62" sId="4">
    <nc r="F11">
      <v>75</v>
    </nc>
  </rcc>
  <rcc rId="63" sId="4">
    <nc r="L11">
      <v>165</v>
    </nc>
  </rcc>
  <rcc rId="64" sId="4">
    <nc r="R11" t="inlineStr">
      <is>
        <t>عميد اشرف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H30">
      <v>44412</v>
    </nc>
  </rcc>
  <rcc rId="66" sId="4">
    <nc r="K30">
      <v>11298</v>
    </nc>
  </rcc>
  <rcc rId="67" sId="4">
    <nc r="F30">
      <v>110</v>
    </nc>
  </rcc>
  <rcc rId="68" sId="4">
    <nc r="I30">
      <v>75</v>
    </nc>
  </rcc>
  <rcc rId="69" sId="4">
    <nc r="R30" t="inlineStr">
      <is>
        <t>نقيب صلاح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4">
    <nc r="H15">
      <v>16001</v>
    </nc>
  </rcc>
  <rcc rId="71" sId="4">
    <nc r="K15">
      <v>8417</v>
    </nc>
  </rcc>
  <rcc rId="72" sId="4">
    <nc r="N15">
      <v>1781</v>
    </nc>
  </rcc>
  <rcc rId="73" sId="4" numFmtId="4">
    <nc r="O15">
      <v>2302</v>
    </nc>
  </rcc>
  <rcc rId="74" sId="4">
    <nc r="F15">
      <v>56</v>
    </nc>
  </rcc>
  <rcc rId="75" sId="4">
    <nc r="I15">
      <v>14</v>
    </nc>
  </rcc>
  <rcc rId="76" sId="4">
    <nc r="L15">
      <v>43</v>
    </nc>
  </rcc>
  <rcc rId="77" sId="4">
    <nc r="R15" t="inlineStr">
      <is>
        <t>احمد</t>
      </is>
    </nc>
  </rcc>
  <rcc rId="78" sId="4">
    <nc r="H20">
      <v>2002</v>
    </nc>
  </rcc>
  <rcc rId="79" sId="4">
    <nc r="E20">
      <v>533</v>
    </nc>
  </rcc>
  <rcc rId="80" sId="4">
    <nc r="N20">
      <v>4767</v>
    </nc>
  </rcc>
  <rcc rId="81" sId="4" numFmtId="4">
    <nc r="O20">
      <v>220</v>
    </nc>
  </rcc>
  <rcc rId="82" sId="4">
    <nc r="P20">
      <v>380</v>
    </nc>
  </rcc>
  <rcc rId="83" sId="4">
    <nc r="F20">
      <v>55</v>
    </nc>
  </rcc>
  <rcc rId="84" sId="4">
    <nc r="C20">
      <v>18</v>
    </nc>
  </rcc>
  <rcc rId="85" sId="4">
    <nc r="L20">
      <v>107</v>
    </nc>
  </rcc>
  <rcc rId="86" sId="4">
    <nc r="R20" t="inlineStr">
      <is>
        <t>جندي عبد الله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14">
      <v>8636</v>
    </nc>
  </rcc>
  <rcc rId="88" sId="4">
    <nc r="F14">
      <v>74</v>
    </nc>
  </rcc>
  <rcc rId="89" sId="4">
    <nc r="K14">
      <v>4804</v>
    </nc>
  </rcc>
  <rcc rId="90" sId="4">
    <nc r="I14">
      <v>17</v>
    </nc>
  </rcc>
  <rcc rId="91" sId="4">
    <nc r="N14">
      <v>56102</v>
    </nc>
  </rcc>
  <rcc rId="92" sId="4">
    <nc r="L14">
      <v>115</v>
    </nc>
  </rcc>
  <rcc rId="93" sId="4" numFmtId="4">
    <nc r="O14">
      <v>7190</v>
    </nc>
  </rcc>
  <rcc rId="94" sId="4">
    <nc r="R14" t="inlineStr">
      <is>
        <t>جندي حاتم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4">
    <nc r="K24">
      <v>1879</v>
    </nc>
  </rcc>
  <rcc rId="96" sId="4">
    <nc r="H24">
      <v>13019</v>
    </nc>
  </rcc>
  <rcc rId="97" sId="4">
    <nc r="N24">
      <v>25894</v>
    </nc>
  </rcc>
  <rcc rId="98" sId="4">
    <nc r="I24">
      <v>17</v>
    </nc>
  </rcc>
  <rcc rId="99" sId="4">
    <nc r="F24">
      <v>72</v>
    </nc>
  </rcc>
  <rcc rId="100" sId="4">
    <nc r="L24">
      <v>148</v>
    </nc>
  </rcc>
  <rcc rId="101" sId="4" numFmtId="4">
    <nc r="O24">
      <v>1130</v>
    </nc>
  </rcc>
  <rcc rId="102" sId="4">
    <nc r="P24">
      <v>1790</v>
    </nc>
  </rcc>
  <rcc rId="103" sId="4">
    <nc r="R24" t="inlineStr">
      <is>
        <t>جندي ايراهيم</t>
      </is>
    </nc>
  </rcc>
  <rcc rId="104" sId="4">
    <nc r="K25">
      <v>1660</v>
    </nc>
  </rcc>
  <rcc rId="105" sId="4">
    <nc r="H25">
      <v>12225</v>
    </nc>
  </rcc>
  <rcc rId="106" sId="4">
    <nc r="N25">
      <v>26799</v>
    </nc>
  </rcc>
  <rcc rId="107" sId="4">
    <nc r="I25">
      <v>19</v>
    </nc>
  </rcc>
  <rcc rId="108" sId="4">
    <nc r="F25">
      <v>71</v>
    </nc>
  </rcc>
  <rcc rId="109" sId="4">
    <nc r="L25">
      <v>140</v>
    </nc>
  </rcc>
  <rcc rId="110" sId="4" numFmtId="4">
    <nc r="O25">
      <v>1300</v>
    </nc>
  </rcc>
  <rcc rId="111" sId="4">
    <nc r="P25">
      <v>2130</v>
    </nc>
  </rcc>
  <rcc rId="112" sId="4">
    <nc r="R25" t="inlineStr">
      <is>
        <t>عميد محمد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T23" sqref="T23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194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47</v>
      </c>
      <c r="K8" s="221">
        <f>I8-J8</f>
        <v>43</v>
      </c>
      <c r="L8" s="335">
        <f>'أخذ التمام الصباحي'!G5</f>
        <v>34</v>
      </c>
      <c r="M8" s="335">
        <v>25</v>
      </c>
      <c r="N8" s="203">
        <f>J8/M8</f>
        <v>1.88</v>
      </c>
      <c r="O8" s="336">
        <v>30</v>
      </c>
      <c r="P8" s="335">
        <f>'أخذ التمام الصباحي'!I5</f>
        <v>15</v>
      </c>
      <c r="Q8" s="221">
        <f>O8-P8</f>
        <v>15</v>
      </c>
      <c r="R8" s="335">
        <f>'أخذ التمام الصباحي'!J5</f>
        <v>0</v>
      </c>
      <c r="S8" s="335">
        <v>8</v>
      </c>
      <c r="T8" s="203">
        <f>P8/S8</f>
        <v>1.875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88</v>
      </c>
      <c r="K9" s="221">
        <f>I9-J9</f>
        <v>2</v>
      </c>
      <c r="L9" s="355">
        <f>'أخذ التمام الصباحي'!G6</f>
        <v>51</v>
      </c>
      <c r="M9" s="335">
        <v>29</v>
      </c>
      <c r="N9" s="203">
        <f>J9/M9</f>
        <v>3.0344827586206895</v>
      </c>
      <c r="O9" s="336">
        <v>30</v>
      </c>
      <c r="P9" s="338">
        <f>'أخذ التمام الصباحي'!I6</f>
        <v>13</v>
      </c>
      <c r="Q9" s="221">
        <f>O9-P9</f>
        <v>17</v>
      </c>
      <c r="R9" s="338">
        <f>'أخذ التمام الصباحي'!J6</f>
        <v>0</v>
      </c>
      <c r="S9" s="335">
        <v>9</v>
      </c>
      <c r="T9" s="203">
        <f>P9/S9</f>
        <v>1.4444444444444444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56</v>
      </c>
      <c r="E10" s="221">
        <f t="shared" ref="E10:E23" si="0">C10-D10</f>
        <v>34</v>
      </c>
      <c r="F10" s="335">
        <f>'أخذ التمام الصباحي'!D7</f>
        <v>34</v>
      </c>
      <c r="G10" s="335">
        <v>36</v>
      </c>
      <c r="H10" s="204">
        <f t="shared" ref="H10:H23" si="1">D10/G10</f>
        <v>1.5555555555555556</v>
      </c>
      <c r="I10" s="336">
        <v>45</v>
      </c>
      <c r="J10" s="338">
        <f>'أخذ التمام الصباحي'!F7</f>
        <v>24</v>
      </c>
      <c r="K10" s="221">
        <f t="shared" ref="K10:K34" si="2">I10-J10</f>
        <v>21</v>
      </c>
      <c r="L10" s="355">
        <f>'أخذ التمام الصباحي'!G7</f>
        <v>17</v>
      </c>
      <c r="M10" s="335">
        <v>24</v>
      </c>
      <c r="N10" s="203">
        <f t="shared" ref="N10:N34" si="3">J10/M10</f>
        <v>1</v>
      </c>
      <c r="O10" s="336">
        <v>45</v>
      </c>
      <c r="P10" s="338">
        <f>'أخذ التمام الصباحي'!I7</f>
        <v>27</v>
      </c>
      <c r="Q10" s="221">
        <f t="shared" ref="Q10:Q34" si="4">O10-P10</f>
        <v>18</v>
      </c>
      <c r="R10" s="338">
        <f>'أخذ التمام الصباحي'!J7</f>
        <v>0</v>
      </c>
      <c r="S10" s="335">
        <v>4</v>
      </c>
      <c r="T10" s="203">
        <f t="shared" ref="T10:T34" si="5">P10/S10</f>
        <v>6.75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24</v>
      </c>
      <c r="E11" s="221">
        <f t="shared" si="0"/>
        <v>6</v>
      </c>
      <c r="F11" s="338">
        <f>'أخذ التمام الصباحي'!D8</f>
        <v>0</v>
      </c>
      <c r="G11" s="335">
        <v>5</v>
      </c>
      <c r="H11" s="204">
        <f t="shared" si="1"/>
        <v>4.8</v>
      </c>
      <c r="I11" s="336">
        <v>60</v>
      </c>
      <c r="J11" s="338">
        <f>'أخذ التمام الصباحي'!F8</f>
        <v>39</v>
      </c>
      <c r="K11" s="221">
        <f t="shared" si="2"/>
        <v>21</v>
      </c>
      <c r="L11" s="355">
        <f>'أخذ التمام الصباحي'!G8</f>
        <v>17</v>
      </c>
      <c r="M11" s="335">
        <v>25</v>
      </c>
      <c r="N11" s="203">
        <f t="shared" si="3"/>
        <v>1.56</v>
      </c>
      <c r="O11" s="336">
        <v>30</v>
      </c>
      <c r="P11" s="338">
        <f>'أخذ التمام الصباحي'!I8</f>
        <v>12</v>
      </c>
      <c r="Q11" s="221">
        <f t="shared" si="4"/>
        <v>18</v>
      </c>
      <c r="R11" s="338">
        <f>'أخذ التمام الصباحي'!J8</f>
        <v>17</v>
      </c>
      <c r="S11" s="335">
        <v>8</v>
      </c>
      <c r="T11" s="203">
        <f t="shared" si="5"/>
        <v>1.5</v>
      </c>
      <c r="U11" s="336">
        <v>180</v>
      </c>
      <c r="V11" s="335">
        <f>'أخذ التمام الصباحي'!L8</f>
        <v>165</v>
      </c>
      <c r="W11" s="221">
        <f t="shared" ref="W11:W29" si="6">U11-V11</f>
        <v>15</v>
      </c>
      <c r="X11" s="335">
        <f>'أخذ التمام الصباحي'!M8</f>
        <v>0</v>
      </c>
      <c r="Y11" s="335">
        <v>6</v>
      </c>
      <c r="Z11" s="203">
        <f>V11/Y11</f>
        <v>27.5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68</v>
      </c>
      <c r="K12" s="221">
        <f t="shared" si="2"/>
        <v>22</v>
      </c>
      <c r="L12" s="355">
        <f>'أخذ التمام الصباحي'!G9</f>
        <v>17</v>
      </c>
      <c r="M12" s="335">
        <v>42</v>
      </c>
      <c r="N12" s="203">
        <f t="shared" si="3"/>
        <v>1.6190476190476191</v>
      </c>
      <c r="O12" s="336">
        <v>30</v>
      </c>
      <c r="P12" s="338">
        <f>'أخذ التمام الصباحي'!I9</f>
        <v>25</v>
      </c>
      <c r="Q12" s="221">
        <f t="shared" si="4"/>
        <v>5</v>
      </c>
      <c r="R12" s="338">
        <f>'أخذ التمام الصباحي'!J9</f>
        <v>0</v>
      </c>
      <c r="S12" s="335">
        <v>12</v>
      </c>
      <c r="T12" s="203">
        <f t="shared" si="5"/>
        <v>2.0833333333333335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16</v>
      </c>
      <c r="E13" s="221">
        <f t="shared" si="0"/>
        <v>14</v>
      </c>
      <c r="F13" s="338">
        <f>'أخذ التمام الصباحي'!D10</f>
        <v>0</v>
      </c>
      <c r="G13" s="335">
        <v>4</v>
      </c>
      <c r="H13" s="204">
        <f t="shared" si="1"/>
        <v>4</v>
      </c>
      <c r="I13" s="336">
        <v>90</v>
      </c>
      <c r="J13" s="338">
        <f>'أخذ التمام الصباحي'!F10</f>
        <v>71</v>
      </c>
      <c r="K13" s="221">
        <f t="shared" si="2"/>
        <v>19</v>
      </c>
      <c r="L13" s="355">
        <f>'أخذ التمام الصباحي'!G10</f>
        <v>0</v>
      </c>
      <c r="M13" s="335">
        <v>27</v>
      </c>
      <c r="N13" s="203">
        <f t="shared" si="3"/>
        <v>2.6296296296296298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170</v>
      </c>
      <c r="W13" s="221">
        <f t="shared" si="6"/>
        <v>10</v>
      </c>
      <c r="X13" s="335">
        <f>'أخذ التمام الصباحي'!M10</f>
        <v>0</v>
      </c>
      <c r="Y13" s="335">
        <v>8</v>
      </c>
      <c r="Z13" s="203">
        <f t="shared" ref="Z13:Z29" si="7">V13/Y13</f>
        <v>21.25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12</v>
      </c>
      <c r="E14" s="221">
        <f t="shared" si="0"/>
        <v>18</v>
      </c>
      <c r="F14" s="338">
        <f>'أخذ التمام الصباحي'!D11</f>
        <v>17</v>
      </c>
      <c r="G14" s="335">
        <v>7</v>
      </c>
      <c r="H14" s="204">
        <f t="shared" si="1"/>
        <v>1.7142857142857142</v>
      </c>
      <c r="I14" s="336">
        <v>90</v>
      </c>
      <c r="J14" s="338">
        <f>'أخذ التمام الصباحي'!F11</f>
        <v>75</v>
      </c>
      <c r="K14" s="221">
        <f t="shared" si="2"/>
        <v>15</v>
      </c>
      <c r="L14" s="355">
        <f>'أخذ التمام الصباحي'!G11</f>
        <v>68</v>
      </c>
      <c r="M14" s="335">
        <v>22</v>
      </c>
      <c r="N14" s="203">
        <f t="shared" si="3"/>
        <v>3.4090909090909092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165</v>
      </c>
      <c r="W14" s="221">
        <f t="shared" si="6"/>
        <v>15</v>
      </c>
      <c r="X14" s="338">
        <f>'أخذ التمام الصباحي'!M11</f>
        <v>17</v>
      </c>
      <c r="Y14" s="335">
        <v>20</v>
      </c>
      <c r="Z14" s="203">
        <f t="shared" si="7"/>
        <v>8.25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168</v>
      </c>
      <c r="K15" s="221">
        <f t="shared" si="2"/>
        <v>12</v>
      </c>
      <c r="L15" s="355">
        <f>'أخذ التمام الصباحي'!G12</f>
        <v>34</v>
      </c>
      <c r="M15" s="335">
        <v>52</v>
      </c>
      <c r="N15" s="203">
        <f t="shared" si="3"/>
        <v>3.2307692307692308</v>
      </c>
      <c r="O15" s="336">
        <v>60</v>
      </c>
      <c r="P15" s="335">
        <f>'أخذ التمام الصباحي'!I12</f>
        <v>46</v>
      </c>
      <c r="Q15" s="221">
        <f t="shared" si="4"/>
        <v>14</v>
      </c>
      <c r="R15" s="335">
        <f>'أخذ التمام الصباحي'!J12</f>
        <v>17</v>
      </c>
      <c r="S15" s="335">
        <v>15</v>
      </c>
      <c r="T15" s="203">
        <f t="shared" si="5"/>
        <v>3.0666666666666669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162</v>
      </c>
      <c r="K16" s="221">
        <f t="shared" si="2"/>
        <v>18</v>
      </c>
      <c r="L16" s="355">
        <f>'أخذ التمام الصباحي'!G13</f>
        <v>34</v>
      </c>
      <c r="M16" s="335">
        <v>35</v>
      </c>
      <c r="N16" s="203">
        <f t="shared" si="3"/>
        <v>4.628571428571429</v>
      </c>
      <c r="O16" s="336">
        <v>45</v>
      </c>
      <c r="P16" s="338">
        <f>'أخذ التمام الصباحي'!I13</f>
        <v>40</v>
      </c>
      <c r="Q16" s="221">
        <f t="shared" si="4"/>
        <v>5</v>
      </c>
      <c r="R16" s="338">
        <f>'أخذ التمام الصباحي'!J13</f>
        <v>0</v>
      </c>
      <c r="S16" s="335">
        <v>11</v>
      </c>
      <c r="T16" s="203">
        <f t="shared" si="5"/>
        <v>3.6363636363636362</v>
      </c>
      <c r="U16" s="336">
        <v>120</v>
      </c>
      <c r="V16" s="335">
        <f>'أخذ التمام الصباحي'!L13</f>
        <v>111</v>
      </c>
      <c r="W16" s="221">
        <f t="shared" si="6"/>
        <v>9</v>
      </c>
      <c r="X16" s="335">
        <f>'أخذ التمام الصباحي'!M13</f>
        <v>17</v>
      </c>
      <c r="Y16" s="335">
        <v>25</v>
      </c>
      <c r="Z16" s="203">
        <f t="shared" si="7"/>
        <v>4.4400000000000004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74</v>
      </c>
      <c r="K17" s="221">
        <f t="shared" si="2"/>
        <v>16</v>
      </c>
      <c r="L17" s="355">
        <f>'أخذ التمام الصباحي'!G14</f>
        <v>17</v>
      </c>
      <c r="M17" s="335">
        <v>12</v>
      </c>
      <c r="N17" s="203">
        <f t="shared" si="3"/>
        <v>6.166666666666667</v>
      </c>
      <c r="O17" s="336">
        <v>30</v>
      </c>
      <c r="P17" s="338">
        <f>'أخذ التمام الصباحي'!I14</f>
        <v>17</v>
      </c>
      <c r="Q17" s="221">
        <f t="shared" si="4"/>
        <v>13</v>
      </c>
      <c r="R17" s="338">
        <f>'أخذ التمام الصباحي'!J14</f>
        <v>0</v>
      </c>
      <c r="S17" s="335">
        <v>6</v>
      </c>
      <c r="T17" s="203">
        <f>P17/S17</f>
        <v>2.8333333333333335</v>
      </c>
      <c r="U17" s="336">
        <v>180</v>
      </c>
      <c r="V17" s="338">
        <f>'أخذ التمام الصباحي'!L14</f>
        <v>115</v>
      </c>
      <c r="W17" s="221">
        <f t="shared" si="6"/>
        <v>65</v>
      </c>
      <c r="X17" s="338">
        <f>'أخذ التمام الصباحي'!M14</f>
        <v>85</v>
      </c>
      <c r="Y17" s="335">
        <v>31</v>
      </c>
      <c r="Z17" s="203">
        <f t="shared" si="7"/>
        <v>3.7096774193548385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56</v>
      </c>
      <c r="K18" s="221">
        <f t="shared" si="2"/>
        <v>34</v>
      </c>
      <c r="L18" s="355">
        <f>'أخذ التمام الصباحي'!G15</f>
        <v>17</v>
      </c>
      <c r="M18" s="335">
        <v>12</v>
      </c>
      <c r="N18" s="203">
        <f t="shared" si="3"/>
        <v>4.666666666666667</v>
      </c>
      <c r="O18" s="336">
        <v>30</v>
      </c>
      <c r="P18" s="338">
        <f>'أخذ التمام الصباحي'!I15</f>
        <v>14</v>
      </c>
      <c r="Q18" s="221">
        <f t="shared" si="4"/>
        <v>16</v>
      </c>
      <c r="R18" s="338">
        <f>'أخذ التمام الصباحي'!J15</f>
        <v>17</v>
      </c>
      <c r="S18" s="335">
        <v>4</v>
      </c>
      <c r="T18" s="203">
        <f t="shared" si="5"/>
        <v>3.5</v>
      </c>
      <c r="U18" s="336">
        <v>60</v>
      </c>
      <c r="V18" s="338">
        <f>'أخذ التمام الصباحي'!L15</f>
        <v>43</v>
      </c>
      <c r="W18" s="194">
        <f t="shared" si="6"/>
        <v>17</v>
      </c>
      <c r="X18" s="338">
        <f>'أخذ التمام الصباحي'!M15</f>
        <v>17</v>
      </c>
      <c r="Y18" s="335">
        <v>5</v>
      </c>
      <c r="Z18" s="335">
        <f t="shared" si="7"/>
        <v>8.6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39</v>
      </c>
      <c r="K19" s="221">
        <f t="shared" si="2"/>
        <v>21</v>
      </c>
      <c r="L19" s="355">
        <f>'أخذ التمام الصباحي'!G16</f>
        <v>0</v>
      </c>
      <c r="M19" s="335">
        <v>5</v>
      </c>
      <c r="N19" s="203">
        <f t="shared" si="3"/>
        <v>7.8</v>
      </c>
      <c r="O19" s="336">
        <v>30</v>
      </c>
      <c r="P19" s="338">
        <f>'أخذ التمام الصباحي'!I16</f>
        <v>14</v>
      </c>
      <c r="Q19" s="221">
        <f t="shared" si="4"/>
        <v>16</v>
      </c>
      <c r="R19" s="338">
        <f>'أخذ التمام الصباحي'!J16</f>
        <v>0</v>
      </c>
      <c r="S19" s="335">
        <v>2</v>
      </c>
      <c r="T19" s="203">
        <f t="shared" si="5"/>
        <v>7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70</v>
      </c>
      <c r="K20" s="221">
        <f t="shared" si="2"/>
        <v>20</v>
      </c>
      <c r="L20" s="355">
        <f>'أخذ التمام الصباحي'!G17</f>
        <v>0</v>
      </c>
      <c r="M20" s="335">
        <v>4</v>
      </c>
      <c r="N20" s="203">
        <f t="shared" si="3"/>
        <v>17.5</v>
      </c>
      <c r="O20" s="336">
        <v>30</v>
      </c>
      <c r="P20" s="338">
        <f>'أخذ التمام الصباحي'!I17</f>
        <v>12</v>
      </c>
      <c r="Q20" s="221">
        <f t="shared" si="4"/>
        <v>18</v>
      </c>
      <c r="R20" s="338">
        <f>'أخذ التمام الصباحي'!J17</f>
        <v>0</v>
      </c>
      <c r="S20" s="335">
        <v>2</v>
      </c>
      <c r="T20" s="203">
        <f t="shared" si="5"/>
        <v>6</v>
      </c>
      <c r="U20" s="336">
        <v>180</v>
      </c>
      <c r="V20" s="335">
        <f>'أخذ التمام الصباحي'!L17</f>
        <v>160</v>
      </c>
      <c r="W20" s="221">
        <f t="shared" si="6"/>
        <v>20</v>
      </c>
      <c r="X20" s="335">
        <f>'أخذ التمام الصباحي'!M17</f>
        <v>0</v>
      </c>
      <c r="Y20" s="335">
        <v>7</v>
      </c>
      <c r="Z20" s="203">
        <f t="shared" si="7"/>
        <v>22.857142857142858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76</v>
      </c>
      <c r="K21" s="221">
        <f t="shared" si="2"/>
        <v>14</v>
      </c>
      <c r="L21" s="355">
        <f>'أخذ التمام الصباحي'!G18</f>
        <v>17</v>
      </c>
      <c r="M21" s="335">
        <v>34</v>
      </c>
      <c r="N21" s="203">
        <f t="shared" si="3"/>
        <v>2.2352941176470589</v>
      </c>
      <c r="O21" s="336">
        <v>30</v>
      </c>
      <c r="P21" s="338">
        <f>'أخذ التمام الصباحي'!I18</f>
        <v>23</v>
      </c>
      <c r="Q21" s="221">
        <f t="shared" si="4"/>
        <v>7</v>
      </c>
      <c r="R21" s="338">
        <f>'أخذ التمام الصباحي'!J18</f>
        <v>0</v>
      </c>
      <c r="S21" s="335">
        <v>13</v>
      </c>
      <c r="T21" s="203">
        <f t="shared" si="5"/>
        <v>1.7692307692307692</v>
      </c>
      <c r="U21" s="336">
        <v>180</v>
      </c>
      <c r="V21" s="338">
        <f>'أخذ التمام الصباحي'!L18</f>
        <v>134</v>
      </c>
      <c r="W21" s="221">
        <f t="shared" si="6"/>
        <v>46</v>
      </c>
      <c r="X21" s="338">
        <f>'أخذ التمام الصباحي'!M18</f>
        <v>34</v>
      </c>
      <c r="Y21" s="335">
        <v>22</v>
      </c>
      <c r="Z21" s="203">
        <f t="shared" si="7"/>
        <v>6.0909090909090908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58</v>
      </c>
      <c r="K22" s="221">
        <f t="shared" si="2"/>
        <v>32</v>
      </c>
      <c r="L22" s="355">
        <f>'أخذ التمام الصباحي'!G19</f>
        <v>0</v>
      </c>
      <c r="M22" s="335">
        <v>8</v>
      </c>
      <c r="N22" s="203">
        <f t="shared" si="3"/>
        <v>7.25</v>
      </c>
      <c r="O22" s="336">
        <v>30</v>
      </c>
      <c r="P22" s="338">
        <f>'أخذ التمام الصباحي'!I19</f>
        <v>27</v>
      </c>
      <c r="Q22" s="221">
        <f t="shared" si="4"/>
        <v>3</v>
      </c>
      <c r="R22" s="338">
        <f>'أخذ التمام الصباحي'!J19</f>
        <v>0</v>
      </c>
      <c r="S22" s="335">
        <v>2</v>
      </c>
      <c r="T22" s="203">
        <f t="shared" si="5"/>
        <v>13.5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18</v>
      </c>
      <c r="E23" s="194">
        <f t="shared" si="0"/>
        <v>12</v>
      </c>
      <c r="F23" s="194">
        <f>'أخذ التمام الصباحي'!D20</f>
        <v>0</v>
      </c>
      <c r="G23" s="194">
        <v>0.6</v>
      </c>
      <c r="H23" s="194">
        <f t="shared" si="1"/>
        <v>30</v>
      </c>
      <c r="I23" s="336">
        <v>60</v>
      </c>
      <c r="J23" s="338">
        <f>'أخذ التمام الصباحي'!F20</f>
        <v>55</v>
      </c>
      <c r="K23" s="221">
        <f t="shared" si="2"/>
        <v>5</v>
      </c>
      <c r="L23" s="355">
        <f>'أخذ التمام الصباحي'!G20</f>
        <v>0</v>
      </c>
      <c r="M23" s="335">
        <v>3</v>
      </c>
      <c r="N23" s="203">
        <f t="shared" si="3"/>
        <v>18.333333333333332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107</v>
      </c>
      <c r="W23" s="221">
        <f t="shared" si="6"/>
        <v>13</v>
      </c>
      <c r="X23" s="335">
        <f>'أخذ التمام الصباحي'!M20</f>
        <v>0</v>
      </c>
      <c r="Y23" s="335">
        <v>7</v>
      </c>
      <c r="Z23" s="203">
        <f t="shared" si="7"/>
        <v>15.285714285714286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34</v>
      </c>
      <c r="K24" s="221">
        <f t="shared" si="2"/>
        <v>26</v>
      </c>
      <c r="L24" s="355">
        <f>'أخذ التمام الصباحي'!G21</f>
        <v>0</v>
      </c>
      <c r="M24" s="335">
        <v>6</v>
      </c>
      <c r="N24" s="203">
        <f t="shared" si="3"/>
        <v>5.666666666666667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95</v>
      </c>
      <c r="W24" s="221">
        <f t="shared" si="6"/>
        <v>25</v>
      </c>
      <c r="X24" s="338">
        <f>'أخذ التمام الصباحي'!M21</f>
        <v>0</v>
      </c>
      <c r="Y24" s="335">
        <v>5</v>
      </c>
      <c r="Z24" s="203">
        <f t="shared" si="7"/>
        <v>19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73</v>
      </c>
      <c r="K25" s="221">
        <f t="shared" si="2"/>
        <v>17</v>
      </c>
      <c r="L25" s="355">
        <f>'أخذ التمام الصباحي'!G22</f>
        <v>17</v>
      </c>
      <c r="M25" s="335">
        <v>15</v>
      </c>
      <c r="N25" s="203">
        <f t="shared" si="3"/>
        <v>4.8666666666666663</v>
      </c>
      <c r="O25" s="336">
        <v>30</v>
      </c>
      <c r="P25" s="335">
        <f>'أخذ التمام الصباحي'!I22</f>
        <v>15</v>
      </c>
      <c r="Q25" s="221">
        <f t="shared" si="4"/>
        <v>15</v>
      </c>
      <c r="R25" s="335">
        <f>'أخذ التمام الصباحي'!J22</f>
        <v>0</v>
      </c>
      <c r="S25" s="335">
        <v>3</v>
      </c>
      <c r="T25" s="203">
        <f t="shared" si="5"/>
        <v>5</v>
      </c>
      <c r="U25" s="336">
        <v>180</v>
      </c>
      <c r="V25" s="338">
        <f>'أخذ التمام الصباحي'!L22</f>
        <v>126</v>
      </c>
      <c r="W25" s="221">
        <f t="shared" si="6"/>
        <v>54</v>
      </c>
      <c r="X25" s="338">
        <f>'أخذ التمام الصباحي'!M22</f>
        <v>51</v>
      </c>
      <c r="Y25" s="335">
        <v>43</v>
      </c>
      <c r="Z25" s="203">
        <f t="shared" si="7"/>
        <v>2.9302325581395348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58</v>
      </c>
      <c r="K26" s="221">
        <f t="shared" si="2"/>
        <v>32</v>
      </c>
      <c r="L26" s="355">
        <f>'أخذ التمام الصباحي'!G23</f>
        <v>34</v>
      </c>
      <c r="M26" s="335">
        <v>17</v>
      </c>
      <c r="N26" s="203">
        <f t="shared" si="3"/>
        <v>3.4117647058823528</v>
      </c>
      <c r="O26" s="336">
        <v>30</v>
      </c>
      <c r="P26" s="338">
        <f>'أخذ التمام الصباحي'!I23</f>
        <v>20</v>
      </c>
      <c r="Q26" s="221">
        <f t="shared" si="4"/>
        <v>10</v>
      </c>
      <c r="R26" s="338">
        <f>'أخذ التمام الصباحي'!J23</f>
        <v>0</v>
      </c>
      <c r="S26" s="335">
        <v>4</v>
      </c>
      <c r="T26" s="203">
        <f t="shared" si="5"/>
        <v>5</v>
      </c>
      <c r="U26" s="336">
        <v>180</v>
      </c>
      <c r="V26" s="338">
        <f>'أخذ التمام الصباحي'!L23</f>
        <v>120</v>
      </c>
      <c r="W26" s="221">
        <f t="shared" si="6"/>
        <v>60</v>
      </c>
      <c r="X26" s="338">
        <f>'أخذ التمام الصباحي'!M23</f>
        <v>51</v>
      </c>
      <c r="Y26" s="335">
        <v>40</v>
      </c>
      <c r="Z26" s="203">
        <f t="shared" si="7"/>
        <v>3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72</v>
      </c>
      <c r="K27" s="221">
        <f t="shared" si="2"/>
        <v>18</v>
      </c>
      <c r="L27" s="355">
        <f>'أخذ التمام الصباحي'!G24</f>
        <v>0</v>
      </c>
      <c r="M27" s="335">
        <v>12</v>
      </c>
      <c r="N27" s="203">
        <f t="shared" si="3"/>
        <v>6</v>
      </c>
      <c r="O27" s="336">
        <v>30</v>
      </c>
      <c r="P27" s="338">
        <f>'أخذ التمام الصباحي'!I24</f>
        <v>17</v>
      </c>
      <c r="Q27" s="221">
        <f t="shared" si="4"/>
        <v>13</v>
      </c>
      <c r="R27" s="338">
        <f>'أخذ التمام الصباحي'!J24</f>
        <v>0</v>
      </c>
      <c r="S27" s="335">
        <v>2</v>
      </c>
      <c r="T27" s="203">
        <f t="shared" si="5"/>
        <v>8.5</v>
      </c>
      <c r="U27" s="336">
        <v>180</v>
      </c>
      <c r="V27" s="338">
        <f>'أخذ التمام الصباحي'!L24</f>
        <v>148</v>
      </c>
      <c r="W27" s="221">
        <f t="shared" si="6"/>
        <v>32</v>
      </c>
      <c r="X27" s="338">
        <f>'أخذ التمام الصباحي'!M24</f>
        <v>0</v>
      </c>
      <c r="Y27" s="335">
        <v>22</v>
      </c>
      <c r="Z27" s="203">
        <f t="shared" si="7"/>
        <v>6.7272727272727275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71</v>
      </c>
      <c r="K28" s="221">
        <f t="shared" si="2"/>
        <v>19</v>
      </c>
      <c r="L28" s="355">
        <f>'أخذ التمام الصباحي'!G25</f>
        <v>0</v>
      </c>
      <c r="M28" s="335">
        <v>9</v>
      </c>
      <c r="N28" s="203">
        <f t="shared" si="3"/>
        <v>7.8888888888888893</v>
      </c>
      <c r="O28" s="336">
        <v>30</v>
      </c>
      <c r="P28" s="338">
        <f>'أخذ التمام الصباحي'!I25</f>
        <v>19</v>
      </c>
      <c r="Q28" s="221">
        <f t="shared" si="4"/>
        <v>11</v>
      </c>
      <c r="R28" s="338">
        <f>'أخذ التمام الصباحي'!J25</f>
        <v>0</v>
      </c>
      <c r="S28" s="335">
        <v>2</v>
      </c>
      <c r="T28" s="203">
        <f t="shared" si="5"/>
        <v>9.5</v>
      </c>
      <c r="U28" s="336">
        <v>180</v>
      </c>
      <c r="V28" s="338">
        <f>'أخذ التمام الصباحي'!L25</f>
        <v>140</v>
      </c>
      <c r="W28" s="221">
        <f t="shared" si="6"/>
        <v>40</v>
      </c>
      <c r="X28" s="338">
        <f>'أخذ التمام الصباحي'!M25</f>
        <v>0</v>
      </c>
      <c r="Y28" s="335">
        <v>19</v>
      </c>
      <c r="Z28" s="203">
        <f t="shared" si="7"/>
        <v>7.3684210526315788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79</v>
      </c>
      <c r="E29" s="194">
        <f t="shared" ref="E29" si="8">C29-D29</f>
        <v>11</v>
      </c>
      <c r="F29" s="194">
        <f>'أخذ التمام الصباحي'!D26</f>
        <v>0</v>
      </c>
      <c r="G29" s="194">
        <v>5</v>
      </c>
      <c r="H29" s="194">
        <f t="shared" ref="H29" si="9">D29/G29</f>
        <v>15.8</v>
      </c>
      <c r="I29" s="336">
        <v>45</v>
      </c>
      <c r="J29" s="338">
        <f>'أخذ التمام الصباحي'!F26</f>
        <v>28</v>
      </c>
      <c r="K29" s="221">
        <f t="shared" si="2"/>
        <v>17</v>
      </c>
      <c r="L29" s="355">
        <f>'أخذ التمام الصباحي'!G26</f>
        <v>17</v>
      </c>
      <c r="M29" s="335">
        <v>9</v>
      </c>
      <c r="N29" s="203">
        <f t="shared" si="3"/>
        <v>3.1111111111111112</v>
      </c>
      <c r="O29" s="336">
        <v>45</v>
      </c>
      <c r="P29" s="338">
        <f>'أخذ التمام الصباحي'!I26</f>
        <v>30</v>
      </c>
      <c r="Q29" s="221">
        <f t="shared" si="4"/>
        <v>15</v>
      </c>
      <c r="R29" s="338">
        <f>'أخذ التمام الصباحي'!J26</f>
        <v>0</v>
      </c>
      <c r="S29" s="335">
        <v>2</v>
      </c>
      <c r="T29" s="203">
        <f t="shared" si="5"/>
        <v>15</v>
      </c>
      <c r="U29" s="336">
        <v>180</v>
      </c>
      <c r="V29" s="338">
        <f>'أخذ التمام الصباحي'!L26</f>
        <v>147</v>
      </c>
      <c r="W29" s="221">
        <f t="shared" si="6"/>
        <v>33</v>
      </c>
      <c r="X29" s="338">
        <f>'أخذ التمام الصباحي'!M26</f>
        <v>34</v>
      </c>
      <c r="Y29" s="335">
        <v>16</v>
      </c>
      <c r="Z29" s="203">
        <f t="shared" si="7"/>
        <v>9.1875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107</v>
      </c>
      <c r="K30" s="221">
        <f t="shared" si="2"/>
        <v>28</v>
      </c>
      <c r="L30" s="355">
        <f>'أخذ التمام الصباحي'!G27</f>
        <v>17</v>
      </c>
      <c r="M30" s="335">
        <v>6</v>
      </c>
      <c r="N30" s="203">
        <f t="shared" si="3"/>
        <v>17.833333333333332</v>
      </c>
      <c r="O30" s="336">
        <v>45</v>
      </c>
      <c r="P30" s="338">
        <f>'أخذ التمام الصباحي'!I27</f>
        <v>30</v>
      </c>
      <c r="Q30" s="221">
        <f t="shared" si="4"/>
        <v>15</v>
      </c>
      <c r="R30" s="338">
        <f>'أخذ التمام الصباحي'!J27</f>
        <v>0</v>
      </c>
      <c r="S30" s="335">
        <v>2</v>
      </c>
      <c r="T30" s="203">
        <f t="shared" si="5"/>
        <v>15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151</v>
      </c>
      <c r="K31" s="221">
        <f t="shared" si="2"/>
        <v>29</v>
      </c>
      <c r="L31" s="355">
        <f>'أخذ التمام الصباحي'!G28</f>
        <v>68</v>
      </c>
      <c r="M31" s="339">
        <v>27</v>
      </c>
      <c r="N31" s="203">
        <f t="shared" si="3"/>
        <v>5.5925925925925926</v>
      </c>
      <c r="O31" s="336">
        <v>90</v>
      </c>
      <c r="P31" s="338">
        <f>'أخذ التمام الصباحي'!I28</f>
        <v>87</v>
      </c>
      <c r="Q31" s="221">
        <f t="shared" si="4"/>
        <v>3</v>
      </c>
      <c r="R31" s="338">
        <f>'أخذ التمام الصباحي'!J28</f>
        <v>17</v>
      </c>
      <c r="S31" s="339">
        <v>10</v>
      </c>
      <c r="T31" s="203">
        <f t="shared" si="5"/>
        <v>8.6999999999999993</v>
      </c>
      <c r="U31" s="360"/>
      <c r="V31" s="360"/>
      <c r="W31" s="360"/>
      <c r="X31" s="360"/>
      <c r="Y31" s="360"/>
      <c r="Z31" s="205"/>
    </row>
    <row r="32" spans="1:26" ht="21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165</v>
      </c>
      <c r="K32" s="221">
        <f t="shared" si="2"/>
        <v>15</v>
      </c>
      <c r="L32" s="355">
        <f>'أخذ التمام الصباحي'!G29</f>
        <v>0</v>
      </c>
      <c r="M32" s="339">
        <v>27</v>
      </c>
      <c r="N32" s="203">
        <f t="shared" si="3"/>
        <v>6.1111111111111107</v>
      </c>
      <c r="O32" s="336">
        <v>90</v>
      </c>
      <c r="P32" s="338">
        <f>'أخذ التمام الصباحي'!I29</f>
        <v>67</v>
      </c>
      <c r="Q32" s="221">
        <f t="shared" si="4"/>
        <v>23</v>
      </c>
      <c r="R32" s="338">
        <f>'أخذ التمام الصباحي'!J29</f>
        <v>17</v>
      </c>
      <c r="S32" s="339">
        <v>9</v>
      </c>
      <c r="T32" s="203">
        <f t="shared" si="5"/>
        <v>7.4444444444444446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110</v>
      </c>
      <c r="K33" s="221">
        <f t="shared" si="2"/>
        <v>70</v>
      </c>
      <c r="L33" s="355">
        <f>'أخذ التمام الصباحي'!G30</f>
        <v>51</v>
      </c>
      <c r="M33" s="339">
        <v>33</v>
      </c>
      <c r="N33" s="203">
        <f t="shared" si="3"/>
        <v>3.3333333333333335</v>
      </c>
      <c r="O33" s="336">
        <v>90</v>
      </c>
      <c r="P33" s="338">
        <f>'أخذ التمام الصباحي'!I30</f>
        <v>75</v>
      </c>
      <c r="Q33" s="221">
        <f t="shared" si="4"/>
        <v>15</v>
      </c>
      <c r="R33" s="338">
        <f>'أخذ التمام الصباحي'!J30</f>
        <v>0</v>
      </c>
      <c r="S33" s="339">
        <v>8</v>
      </c>
      <c r="T33" s="203">
        <f t="shared" si="5"/>
        <v>9.375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142</v>
      </c>
      <c r="K34" s="221">
        <f t="shared" si="2"/>
        <v>38</v>
      </c>
      <c r="L34" s="355">
        <f>'أخذ التمام الصباحي'!G31</f>
        <v>51</v>
      </c>
      <c r="M34" s="339">
        <v>52</v>
      </c>
      <c r="N34" s="203">
        <f t="shared" si="3"/>
        <v>2.7307692307692308</v>
      </c>
      <c r="O34" s="336">
        <v>90</v>
      </c>
      <c r="P34" s="338">
        <f>'أخذ التمام الصباحي'!I31</f>
        <v>81</v>
      </c>
      <c r="Q34" s="221">
        <f t="shared" si="4"/>
        <v>9</v>
      </c>
      <c r="R34" s="338">
        <f>'أخذ التمام الصباحي'!J31</f>
        <v>51</v>
      </c>
      <c r="S34" s="339">
        <v>11</v>
      </c>
      <c r="T34" s="203">
        <f t="shared" si="5"/>
        <v>7.3636363636363633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205</v>
      </c>
      <c r="E39" s="206">
        <f t="shared" si="16"/>
        <v>95</v>
      </c>
      <c r="F39" s="206">
        <f t="shared" si="16"/>
        <v>51</v>
      </c>
      <c r="G39" s="206">
        <f t="shared" si="16"/>
        <v>57.6</v>
      </c>
      <c r="H39" s="206">
        <f t="shared" si="16"/>
        <v>57.869841269841274</v>
      </c>
      <c r="I39" s="206">
        <f t="shared" si="16"/>
        <v>3525</v>
      </c>
      <c r="J39" s="206">
        <f t="shared" si="16"/>
        <v>2181</v>
      </c>
      <c r="K39" s="206">
        <f t="shared" si="16"/>
        <v>1344</v>
      </c>
      <c r="L39" s="206">
        <f t="shared" si="16"/>
        <v>578</v>
      </c>
      <c r="M39" s="206">
        <f t="shared" si="16"/>
        <v>684</v>
      </c>
      <c r="N39" s="206">
        <f t="shared" si="16"/>
        <v>153.4897900003985</v>
      </c>
      <c r="O39" s="206">
        <f t="shared" si="16"/>
        <v>1380</v>
      </c>
      <c r="P39" s="206">
        <f t="shared" si="16"/>
        <v>726</v>
      </c>
      <c r="Q39" s="206">
        <f t="shared" si="16"/>
        <v>654</v>
      </c>
      <c r="R39" s="206">
        <f t="shared" si="16"/>
        <v>136</v>
      </c>
      <c r="S39" s="206">
        <f t="shared" si="16"/>
        <v>174</v>
      </c>
      <c r="T39" s="206">
        <f t="shared" si="16"/>
        <v>145.841452991453</v>
      </c>
      <c r="U39" s="206">
        <f t="shared" si="16"/>
        <v>2580</v>
      </c>
      <c r="V39" s="206">
        <f t="shared" si="16"/>
        <v>1946</v>
      </c>
      <c r="W39" s="206">
        <f t="shared" si="16"/>
        <v>634</v>
      </c>
      <c r="X39" s="206">
        <f t="shared" si="16"/>
        <v>306</v>
      </c>
      <c r="Y39" s="206">
        <f t="shared" si="16"/>
        <v>306</v>
      </c>
      <c r="Z39" s="206">
        <f t="shared" si="16"/>
        <v>166.1968699911649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5058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2727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0.64971098265895955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1071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0.21174377224199289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A12" sqref="A12:XFD12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22</v>
      </c>
      <c r="J8" s="221">
        <f>'خطة الإمداد'!F32</f>
        <v>68</v>
      </c>
      <c r="K8" s="261">
        <v>19</v>
      </c>
      <c r="L8" s="203">
        <f>I8/K8</f>
        <v>1.1578947368421053</v>
      </c>
      <c r="M8" s="262">
        <v>30</v>
      </c>
      <c r="N8" s="261">
        <f>M8-O8</f>
        <v>7</v>
      </c>
      <c r="O8" s="221">
        <f>'خطة الإمداد'!G32</f>
        <v>23</v>
      </c>
      <c r="P8" s="261">
        <v>5</v>
      </c>
      <c r="Q8" s="203">
        <f>N8/P8</f>
        <v>1.4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19</v>
      </c>
      <c r="E10" s="261">
        <f>'خطة الإمداد'!E35</f>
        <v>11</v>
      </c>
      <c r="F10" s="261">
        <v>4</v>
      </c>
      <c r="G10" s="204">
        <f>D10/F10</f>
        <v>4.75</v>
      </c>
      <c r="H10" s="262">
        <v>60</v>
      </c>
      <c r="I10" s="261">
        <f t="shared" ref="I10:I27" si="1">H10-J10</f>
        <v>14</v>
      </c>
      <c r="J10" s="221">
        <f>'خطة الإمداد'!F35</f>
        <v>46</v>
      </c>
      <c r="K10" s="261">
        <v>21</v>
      </c>
      <c r="L10" s="203">
        <f t="shared" ref="L10:L21" si="2">I10/K10</f>
        <v>0.66666666666666663</v>
      </c>
      <c r="M10" s="262">
        <v>30</v>
      </c>
      <c r="N10" s="261">
        <f t="shared" ref="N10:N27" si="3">M10-O10</f>
        <v>4</v>
      </c>
      <c r="O10" s="221">
        <f>'خطة الإمداد'!G35</f>
        <v>26</v>
      </c>
      <c r="P10" s="261">
        <v>5</v>
      </c>
      <c r="Q10" s="203">
        <f>N10/P10</f>
        <v>0.8</v>
      </c>
      <c r="R10" s="262">
        <v>180</v>
      </c>
      <c r="S10" s="221">
        <f t="shared" ref="S10:S27" si="4">R10-T10</f>
        <v>159</v>
      </c>
      <c r="T10" s="261">
        <f>'خطة الإمداد'!H35</f>
        <v>21</v>
      </c>
      <c r="U10" s="261">
        <v>3</v>
      </c>
      <c r="V10" s="203">
        <f>S10/U10</f>
        <v>53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-4</v>
      </c>
      <c r="J11" s="221">
        <f>'خطة الإمداد'!F36</f>
        <v>64</v>
      </c>
      <c r="K11" s="261">
        <v>34</v>
      </c>
      <c r="L11" s="203">
        <f t="shared" si="2"/>
        <v>-0.11764705882352941</v>
      </c>
      <c r="M11" s="262">
        <v>30</v>
      </c>
      <c r="N11" s="261">
        <f t="shared" si="3"/>
        <v>13</v>
      </c>
      <c r="O11" s="221">
        <f>'خطة الإمداد'!G36</f>
        <v>17</v>
      </c>
      <c r="P11" s="261">
        <v>8</v>
      </c>
      <c r="Q11" s="203">
        <f>N11/P11</f>
        <v>1.625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12</v>
      </c>
      <c r="E12" s="261">
        <f>'خطة الإمداد'!E37</f>
        <v>18</v>
      </c>
      <c r="F12" s="261">
        <v>4</v>
      </c>
      <c r="G12" s="204">
        <f>D12/F12</f>
        <v>3</v>
      </c>
      <c r="H12" s="262">
        <v>90</v>
      </c>
      <c r="I12" s="261">
        <f t="shared" si="1"/>
        <v>44</v>
      </c>
      <c r="J12" s="221">
        <f>'خطة الإمداد'!F37</f>
        <v>46</v>
      </c>
      <c r="K12" s="261">
        <v>19</v>
      </c>
      <c r="L12" s="203">
        <f t="shared" si="2"/>
        <v>2.3157894736842106</v>
      </c>
      <c r="M12" s="263"/>
      <c r="N12" s="263"/>
      <c r="O12" s="263"/>
      <c r="P12" s="263"/>
      <c r="Q12" s="205"/>
      <c r="R12" s="262">
        <v>180</v>
      </c>
      <c r="S12" s="221">
        <f t="shared" si="4"/>
        <v>162</v>
      </c>
      <c r="T12" s="261">
        <f>'خطة الإمداد'!H37</f>
        <v>18</v>
      </c>
      <c r="U12" s="261">
        <v>8</v>
      </c>
      <c r="V12" s="203">
        <f>S12/U12</f>
        <v>20.25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5</v>
      </c>
      <c r="E13" s="261">
        <f>'خطة الإمداد'!E38</f>
        <v>25</v>
      </c>
      <c r="F13" s="261">
        <v>4</v>
      </c>
      <c r="G13" s="204">
        <f>D13/F13</f>
        <v>1.25</v>
      </c>
      <c r="H13" s="262">
        <v>90</v>
      </c>
      <c r="I13" s="261">
        <f t="shared" si="1"/>
        <v>53</v>
      </c>
      <c r="J13" s="221">
        <f>'خطة الإمداد'!F38</f>
        <v>37</v>
      </c>
      <c r="K13" s="261">
        <v>16</v>
      </c>
      <c r="L13" s="203">
        <f t="shared" si="2"/>
        <v>3.3125</v>
      </c>
      <c r="M13" s="263"/>
      <c r="N13" s="263"/>
      <c r="O13" s="263"/>
      <c r="P13" s="263"/>
      <c r="Q13" s="205"/>
      <c r="R13" s="262">
        <v>180</v>
      </c>
      <c r="S13" s="221">
        <f t="shared" si="4"/>
        <v>145</v>
      </c>
      <c r="T13" s="261">
        <f>'خطة الإمداد'!H38</f>
        <v>35</v>
      </c>
      <c r="U13" s="261">
        <v>19</v>
      </c>
      <c r="V13" s="203">
        <f>S13/U13</f>
        <v>7.6315789473684212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116</v>
      </c>
      <c r="J14" s="221">
        <f>'خطة الإمداد'!F39</f>
        <v>64</v>
      </c>
      <c r="K14" s="261">
        <v>39</v>
      </c>
      <c r="L14" s="203">
        <f t="shared" si="2"/>
        <v>2.9743589743589745</v>
      </c>
      <c r="M14" s="262">
        <v>60</v>
      </c>
      <c r="N14" s="261">
        <f t="shared" si="3"/>
        <v>31</v>
      </c>
      <c r="O14" s="221">
        <f>'خطة الإمداد'!G39</f>
        <v>29</v>
      </c>
      <c r="P14" s="261">
        <v>7</v>
      </c>
      <c r="Q14" s="203">
        <f t="shared" ref="Q14:Q21" si="5">N14/P14</f>
        <v>4.4285714285714288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127</v>
      </c>
      <c r="J15" s="221">
        <f>'خطة الإمداد'!F40</f>
        <v>53</v>
      </c>
      <c r="K15" s="261">
        <v>36</v>
      </c>
      <c r="L15" s="203">
        <f t="shared" si="2"/>
        <v>3.5277777777777777</v>
      </c>
      <c r="M15" s="262">
        <v>45</v>
      </c>
      <c r="N15" s="261">
        <f t="shared" si="3"/>
        <v>29</v>
      </c>
      <c r="O15" s="221">
        <f>'خطة الإمداد'!G40</f>
        <v>16</v>
      </c>
      <c r="P15" s="261">
        <v>8</v>
      </c>
      <c r="Q15" s="203">
        <f t="shared" si="5"/>
        <v>3.625</v>
      </c>
      <c r="R15" s="262">
        <v>120</v>
      </c>
      <c r="S15" s="221">
        <f t="shared" si="4"/>
        <v>86</v>
      </c>
      <c r="T15" s="261">
        <f>'خطة الإمداد'!H40</f>
        <v>34</v>
      </c>
      <c r="U15" s="261">
        <v>26</v>
      </c>
      <c r="V15" s="203">
        <f>S15/U15</f>
        <v>3.3076923076923075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62</v>
      </c>
      <c r="J16" s="221">
        <f>'خطة الإمداد'!F41</f>
        <v>28</v>
      </c>
      <c r="K16" s="261">
        <v>6</v>
      </c>
      <c r="L16" s="203">
        <f t="shared" si="2"/>
        <v>10.333333333333334</v>
      </c>
      <c r="M16" s="262">
        <v>30</v>
      </c>
      <c r="N16" s="261">
        <f t="shared" si="3"/>
        <v>11</v>
      </c>
      <c r="O16" s="221">
        <f>'خطة الإمداد'!G41</f>
        <v>19</v>
      </c>
      <c r="P16" s="261">
        <v>2</v>
      </c>
      <c r="Q16" s="203">
        <f t="shared" si="5"/>
        <v>5.5</v>
      </c>
      <c r="R16" s="262">
        <v>180</v>
      </c>
      <c r="S16" s="221">
        <f t="shared" si="4"/>
        <v>84</v>
      </c>
      <c r="T16" s="261">
        <f>'خطة الإمداد'!H41</f>
        <v>96</v>
      </c>
      <c r="U16" s="261">
        <v>56</v>
      </c>
      <c r="V16" s="203">
        <f>S16/U16</f>
        <v>1.5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44</v>
      </c>
      <c r="J17" s="221">
        <f>'خطة الإمداد'!F42</f>
        <v>46</v>
      </c>
      <c r="K17" s="261">
        <v>5</v>
      </c>
      <c r="L17" s="203">
        <f t="shared" si="2"/>
        <v>8.8000000000000007</v>
      </c>
      <c r="M17" s="262">
        <v>30</v>
      </c>
      <c r="N17" s="261">
        <f t="shared" si="3"/>
        <v>10</v>
      </c>
      <c r="O17" s="221">
        <f>'خطة الإمداد'!G42</f>
        <v>20</v>
      </c>
      <c r="P17" s="261">
        <v>1</v>
      </c>
      <c r="Q17" s="203">
        <f t="shared" si="5"/>
        <v>10</v>
      </c>
      <c r="R17" s="262">
        <v>60</v>
      </c>
      <c r="S17" s="194">
        <f t="shared" si="4"/>
        <v>38</v>
      </c>
      <c r="T17" s="261">
        <f>'خطة الإمداد'!H42</f>
        <v>22</v>
      </c>
      <c r="U17" s="261">
        <v>2</v>
      </c>
      <c r="V17" s="261">
        <f>S17/U17</f>
        <v>19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34</v>
      </c>
      <c r="J18" s="221">
        <f>'خطة الإمداد'!F43</f>
        <v>26</v>
      </c>
      <c r="K18" s="261">
        <v>2</v>
      </c>
      <c r="L18" s="203">
        <f t="shared" si="2"/>
        <v>17</v>
      </c>
      <c r="M18" s="262">
        <v>30</v>
      </c>
      <c r="N18" s="261">
        <f t="shared" si="3"/>
        <v>12</v>
      </c>
      <c r="O18" s="221">
        <f>'خطة الإمداد'!G43</f>
        <v>18</v>
      </c>
      <c r="P18" s="261">
        <v>5</v>
      </c>
      <c r="Q18" s="203">
        <f t="shared" si="5"/>
        <v>2.4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66</v>
      </c>
      <c r="J19" s="221">
        <f>'خطة الإمداد'!F44</f>
        <v>24</v>
      </c>
      <c r="K19" s="261">
        <v>6</v>
      </c>
      <c r="L19" s="203">
        <f t="shared" si="2"/>
        <v>11</v>
      </c>
      <c r="M19" s="262">
        <v>30</v>
      </c>
      <c r="N19" s="261">
        <f t="shared" si="3"/>
        <v>10</v>
      </c>
      <c r="O19" s="221">
        <f>'خطة الإمداد'!G44</f>
        <v>20</v>
      </c>
      <c r="P19" s="261">
        <v>2</v>
      </c>
      <c r="Q19" s="203">
        <f t="shared" si="5"/>
        <v>5</v>
      </c>
      <c r="R19" s="262">
        <v>180</v>
      </c>
      <c r="S19" s="221">
        <f t="shared" si="4"/>
        <v>153</v>
      </c>
      <c r="T19" s="261">
        <f>'خطة الإمداد'!H44</f>
        <v>27</v>
      </c>
      <c r="U19" s="261">
        <v>16</v>
      </c>
      <c r="V19" s="203">
        <f>S19/U19</f>
        <v>9.5625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42</v>
      </c>
      <c r="J20" s="221">
        <f>'خطة الإمداد'!F45</f>
        <v>48</v>
      </c>
      <c r="K20" s="261">
        <v>7</v>
      </c>
      <c r="L20" s="203">
        <f t="shared" si="2"/>
        <v>6</v>
      </c>
      <c r="M20" s="262">
        <v>30</v>
      </c>
      <c r="N20" s="261">
        <f t="shared" si="3"/>
        <v>10</v>
      </c>
      <c r="O20" s="221">
        <f>'خطة الإمداد'!G45</f>
        <v>20</v>
      </c>
      <c r="P20" s="261">
        <v>1</v>
      </c>
      <c r="Q20" s="203">
        <f t="shared" si="5"/>
        <v>10</v>
      </c>
      <c r="R20" s="262">
        <v>180</v>
      </c>
      <c r="S20" s="221">
        <f t="shared" si="4"/>
        <v>112</v>
      </c>
      <c r="T20" s="261">
        <f>'خطة الإمداد'!H45</f>
        <v>68</v>
      </c>
      <c r="U20" s="261">
        <v>18</v>
      </c>
      <c r="V20" s="203">
        <f>S20/U20</f>
        <v>6.2222222222222223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50</v>
      </c>
      <c r="J21" s="221">
        <f>'خطة الإمداد'!F46</f>
        <v>40</v>
      </c>
      <c r="K21" s="261">
        <v>5</v>
      </c>
      <c r="L21" s="203">
        <f t="shared" si="2"/>
        <v>10</v>
      </c>
      <c r="M21" s="262">
        <v>30</v>
      </c>
      <c r="N21" s="261">
        <f t="shared" si="3"/>
        <v>25</v>
      </c>
      <c r="O21" s="221">
        <f>'خطة الإمداد'!G46</f>
        <v>5</v>
      </c>
      <c r="P21" s="261">
        <v>1</v>
      </c>
      <c r="Q21" s="203">
        <f t="shared" si="5"/>
        <v>25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17.399999999999999</v>
      </c>
      <c r="E22" s="194">
        <f>'خطة الإمداد'!E47</f>
        <v>12.6</v>
      </c>
      <c r="F22" s="194">
        <v>0.2</v>
      </c>
      <c r="G22" s="194">
        <f>D22/F22</f>
        <v>86.999999999999986</v>
      </c>
      <c r="H22" s="262">
        <v>60</v>
      </c>
      <c r="I22" s="261">
        <f t="shared" si="1"/>
        <v>52</v>
      </c>
      <c r="J22" s="221">
        <f>'خطة الإمداد'!F47</f>
        <v>8</v>
      </c>
      <c r="K22" s="261">
        <v>1</v>
      </c>
      <c r="L22" s="203">
        <f t="shared" ref="L22:L27" si="6">I22/K22</f>
        <v>52</v>
      </c>
      <c r="M22" s="263"/>
      <c r="N22" s="263"/>
      <c r="O22" s="263"/>
      <c r="P22" s="263"/>
      <c r="Q22" s="205"/>
      <c r="R22" s="262">
        <v>120</v>
      </c>
      <c r="S22" s="221">
        <f t="shared" si="4"/>
        <v>100</v>
      </c>
      <c r="T22" s="261">
        <f>'خطة الإمداد'!H47</f>
        <v>20</v>
      </c>
      <c r="U22" s="261">
        <v>14</v>
      </c>
      <c r="V22" s="203">
        <f t="shared" ref="V22:V27" si="7">S22/U22</f>
        <v>7.1428571428571432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28</v>
      </c>
      <c r="J23" s="221">
        <f>'خطة الإمداد'!F48</f>
        <v>32</v>
      </c>
      <c r="K23" s="261">
        <v>1</v>
      </c>
      <c r="L23" s="203">
        <f t="shared" si="6"/>
        <v>28</v>
      </c>
      <c r="M23" s="263"/>
      <c r="N23" s="263"/>
      <c r="O23" s="263"/>
      <c r="P23" s="263"/>
      <c r="Q23" s="205"/>
      <c r="R23" s="262">
        <v>120</v>
      </c>
      <c r="S23" s="221">
        <f t="shared" si="4"/>
        <v>90</v>
      </c>
      <c r="T23" s="261">
        <f>'خطة الإمداد'!H48</f>
        <v>30</v>
      </c>
      <c r="U23" s="261">
        <v>7</v>
      </c>
      <c r="V23" s="203">
        <f t="shared" si="7"/>
        <v>12.857142857142858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58</v>
      </c>
      <c r="J24" s="221">
        <f>'خطة الإمداد'!F49</f>
        <v>32</v>
      </c>
      <c r="K24" s="261">
        <v>11</v>
      </c>
      <c r="L24" s="203">
        <f t="shared" si="6"/>
        <v>5.2727272727272725</v>
      </c>
      <c r="M24" s="262">
        <v>30</v>
      </c>
      <c r="N24" s="261">
        <f t="shared" si="3"/>
        <v>12</v>
      </c>
      <c r="O24" s="221">
        <f>'خطة الإمداد'!G49</f>
        <v>18</v>
      </c>
      <c r="P24" s="261">
        <v>1</v>
      </c>
      <c r="Q24" s="203">
        <f>N24/P24</f>
        <v>12</v>
      </c>
      <c r="R24" s="262">
        <v>180</v>
      </c>
      <c r="S24" s="221">
        <f t="shared" si="4"/>
        <v>83</v>
      </c>
      <c r="T24" s="261">
        <f>'خطة الإمداد'!H49</f>
        <v>97</v>
      </c>
      <c r="U24" s="261">
        <v>42</v>
      </c>
      <c r="V24" s="203">
        <f t="shared" si="7"/>
        <v>1.9761904761904763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41</v>
      </c>
      <c r="J25" s="221">
        <f>'خطة الإمداد'!F50</f>
        <v>49</v>
      </c>
      <c r="K25" s="261">
        <v>14</v>
      </c>
      <c r="L25" s="203">
        <f t="shared" si="6"/>
        <v>2.9285714285714284</v>
      </c>
      <c r="M25" s="262">
        <v>30</v>
      </c>
      <c r="N25" s="261">
        <f t="shared" si="3"/>
        <v>16</v>
      </c>
      <c r="O25" s="221">
        <f>'خطة الإمداد'!G50</f>
        <v>14</v>
      </c>
      <c r="P25" s="261">
        <v>2</v>
      </c>
      <c r="Q25" s="203">
        <f>N25/P25</f>
        <v>8</v>
      </c>
      <c r="R25" s="262">
        <v>180</v>
      </c>
      <c r="S25" s="221">
        <f t="shared" si="4"/>
        <v>80</v>
      </c>
      <c r="T25" s="261">
        <f>'خطة الإمداد'!H50</f>
        <v>100</v>
      </c>
      <c r="U25" s="261">
        <v>35</v>
      </c>
      <c r="V25" s="203">
        <f t="shared" si="7"/>
        <v>2.2857142857142856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60</v>
      </c>
      <c r="J26" s="221">
        <f>'خطة الإمداد'!F51</f>
        <v>30</v>
      </c>
      <c r="K26" s="261">
        <v>6</v>
      </c>
      <c r="L26" s="203">
        <f t="shared" si="6"/>
        <v>10</v>
      </c>
      <c r="M26" s="262">
        <v>30</v>
      </c>
      <c r="N26" s="261">
        <f t="shared" si="3"/>
        <v>15</v>
      </c>
      <c r="O26" s="221">
        <f>'خطة الإمداد'!G51</f>
        <v>15</v>
      </c>
      <c r="P26" s="261">
        <v>1</v>
      </c>
      <c r="Q26" s="203">
        <f>N26/P26</f>
        <v>15</v>
      </c>
      <c r="R26" s="262">
        <v>180</v>
      </c>
      <c r="S26" s="221">
        <f t="shared" si="4"/>
        <v>126</v>
      </c>
      <c r="T26" s="261">
        <f>'خطة الإمداد'!H51</f>
        <v>54</v>
      </c>
      <c r="U26" s="261">
        <v>21</v>
      </c>
      <c r="V26" s="203">
        <f t="shared" si="7"/>
        <v>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62</v>
      </c>
      <c r="J27" s="221">
        <f>'خطة الإمداد'!F52</f>
        <v>28</v>
      </c>
      <c r="K27" s="261">
        <v>7</v>
      </c>
      <c r="L27" s="203">
        <f t="shared" si="6"/>
        <v>8.8571428571428577</v>
      </c>
      <c r="M27" s="262">
        <v>30</v>
      </c>
      <c r="N27" s="261">
        <f t="shared" si="3"/>
        <v>17</v>
      </c>
      <c r="O27" s="221">
        <f>'خطة الإمداد'!G52</f>
        <v>13</v>
      </c>
      <c r="P27" s="261">
        <v>1</v>
      </c>
      <c r="Q27" s="203">
        <f>N27/P27</f>
        <v>17</v>
      </c>
      <c r="R27" s="262">
        <v>180</v>
      </c>
      <c r="S27" s="221">
        <f t="shared" si="4"/>
        <v>121</v>
      </c>
      <c r="T27" s="261">
        <f>'خطة الإمداد'!H52</f>
        <v>59</v>
      </c>
      <c r="U27" s="261">
        <v>22</v>
      </c>
      <c r="V27" s="203">
        <f t="shared" si="7"/>
        <v>5.5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83.4</v>
      </c>
      <c r="E28" s="206">
        <f t="shared" ref="E28:V28" si="8">SUM(E8:E27)</f>
        <v>66.599999999999994</v>
      </c>
      <c r="F28" s="206">
        <f t="shared" si="8"/>
        <v>21.2</v>
      </c>
      <c r="G28" s="206">
        <f t="shared" si="8"/>
        <v>99.333333333333314</v>
      </c>
      <c r="H28" s="262">
        <f t="shared" si="8"/>
        <v>1740</v>
      </c>
      <c r="I28" s="206">
        <f t="shared" si="8"/>
        <v>971</v>
      </c>
      <c r="J28" s="206">
        <f t="shared" si="8"/>
        <v>769</v>
      </c>
      <c r="K28" s="206">
        <f t="shared" si="8"/>
        <v>255</v>
      </c>
      <c r="L28" s="207">
        <f t="shared" si="8"/>
        <v>184.02911546228111</v>
      </c>
      <c r="M28" s="262">
        <f t="shared" si="8"/>
        <v>495</v>
      </c>
      <c r="N28" s="206">
        <f t="shared" si="8"/>
        <v>222</v>
      </c>
      <c r="O28" s="206">
        <f t="shared" si="8"/>
        <v>273</v>
      </c>
      <c r="P28" s="206">
        <f t="shared" si="8"/>
        <v>50</v>
      </c>
      <c r="Q28" s="207">
        <f t="shared" si="8"/>
        <v>121.77857142857142</v>
      </c>
      <c r="R28" s="262">
        <f t="shared" si="8"/>
        <v>2220</v>
      </c>
      <c r="S28" s="206">
        <f t="shared" si="8"/>
        <v>1539</v>
      </c>
      <c r="T28" s="206">
        <f t="shared" si="8"/>
        <v>681</v>
      </c>
      <c r="U28" s="206">
        <f t="shared" si="8"/>
        <v>289</v>
      </c>
      <c r="V28" s="207">
        <f t="shared" si="8"/>
        <v>156.23589823918772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2815.4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1789.6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0.61137893593919657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43</v>
      </c>
      <c r="E8" s="10">
        <f>'التمام الصباحي'!N8</f>
        <v>1.88</v>
      </c>
      <c r="F8" s="72">
        <f>'التمام الصباحي'!Q8</f>
        <v>15</v>
      </c>
      <c r="G8" s="10">
        <f>'التمام الصباحي'!T8</f>
        <v>1.875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6</v>
      </c>
      <c r="C9" s="9">
        <f>'التمام الصباحي'!H11</f>
        <v>4.8</v>
      </c>
      <c r="D9" s="72">
        <f>'التمام الصباحي'!K11</f>
        <v>21</v>
      </c>
      <c r="E9" s="10">
        <f>'التمام الصباحي'!N11</f>
        <v>1.56</v>
      </c>
      <c r="F9" s="72">
        <f>'التمام الصباحي'!Q11</f>
        <v>18</v>
      </c>
      <c r="G9" s="10">
        <f>'التمام الصباحي'!T11</f>
        <v>1.5</v>
      </c>
      <c r="H9" s="5">
        <f>'التمام الصباحي'!W11</f>
        <v>15</v>
      </c>
      <c r="I9" s="10">
        <f>'التمام الصباحي'!Z11</f>
        <v>27.5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1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22</v>
      </c>
      <c r="E10" s="10">
        <f>'التمام الصباحي'!N12</f>
        <v>1.6190476190476191</v>
      </c>
      <c r="F10" s="72">
        <f>'التمام الصباحي'!Q12</f>
        <v>5</v>
      </c>
      <c r="G10" s="10">
        <f>'التمام الصباحي'!T12</f>
        <v>2.0833333333333335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14</v>
      </c>
      <c r="C11" s="9">
        <f>'التمام الصباحي'!H13</f>
        <v>4</v>
      </c>
      <c r="D11" s="72">
        <f>'التمام الصباحي'!K13</f>
        <v>19</v>
      </c>
      <c r="E11" s="10">
        <f>'التمام الصباحي'!N13</f>
        <v>2.6296296296296298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10</v>
      </c>
      <c r="I11" s="10">
        <f>'التمام الصباحي'!Z13</f>
        <v>21.25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18</v>
      </c>
      <c r="C12" s="9">
        <f>'التمام الصباحي'!H14</f>
        <v>1.7142857142857142</v>
      </c>
      <c r="D12" s="72">
        <f>'التمام الصباحي'!K14</f>
        <v>15</v>
      </c>
      <c r="E12" s="10">
        <f>'التمام الصباحي'!N14</f>
        <v>3.4090909090909092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15</v>
      </c>
      <c r="I12" s="10">
        <f>'التمام الصباحي'!Z14</f>
        <v>8.25</v>
      </c>
      <c r="K12" s="79" t="s">
        <v>19</v>
      </c>
      <c r="L12" s="41">
        <f t="shared" si="3"/>
        <v>17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12</v>
      </c>
      <c r="E13" s="10">
        <f>'التمام الصباحي'!N15</f>
        <v>3.2307692307692308</v>
      </c>
      <c r="F13" s="72">
        <f>'التمام الصباحي'!Q15</f>
        <v>14</v>
      </c>
      <c r="G13" s="10">
        <f>'التمام الصباحي'!T15</f>
        <v>3.0666666666666669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18</v>
      </c>
      <c r="E14" s="10">
        <f>'التمام الصباحي'!N16</f>
        <v>4.628571428571429</v>
      </c>
      <c r="F14" s="72">
        <f>'التمام الصباحي'!Q16</f>
        <v>5</v>
      </c>
      <c r="G14" s="10">
        <f>'التمام الصباحي'!T16</f>
        <v>3.6363636363636362</v>
      </c>
      <c r="H14" s="5">
        <f>'التمام الصباحي'!W16</f>
        <v>9</v>
      </c>
      <c r="I14" s="10">
        <f>'التمام الصباحي'!Z16</f>
        <v>4.4400000000000004</v>
      </c>
      <c r="K14" s="88" t="s">
        <v>21</v>
      </c>
      <c r="L14" s="80"/>
      <c r="M14" s="41">
        <f t="shared" si="1"/>
        <v>17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16</v>
      </c>
      <c r="E15" s="10">
        <f>'التمام الصباحي'!N17</f>
        <v>6.166666666666667</v>
      </c>
      <c r="F15" s="72">
        <f>'التمام الصباحي'!Q17</f>
        <v>13</v>
      </c>
      <c r="G15" s="10">
        <f>'التمام الصباحي'!T17</f>
        <v>2.8333333333333335</v>
      </c>
      <c r="H15" s="5">
        <f>'التمام الصباحي'!W17</f>
        <v>65</v>
      </c>
      <c r="I15" s="10">
        <f>'التمام الصباحي'!Z17</f>
        <v>3.7096774193548385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34</v>
      </c>
      <c r="E16" s="10">
        <f>'التمام الصباحي'!N18</f>
        <v>4.666666666666667</v>
      </c>
      <c r="F16" s="72">
        <f>'التمام الصباحي'!Q18</f>
        <v>16</v>
      </c>
      <c r="G16" s="10">
        <f>'التمام الصباحي'!T18</f>
        <v>3.5</v>
      </c>
      <c r="H16" s="5">
        <f>'التمام الصباحي'!W18</f>
        <v>17</v>
      </c>
      <c r="I16" s="10">
        <f>'التمام الصباحي'!Z18</f>
        <v>8.6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21</v>
      </c>
      <c r="E17" s="10">
        <f>'التمام الصباحي'!N19</f>
        <v>7.8</v>
      </c>
      <c r="F17" s="72">
        <f>'التمام الصباحي'!Q19</f>
        <v>16</v>
      </c>
      <c r="G17" s="10">
        <f>'التمام الصباحي'!T19</f>
        <v>7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20</v>
      </c>
      <c r="E18" s="10">
        <f>'التمام الصباحي'!N20</f>
        <v>17.5</v>
      </c>
      <c r="F18" s="72">
        <f>'التمام الصباحي'!Q20</f>
        <v>18</v>
      </c>
      <c r="G18" s="10">
        <f>'التمام الصباحي'!T20</f>
        <v>6</v>
      </c>
      <c r="H18" s="5">
        <f>'التمام الصباحي'!W20</f>
        <v>20</v>
      </c>
      <c r="I18" s="10">
        <f>'التمام الصباحي'!Z20</f>
        <v>22.857142857142858</v>
      </c>
      <c r="K18" s="96" t="s">
        <v>26</v>
      </c>
      <c r="L18" s="80"/>
      <c r="M18" s="41">
        <f t="shared" si="1"/>
        <v>17</v>
      </c>
      <c r="N18" s="41">
        <f t="shared" si="2"/>
        <v>17</v>
      </c>
      <c r="O18" s="41">
        <f t="shared" si="4"/>
        <v>17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14</v>
      </c>
      <c r="E19" s="10">
        <f>'التمام الصباحي'!N21</f>
        <v>2.2352941176470589</v>
      </c>
      <c r="F19" s="72">
        <f>'التمام الصباحي'!Q21</f>
        <v>7</v>
      </c>
      <c r="G19" s="10">
        <f>'التمام الصباحي'!T21</f>
        <v>1.7692307692307692</v>
      </c>
      <c r="H19" s="5">
        <f>'التمام الصباحي'!W21</f>
        <v>46</v>
      </c>
      <c r="I19" s="10">
        <f>'التمام الصباحي'!Z21</f>
        <v>6.0909090909090908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32</v>
      </c>
      <c r="E20" s="10">
        <f>'التمام الصباحي'!N22</f>
        <v>7.25</v>
      </c>
      <c r="F20" s="72">
        <f>'التمام الصباحي'!Q22</f>
        <v>3</v>
      </c>
      <c r="G20" s="10">
        <f>'التمام الصباحي'!T22</f>
        <v>13.5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12</v>
      </c>
      <c r="C21" s="9">
        <f>'التمام الصباحي'!H23</f>
        <v>30</v>
      </c>
      <c r="D21" s="72">
        <f>'التمام الصباحي'!K23</f>
        <v>5</v>
      </c>
      <c r="E21" s="10">
        <f>'التمام الصباحي'!N23</f>
        <v>18.333333333333332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13</v>
      </c>
      <c r="I21" s="10">
        <f>'التمام الصباحي'!Z23</f>
        <v>15.285714285714286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26</v>
      </c>
      <c r="E22" s="10">
        <f>'التمام الصباحي'!N24</f>
        <v>5.666666666666667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25</v>
      </c>
      <c r="I22" s="10">
        <f>'التمام الصباحي'!Z24</f>
        <v>19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17</v>
      </c>
      <c r="E23" s="10">
        <f>'التمام الصباحي'!N25</f>
        <v>4.8666666666666663</v>
      </c>
      <c r="F23" s="72">
        <f>'التمام الصباحي'!Q25</f>
        <v>15</v>
      </c>
      <c r="G23" s="10">
        <f>'التمام الصباحي'!T25</f>
        <v>5</v>
      </c>
      <c r="H23" s="5">
        <f>'التمام الصباحي'!W25</f>
        <v>54</v>
      </c>
      <c r="I23" s="10">
        <f>'التمام الصباحي'!Z25</f>
        <v>2.9302325581395348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32</v>
      </c>
      <c r="E24" s="10">
        <f>'التمام الصباحي'!N26</f>
        <v>3.4117647058823528</v>
      </c>
      <c r="F24" s="72">
        <f>'التمام الصباحي'!Q26</f>
        <v>10</v>
      </c>
      <c r="G24" s="10">
        <f>'التمام الصباحي'!T26</f>
        <v>5</v>
      </c>
      <c r="H24" s="5">
        <f>'التمام الصباحي'!W26</f>
        <v>60</v>
      </c>
      <c r="I24" s="10">
        <f>'التمام الصباحي'!Z26</f>
        <v>3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18</v>
      </c>
      <c r="E25" s="10">
        <f>'التمام الصباحي'!N27</f>
        <v>6</v>
      </c>
      <c r="F25" s="72">
        <f>'التمام الصباحي'!Q27</f>
        <v>13</v>
      </c>
      <c r="G25" s="10">
        <f>'التمام الصباحي'!T27</f>
        <v>8.5</v>
      </c>
      <c r="H25" s="5">
        <f>'التمام الصباحي'!W27</f>
        <v>32</v>
      </c>
      <c r="I25" s="10">
        <f>'التمام الصباحي'!Z27</f>
        <v>6.7272727272727275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19</v>
      </c>
      <c r="E26" s="10">
        <f>'التمام الصباحي'!N28</f>
        <v>7.8888888888888893</v>
      </c>
      <c r="F26" s="72">
        <f>'التمام الصباحي'!Q28</f>
        <v>11</v>
      </c>
      <c r="G26" s="10">
        <f>'التمام الصباحي'!T28</f>
        <v>9.5</v>
      </c>
      <c r="H26" s="5">
        <f>'التمام الصباحي'!W28</f>
        <v>40</v>
      </c>
      <c r="I26" s="10">
        <f>'التمام الصباحي'!Z28</f>
        <v>7.3684210526315788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612</v>
      </c>
      <c r="U29" s="138">
        <f>SUM(R8:U26)</f>
        <v>8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0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0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64</v>
      </c>
      <c r="D11" s="537">
        <f>IF(G20&gt;H20,$D$26*2*$L$19,IF(G20=H20,$D$26*2*$L$19,0))</f>
        <v>96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156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386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0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1</v>
      </c>
      <c r="D26" s="537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2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0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68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17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1086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792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2011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1582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51</v>
      </c>
      <c r="N7" s="41">
        <f>'خطة الإمداد'!N40</f>
        <v>0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195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29417</v>
      </c>
      <c r="G7" s="2">
        <f>F7*6.75</f>
        <v>198564.75</v>
      </c>
      <c r="H7" s="2">
        <f>F7*0.33</f>
        <v>9707.61</v>
      </c>
      <c r="I7" s="2">
        <f>'أخذ التمام الصباحي'!K5</f>
        <v>11655</v>
      </c>
      <c r="J7" s="2">
        <f>I7*7.75</f>
        <v>90326.25</v>
      </c>
      <c r="K7" s="2">
        <f>I7*0.45</f>
        <v>5244.75</v>
      </c>
      <c r="L7" s="6"/>
      <c r="M7" s="6"/>
      <c r="N7" s="6"/>
      <c r="O7" s="7">
        <f>SUM(D7,G7,J7,M7)/100</f>
        <v>2888.91</v>
      </c>
      <c r="P7" s="10">
        <f>'أخذ التمام الصباحي'!Q5</f>
        <v>3040</v>
      </c>
      <c r="Q7" s="7">
        <f t="shared" ref="Q7:Q27" si="0">P7-O7</f>
        <v>151.09000000000015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35899</v>
      </c>
      <c r="G8" s="287">
        <f>F8*6.75</f>
        <v>242318.25</v>
      </c>
      <c r="H8" s="287">
        <f>F8*0.33</f>
        <v>11846.67</v>
      </c>
      <c r="I8" s="287">
        <f>'أخذ التمام الصباحي'!K6</f>
        <v>12711</v>
      </c>
      <c r="J8" s="287">
        <f>I8*7.75</f>
        <v>98510.25</v>
      </c>
      <c r="K8" s="287">
        <f>I8*0.45</f>
        <v>5719.95</v>
      </c>
      <c r="L8" s="6"/>
      <c r="M8" s="6"/>
      <c r="N8" s="6"/>
      <c r="O8" s="7">
        <f>SUM(D8,G8,J8,M8)/100</f>
        <v>3408.2849999999999</v>
      </c>
      <c r="P8" s="10">
        <f>'أخذ التمام الصباحي'!Q6</f>
        <v>3210</v>
      </c>
      <c r="Q8" s="7">
        <f t="shared" si="0"/>
        <v>-198.28499999999985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42267</v>
      </c>
      <c r="D9" s="5">
        <f t="shared" ref="D9" si="1">C9*5.5</f>
        <v>232468.5</v>
      </c>
      <c r="E9" s="5">
        <f>C9*0.25</f>
        <v>10566.75</v>
      </c>
      <c r="F9" s="292">
        <f>'أخذ التمام الصباحي'!H7</f>
        <v>22871</v>
      </c>
      <c r="G9" s="292">
        <f t="shared" ref="G9:G27" si="2">F9*6.75</f>
        <v>154379.25</v>
      </c>
      <c r="H9" s="292">
        <f t="shared" ref="H9:H27" si="3">F9*0.33</f>
        <v>7547.43</v>
      </c>
      <c r="I9" s="292">
        <f>'أخذ التمام الصباحي'!K7</f>
        <v>4857</v>
      </c>
      <c r="J9" s="292">
        <f t="shared" ref="J9:J27" si="4">I9*7.75</f>
        <v>37641.75</v>
      </c>
      <c r="K9" s="292">
        <f t="shared" ref="K9:K27" si="5">I9*0.45</f>
        <v>2185.65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4244.8950000000004</v>
      </c>
      <c r="P9" s="10">
        <f>'أخذ التمام الصباحي'!Q7</f>
        <v>3995</v>
      </c>
      <c r="Q9" s="7">
        <f t="shared" si="0"/>
        <v>-249.89500000000044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2446</v>
      </c>
      <c r="D10" s="5">
        <f t="shared" ref="D10:D22" si="7">C10*5.5</f>
        <v>13453</v>
      </c>
      <c r="E10" s="5">
        <f>C10*0.25</f>
        <v>611.5</v>
      </c>
      <c r="F10" s="292">
        <f>'أخذ التمام الصباحي'!H8</f>
        <v>21406</v>
      </c>
      <c r="G10" s="292">
        <f t="shared" si="2"/>
        <v>144490.5</v>
      </c>
      <c r="H10" s="292">
        <f t="shared" si="3"/>
        <v>7063.9800000000005</v>
      </c>
      <c r="I10" s="292">
        <f>'أخذ التمام الصباحي'!K8</f>
        <v>8584</v>
      </c>
      <c r="J10" s="292">
        <f t="shared" si="4"/>
        <v>66526</v>
      </c>
      <c r="K10" s="292">
        <f t="shared" si="5"/>
        <v>3862.8</v>
      </c>
      <c r="L10" s="2">
        <f>'أخذ التمام الصباحي'!N8</f>
        <v>4905</v>
      </c>
      <c r="M10" s="2">
        <f t="shared" ref="M10:M27" si="8">L10*5.5</f>
        <v>26977.5</v>
      </c>
      <c r="N10" s="2">
        <f>L10*0.26</f>
        <v>1275.3</v>
      </c>
      <c r="O10" s="7">
        <f t="shared" ref="O10:O27" si="9">SUM(D10,G10,J10,M10)/100</f>
        <v>2514.4699999999998</v>
      </c>
      <c r="P10" s="10">
        <f>'أخذ التمام الصباحي'!Q8</f>
        <v>2680</v>
      </c>
      <c r="Q10" s="7">
        <f t="shared" si="0"/>
        <v>165.5300000000002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46088</v>
      </c>
      <c r="G11" s="292">
        <f t="shared" si="2"/>
        <v>311094</v>
      </c>
      <c r="H11" s="292">
        <f t="shared" si="3"/>
        <v>15209.04</v>
      </c>
      <c r="I11" s="292">
        <f>'أخذ التمام الصباحي'!K9</f>
        <v>11669</v>
      </c>
      <c r="J11" s="292">
        <f t="shared" si="4"/>
        <v>90434.75</v>
      </c>
      <c r="K11" s="292">
        <f t="shared" si="5"/>
        <v>5251.05</v>
      </c>
      <c r="L11" s="6"/>
      <c r="M11" s="6"/>
      <c r="N11" s="6"/>
      <c r="O11" s="7">
        <f t="shared" si="9"/>
        <v>4015.2874999999999</v>
      </c>
      <c r="P11" s="10">
        <f>'أخذ التمام الصباحي'!Q9</f>
        <v>3910</v>
      </c>
      <c r="Q11" s="7">
        <f t="shared" si="0"/>
        <v>-105.28749999999991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4597</v>
      </c>
      <c r="D12" s="5">
        <f t="shared" si="7"/>
        <v>25283.5</v>
      </c>
      <c r="E12" s="5">
        <f t="shared" si="10"/>
        <v>1149.25</v>
      </c>
      <c r="F12" s="292">
        <f>'أخذ التمام الصباحي'!H10</f>
        <v>24493</v>
      </c>
      <c r="G12" s="292">
        <f t="shared" si="2"/>
        <v>165327.75</v>
      </c>
      <c r="H12" s="292">
        <f t="shared" si="3"/>
        <v>8082.6900000000005</v>
      </c>
      <c r="I12" s="6"/>
      <c r="J12" s="6"/>
      <c r="K12" s="6"/>
      <c r="L12" s="20">
        <f>'أخذ التمام الصباحي'!N10</f>
        <v>8401</v>
      </c>
      <c r="M12" s="2">
        <f t="shared" si="8"/>
        <v>46205.5</v>
      </c>
      <c r="N12" s="2">
        <f>L12*0.26</f>
        <v>2184.2600000000002</v>
      </c>
      <c r="O12" s="7">
        <f t="shared" si="9"/>
        <v>2368.1675</v>
      </c>
      <c r="P12" s="10">
        <f>'أخذ التمام الصباحي'!Q10</f>
        <v>2730</v>
      </c>
      <c r="Q12" s="7">
        <f t="shared" si="0"/>
        <v>361.83249999999998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10199</v>
      </c>
      <c r="D13" s="5">
        <f t="shared" si="7"/>
        <v>56094.5</v>
      </c>
      <c r="E13" s="5">
        <f t="shared" si="10"/>
        <v>2549.75</v>
      </c>
      <c r="F13" s="292">
        <f>'أخذ التمام الصباحي'!H11</f>
        <v>29666</v>
      </c>
      <c r="G13" s="292">
        <f t="shared" si="2"/>
        <v>200245.5</v>
      </c>
      <c r="H13" s="292">
        <f t="shared" si="3"/>
        <v>9789.7800000000007</v>
      </c>
      <c r="I13" s="6"/>
      <c r="J13" s="6"/>
      <c r="K13" s="6"/>
      <c r="L13" s="20">
        <f>'أخذ التمام الصباحي'!N11</f>
        <v>21009</v>
      </c>
      <c r="M13" s="2">
        <f t="shared" si="8"/>
        <v>115549.5</v>
      </c>
      <c r="N13" s="2">
        <f>L13*0.26</f>
        <v>5462.34</v>
      </c>
      <c r="O13" s="7">
        <f t="shared" si="9"/>
        <v>3718.895</v>
      </c>
      <c r="P13" s="10">
        <f>'أخذ التمام الصباحي'!Q11</f>
        <v>4020</v>
      </c>
      <c r="Q13" s="7">
        <f t="shared" si="0"/>
        <v>301.10500000000002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58586</v>
      </c>
      <c r="G14" s="292">
        <f t="shared" si="2"/>
        <v>395455.5</v>
      </c>
      <c r="H14" s="292">
        <f t="shared" si="3"/>
        <v>19333.38</v>
      </c>
      <c r="I14" s="292">
        <f>'أخذ التمام الصباحي'!K12</f>
        <v>16797</v>
      </c>
      <c r="J14" s="292">
        <f t="shared" si="4"/>
        <v>130176.75</v>
      </c>
      <c r="K14" s="292">
        <f t="shared" si="5"/>
        <v>7558.6500000000005</v>
      </c>
      <c r="L14" s="6"/>
      <c r="M14" s="6"/>
      <c r="N14" s="6"/>
      <c r="O14" s="7">
        <f t="shared" si="9"/>
        <v>5256.3225000000002</v>
      </c>
      <c r="P14" s="10">
        <f>'أخذ التمام الصباحي'!Q12</f>
        <v>4650</v>
      </c>
      <c r="Q14" s="7">
        <f t="shared" si="0"/>
        <v>-606.32250000000022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35800</v>
      </c>
      <c r="G15" s="292">
        <f t="shared" si="2"/>
        <v>241650</v>
      </c>
      <c r="H15" s="292">
        <f t="shared" si="3"/>
        <v>11814</v>
      </c>
      <c r="I15" s="292">
        <f>'أخذ التمام الصباحي'!K13</f>
        <v>12200</v>
      </c>
      <c r="J15" s="292">
        <f t="shared" si="4"/>
        <v>94550</v>
      </c>
      <c r="K15" s="292">
        <f t="shared" si="5"/>
        <v>5490</v>
      </c>
      <c r="L15" s="20">
        <f>'أخذ التمام الصباحي'!N13</f>
        <v>30000</v>
      </c>
      <c r="M15" s="2">
        <f t="shared" si="8"/>
        <v>165000</v>
      </c>
      <c r="N15" s="2">
        <f>L15*0.26</f>
        <v>7800</v>
      </c>
      <c r="O15" s="7">
        <f t="shared" si="9"/>
        <v>5012</v>
      </c>
      <c r="P15" s="10">
        <f>'أخذ التمام الصباحي'!Q13</f>
        <v>0</v>
      </c>
      <c r="Q15" s="7">
        <f t="shared" si="0"/>
        <v>-5012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8636</v>
      </c>
      <c r="G16" s="292">
        <f t="shared" si="2"/>
        <v>58293</v>
      </c>
      <c r="H16" s="292">
        <f t="shared" si="3"/>
        <v>2849.88</v>
      </c>
      <c r="I16" s="292">
        <f>'أخذ التمام الصباحي'!K14</f>
        <v>4804</v>
      </c>
      <c r="J16" s="292">
        <f t="shared" si="4"/>
        <v>37231</v>
      </c>
      <c r="K16" s="292">
        <f t="shared" si="5"/>
        <v>2161.8000000000002</v>
      </c>
      <c r="L16" s="20">
        <f>'أخذ التمام الصباحي'!N14</f>
        <v>56102</v>
      </c>
      <c r="M16" s="2">
        <f t="shared" si="8"/>
        <v>308561</v>
      </c>
      <c r="N16" s="139">
        <f>L16*0.26</f>
        <v>14586.52</v>
      </c>
      <c r="O16" s="7">
        <f t="shared" si="9"/>
        <v>4040.85</v>
      </c>
      <c r="P16" s="10">
        <f>'أخذ التمام الصباحي'!Q14</f>
        <v>7190</v>
      </c>
      <c r="Q16" s="7">
        <f t="shared" si="0"/>
        <v>3149.15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16001</v>
      </c>
      <c r="G17" s="292">
        <f t="shared" si="2"/>
        <v>108006.75</v>
      </c>
      <c r="H17" s="292">
        <f t="shared" si="3"/>
        <v>5280.33</v>
      </c>
      <c r="I17" s="292">
        <f>'أخذ التمام الصباحي'!K15</f>
        <v>8417</v>
      </c>
      <c r="J17" s="292">
        <f t="shared" si="4"/>
        <v>65231.75</v>
      </c>
      <c r="K17" s="292">
        <f t="shared" si="5"/>
        <v>3787.65</v>
      </c>
      <c r="L17" s="20">
        <f>'أخذ التمام الصباحي'!N15</f>
        <v>1781</v>
      </c>
      <c r="M17" s="2">
        <f t="shared" si="8"/>
        <v>9795.5</v>
      </c>
      <c r="N17" s="139">
        <f>L17*0.26</f>
        <v>463.06</v>
      </c>
      <c r="O17" s="7">
        <f t="shared" si="9"/>
        <v>1830.34</v>
      </c>
      <c r="P17" s="10">
        <f>'أخذ التمام الصباحي'!Q15</f>
        <v>2302</v>
      </c>
      <c r="Q17" s="7">
        <f t="shared" si="0"/>
        <v>471.66000000000008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4065</v>
      </c>
      <c r="G18" s="292">
        <f t="shared" si="2"/>
        <v>27438.75</v>
      </c>
      <c r="H18" s="292">
        <f t="shared" si="3"/>
        <v>1341.45</v>
      </c>
      <c r="I18" s="292">
        <f>'أخذ التمام الصباحي'!K16</f>
        <v>1070</v>
      </c>
      <c r="J18" s="292">
        <f t="shared" si="4"/>
        <v>8292.5</v>
      </c>
      <c r="K18" s="292">
        <f t="shared" si="5"/>
        <v>481.5</v>
      </c>
      <c r="L18" s="6"/>
      <c r="M18" s="6"/>
      <c r="N18" s="6"/>
      <c r="O18" s="7">
        <f t="shared" si="9"/>
        <v>357.3125</v>
      </c>
      <c r="P18" s="10">
        <f>'أخذ التمام الصباحي'!Q16</f>
        <v>408</v>
      </c>
      <c r="Q18" s="7">
        <f t="shared" si="0"/>
        <v>50.6875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4426</v>
      </c>
      <c r="G19" s="292">
        <f t="shared" si="2"/>
        <v>29875.5</v>
      </c>
      <c r="H19" s="292">
        <f t="shared" si="3"/>
        <v>1460.5800000000002</v>
      </c>
      <c r="I19" s="292">
        <f>'أخذ التمام الصباحي'!K17</f>
        <v>1078</v>
      </c>
      <c r="J19" s="292">
        <f t="shared" si="4"/>
        <v>8354.5</v>
      </c>
      <c r="K19" s="292">
        <f t="shared" si="5"/>
        <v>485.1</v>
      </c>
      <c r="L19" s="20">
        <f>'أخذ التمام الصباحي'!N17</f>
        <v>7481</v>
      </c>
      <c r="M19" s="2">
        <f t="shared" si="8"/>
        <v>41145.5</v>
      </c>
      <c r="N19" s="2">
        <f>L19*0.26</f>
        <v>1945.0600000000002</v>
      </c>
      <c r="O19" s="7">
        <f t="shared" si="9"/>
        <v>793.755</v>
      </c>
      <c r="P19" s="10">
        <f>'أخذ التمام الصباحي'!Q17</f>
        <v>1450</v>
      </c>
      <c r="Q19" s="7">
        <f t="shared" si="0"/>
        <v>656.245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19218</v>
      </c>
      <c r="G20" s="292">
        <f t="shared" si="2"/>
        <v>129721.5</v>
      </c>
      <c r="H20" s="292">
        <f t="shared" si="3"/>
        <v>6341.9400000000005</v>
      </c>
      <c r="I20" s="292">
        <f>'أخذ التمام الصباحي'!K18</f>
        <v>5794</v>
      </c>
      <c r="J20" s="292">
        <f t="shared" si="4"/>
        <v>44903.5</v>
      </c>
      <c r="K20" s="292">
        <f t="shared" si="5"/>
        <v>2607.3000000000002</v>
      </c>
      <c r="L20" s="20">
        <f>'أخذ التمام الصباحي'!N18</f>
        <v>19307</v>
      </c>
      <c r="M20" s="2">
        <f t="shared" si="8"/>
        <v>106188.5</v>
      </c>
      <c r="N20" s="139">
        <f>L20*0.26</f>
        <v>5019.8200000000006</v>
      </c>
      <c r="O20" s="7">
        <f t="shared" si="9"/>
        <v>2808.1350000000002</v>
      </c>
      <c r="P20" s="10">
        <f>'أخذ التمام الصباحي'!Q18</f>
        <v>3560</v>
      </c>
      <c r="Q20" s="7">
        <f t="shared" si="0"/>
        <v>751.86499999999978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9392</v>
      </c>
      <c r="G21" s="292">
        <f t="shared" si="2"/>
        <v>63396</v>
      </c>
      <c r="H21" s="292">
        <f t="shared" si="3"/>
        <v>3099.36</v>
      </c>
      <c r="I21" s="292">
        <f>'أخذ التمام الصباحي'!K19</f>
        <v>2866</v>
      </c>
      <c r="J21" s="292">
        <f t="shared" si="4"/>
        <v>22211.5</v>
      </c>
      <c r="K21" s="292">
        <f t="shared" si="5"/>
        <v>1289.7</v>
      </c>
      <c r="L21" s="6"/>
      <c r="M21" s="6"/>
      <c r="N21" s="6"/>
      <c r="O21" s="7">
        <f t="shared" si="9"/>
        <v>856.07500000000005</v>
      </c>
      <c r="P21" s="10">
        <f>'أخذ التمام الصباحي'!Q19</f>
        <v>1000</v>
      </c>
      <c r="Q21" s="7">
        <f t="shared" si="0"/>
        <v>143.92499999999995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533</v>
      </c>
      <c r="D22" s="5">
        <f t="shared" si="7"/>
        <v>2931.5</v>
      </c>
      <c r="E22" s="5">
        <f>C22*0.25</f>
        <v>133.25</v>
      </c>
      <c r="F22" s="292">
        <f>'أخذ التمام الصباحي'!H20</f>
        <v>2002</v>
      </c>
      <c r="G22" s="292">
        <f t="shared" si="2"/>
        <v>13513.5</v>
      </c>
      <c r="H22" s="292">
        <f t="shared" si="3"/>
        <v>660.66000000000008</v>
      </c>
      <c r="I22" s="6"/>
      <c r="J22" s="6"/>
      <c r="K22" s="6"/>
      <c r="L22" s="20">
        <f>'أخذ التمام الصباحي'!N20</f>
        <v>4767</v>
      </c>
      <c r="M22" s="2">
        <f t="shared" si="8"/>
        <v>26218.5</v>
      </c>
      <c r="N22" s="2">
        <f t="shared" ref="N22:N27" si="11">L22*0.26</f>
        <v>1239.42</v>
      </c>
      <c r="O22" s="7">
        <f t="shared" si="9"/>
        <v>426.63499999999999</v>
      </c>
      <c r="P22" s="10">
        <f>'أخذ التمام الصباحي'!Q20</f>
        <v>600</v>
      </c>
      <c r="Q22" s="7">
        <f t="shared" si="0"/>
        <v>173.36500000000001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4242</v>
      </c>
      <c r="G23" s="292">
        <f t="shared" si="2"/>
        <v>28633.5</v>
      </c>
      <c r="H23" s="292">
        <f t="shared" si="3"/>
        <v>1399.8600000000001</v>
      </c>
      <c r="I23" s="6"/>
      <c r="J23" s="6"/>
      <c r="K23" s="6"/>
      <c r="L23" s="20">
        <f>'أخذ التمام الصباحي'!N21</f>
        <v>5026</v>
      </c>
      <c r="M23" s="2">
        <f t="shared" si="8"/>
        <v>27643</v>
      </c>
      <c r="N23" s="183">
        <f t="shared" si="11"/>
        <v>1306.76</v>
      </c>
      <c r="O23" s="7">
        <f t="shared" si="9"/>
        <v>562.76499999999999</v>
      </c>
      <c r="P23" s="10">
        <f>'أخذ التمام الصباحي'!Q21</f>
        <v>560</v>
      </c>
      <c r="Q23" s="7">
        <f t="shared" si="0"/>
        <v>-2.7649999999999864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14402</v>
      </c>
      <c r="G24" s="292">
        <f t="shared" si="2"/>
        <v>97213.5</v>
      </c>
      <c r="H24" s="292">
        <f t="shared" si="3"/>
        <v>4752.66</v>
      </c>
      <c r="I24" s="292">
        <f>'أخذ التمام الصباحي'!K22</f>
        <v>2311</v>
      </c>
      <c r="J24" s="292">
        <f t="shared" si="4"/>
        <v>17910.25</v>
      </c>
      <c r="K24" s="292">
        <f t="shared" si="5"/>
        <v>1039.95</v>
      </c>
      <c r="L24" s="20">
        <f>'أخذ التمام الصباحي'!N22</f>
        <v>50299</v>
      </c>
      <c r="M24" s="2">
        <f t="shared" si="8"/>
        <v>276644.5</v>
      </c>
      <c r="N24" s="183">
        <f t="shared" si="11"/>
        <v>13077.74</v>
      </c>
      <c r="O24" s="7">
        <f t="shared" si="9"/>
        <v>3917.6824999999999</v>
      </c>
      <c r="P24" s="10">
        <f>'أخذ التمام الصباحي'!Q22</f>
        <v>5490</v>
      </c>
      <c r="Q24" s="7">
        <f t="shared" si="0"/>
        <v>1572.3175000000001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29296</v>
      </c>
      <c r="G25" s="292">
        <f t="shared" si="2"/>
        <v>197748</v>
      </c>
      <c r="H25" s="292">
        <f t="shared" si="3"/>
        <v>9667.68</v>
      </c>
      <c r="I25" s="292">
        <f>'أخذ التمام الصباحي'!K23</f>
        <v>5138</v>
      </c>
      <c r="J25" s="292">
        <f t="shared" si="4"/>
        <v>39819.5</v>
      </c>
      <c r="K25" s="292">
        <f t="shared" si="5"/>
        <v>2312.1</v>
      </c>
      <c r="L25" s="20">
        <f>'أخذ التمام الصباحي'!N23</f>
        <v>51233</v>
      </c>
      <c r="M25" s="2">
        <f t="shared" si="8"/>
        <v>281781.5</v>
      </c>
      <c r="N25" s="183">
        <f t="shared" si="11"/>
        <v>13320.58</v>
      </c>
      <c r="O25" s="7">
        <f t="shared" si="9"/>
        <v>5193.49</v>
      </c>
      <c r="P25" s="10">
        <f>'أخذ التمام الصباحي'!Q23</f>
        <v>6875</v>
      </c>
      <c r="Q25" s="7">
        <f t="shared" si="0"/>
        <v>1681.5100000000002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13019</v>
      </c>
      <c r="G26" s="292">
        <f t="shared" si="2"/>
        <v>87878.25</v>
      </c>
      <c r="H26" s="292">
        <f t="shared" si="3"/>
        <v>4296.2700000000004</v>
      </c>
      <c r="I26" s="292">
        <f>'أخذ التمام الصباحي'!K24</f>
        <v>1879</v>
      </c>
      <c r="J26" s="292">
        <f t="shared" si="4"/>
        <v>14562.25</v>
      </c>
      <c r="K26" s="292">
        <f t="shared" si="5"/>
        <v>845.55000000000007</v>
      </c>
      <c r="L26" s="20">
        <f>'أخذ التمام الصباحي'!N24</f>
        <v>25894</v>
      </c>
      <c r="M26" s="2">
        <f t="shared" si="8"/>
        <v>142417</v>
      </c>
      <c r="N26" s="183">
        <f t="shared" si="11"/>
        <v>6732.4400000000005</v>
      </c>
      <c r="O26" s="7">
        <f t="shared" si="9"/>
        <v>2448.5749999999998</v>
      </c>
      <c r="P26" s="10">
        <f>'أخذ التمام الصباحي'!Q24</f>
        <v>2920</v>
      </c>
      <c r="Q26" s="7">
        <f t="shared" si="0"/>
        <v>471.42500000000018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12225</v>
      </c>
      <c r="G27" s="292">
        <f t="shared" si="2"/>
        <v>82518.75</v>
      </c>
      <c r="H27" s="292">
        <f t="shared" si="3"/>
        <v>4034.25</v>
      </c>
      <c r="I27" s="292">
        <f>'أخذ التمام الصباحي'!K25</f>
        <v>1660</v>
      </c>
      <c r="J27" s="292">
        <f t="shared" si="4"/>
        <v>12865</v>
      </c>
      <c r="K27" s="292">
        <f t="shared" si="5"/>
        <v>747</v>
      </c>
      <c r="L27" s="20">
        <f>'أخذ التمام الصباحي'!N25</f>
        <v>26799</v>
      </c>
      <c r="M27" s="2">
        <f t="shared" si="8"/>
        <v>147394.5</v>
      </c>
      <c r="N27" s="183">
        <f t="shared" si="11"/>
        <v>6967.7400000000007</v>
      </c>
      <c r="O27" s="7">
        <f t="shared" si="9"/>
        <v>2427.7824999999998</v>
      </c>
      <c r="P27" s="10">
        <f>'أخذ التمام الصباحي'!Q25</f>
        <v>3430</v>
      </c>
      <c r="Q27" s="7">
        <f t="shared" si="0"/>
        <v>1002.2175000000002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4653</v>
      </c>
      <c r="D28" s="5">
        <f t="shared" ref="D28" si="12">C28*5.5</f>
        <v>25591.5</v>
      </c>
      <c r="E28" s="5">
        <f t="shared" ref="E28" si="13">C28*0.25</f>
        <v>1163.25</v>
      </c>
      <c r="F28" s="301">
        <f>'أخذ التمام الصباحي'!H26</f>
        <v>10934</v>
      </c>
      <c r="G28" s="301">
        <f t="shared" ref="G28" si="14">F28*6.75</f>
        <v>73804.5</v>
      </c>
      <c r="H28" s="301">
        <f t="shared" ref="H28" si="15">F28*0.33</f>
        <v>3608.2200000000003</v>
      </c>
      <c r="I28" s="301">
        <f>'أخذ التمام الصباحي'!K26</f>
        <v>2254</v>
      </c>
      <c r="J28" s="301">
        <f t="shared" ref="J28" si="16">I28*7.75</f>
        <v>17468.5</v>
      </c>
      <c r="K28" s="301">
        <f t="shared" ref="K28" si="17">I28*0.45</f>
        <v>1014.3000000000001</v>
      </c>
      <c r="L28" s="301">
        <f>'أخذ التمام الصباحي'!N26</f>
        <v>15441</v>
      </c>
      <c r="M28" s="301">
        <f t="shared" ref="M28" si="18">L28*5.5</f>
        <v>84925.5</v>
      </c>
      <c r="N28" s="301">
        <f t="shared" ref="N28" si="19">L28*0.26</f>
        <v>4014.6600000000003</v>
      </c>
      <c r="O28" s="7">
        <f t="shared" ref="O28" si="20">SUM(D28,G28,J28,M28)/100</f>
        <v>2017.9</v>
      </c>
      <c r="P28" s="10">
        <f>'أخذ التمام الصباحي'!Q26</f>
        <v>1350</v>
      </c>
      <c r="Q28" s="7">
        <f t="shared" ref="Q28" si="21">P28-O28</f>
        <v>-667.90000000000009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9655</v>
      </c>
      <c r="G29" s="321">
        <f t="shared" ref="G29:G33" si="24">F29*6.75</f>
        <v>65171.25</v>
      </c>
      <c r="H29" s="321">
        <f t="shared" ref="H29:H33" si="25">F29*0.33</f>
        <v>3186.15</v>
      </c>
      <c r="I29" s="5">
        <f>'أخذ التمام الصباحي'!K27</f>
        <v>3058</v>
      </c>
      <c r="J29" s="321">
        <f t="shared" ref="J29:J33" si="26">I29*7.75</f>
        <v>23699.5</v>
      </c>
      <c r="K29" s="321">
        <f t="shared" ref="K29:K33" si="27">I29*0.45</f>
        <v>1376.1000000000001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888.70749999999998</v>
      </c>
      <c r="P29" s="10">
        <f>'أخذ التمام الصباحي'!Q27</f>
        <v>700</v>
      </c>
      <c r="Q29" s="7">
        <f t="shared" ref="Q29:Q33" si="31">P29-O29</f>
        <v>-188.70749999999998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36429</v>
      </c>
      <c r="G30" s="321">
        <f t="shared" si="24"/>
        <v>245895.75</v>
      </c>
      <c r="H30" s="321">
        <f t="shared" si="25"/>
        <v>12021.57</v>
      </c>
      <c r="I30" s="5">
        <f>'أخذ التمام الصباحي'!K28</f>
        <v>14011</v>
      </c>
      <c r="J30" s="321">
        <f t="shared" si="26"/>
        <v>108585.25</v>
      </c>
      <c r="K30" s="321">
        <f t="shared" si="27"/>
        <v>6304.95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3544.81</v>
      </c>
      <c r="P30" s="10">
        <f>'أخذ التمام الصباحي'!Q28</f>
        <v>1790</v>
      </c>
      <c r="Q30" s="7">
        <f t="shared" si="31"/>
        <v>-1754.81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32413</v>
      </c>
      <c r="G31" s="321">
        <f t="shared" si="24"/>
        <v>218787.75</v>
      </c>
      <c r="H31" s="321">
        <f t="shared" si="25"/>
        <v>10696.29</v>
      </c>
      <c r="I31" s="5">
        <f>'أخذ التمام الصباحي'!K29</f>
        <v>10766</v>
      </c>
      <c r="J31" s="321">
        <f t="shared" si="26"/>
        <v>83436.5</v>
      </c>
      <c r="K31" s="321">
        <f t="shared" si="27"/>
        <v>4844.7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3022.2424999999998</v>
      </c>
      <c r="P31" s="10">
        <f>'أخذ التمام الصباحي'!Q29</f>
        <v>3600</v>
      </c>
      <c r="Q31" s="7">
        <f t="shared" si="31"/>
        <v>577.75750000000016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44412</v>
      </c>
      <c r="G32" s="321">
        <f t="shared" si="24"/>
        <v>299781</v>
      </c>
      <c r="H32" s="321">
        <f t="shared" si="25"/>
        <v>14655.960000000001</v>
      </c>
      <c r="I32" s="5">
        <f>'أخذ التمام الصباحي'!K30</f>
        <v>11298</v>
      </c>
      <c r="J32" s="321">
        <f t="shared" si="26"/>
        <v>87559.5</v>
      </c>
      <c r="K32" s="321">
        <f t="shared" si="27"/>
        <v>5084.1000000000004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3873.4050000000002</v>
      </c>
      <c r="P32" s="10">
        <f>'أخذ التمام الصباحي'!Q30</f>
        <v>0</v>
      </c>
      <c r="Q32" s="7">
        <f t="shared" si="31"/>
        <v>-3873.4050000000002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58032</v>
      </c>
      <c r="G33" s="321">
        <f t="shared" si="24"/>
        <v>391716</v>
      </c>
      <c r="H33" s="321">
        <f t="shared" si="25"/>
        <v>19150.560000000001</v>
      </c>
      <c r="I33" s="5">
        <f>'أخذ التمام الصباحي'!K31</f>
        <v>14116</v>
      </c>
      <c r="J33" s="321">
        <f t="shared" si="26"/>
        <v>109399</v>
      </c>
      <c r="K33" s="321">
        <f t="shared" si="27"/>
        <v>6352.2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5011.1499999999996</v>
      </c>
      <c r="P33" s="10">
        <f>'أخذ التمام الصباحي'!Q31</f>
        <v>5880</v>
      </c>
      <c r="Q33" s="7">
        <f t="shared" si="31"/>
        <v>868.85000000000036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64695</v>
      </c>
      <c r="D38" s="43">
        <f t="shared" ref="D38:Q38" si="42">SUM(D7:D37)</f>
        <v>355822.5</v>
      </c>
      <c r="E38" s="43">
        <f t="shared" si="42"/>
        <v>16173.75</v>
      </c>
      <c r="F38" s="43">
        <f t="shared" si="42"/>
        <v>633025</v>
      </c>
      <c r="G38" s="43">
        <f t="shared" si="42"/>
        <v>4272918.75</v>
      </c>
      <c r="H38" s="43">
        <f t="shared" si="42"/>
        <v>208898.25000000003</v>
      </c>
      <c r="I38" s="43">
        <f t="shared" si="42"/>
        <v>168993</v>
      </c>
      <c r="J38" s="43">
        <f t="shared" si="42"/>
        <v>1309695.75</v>
      </c>
      <c r="K38" s="43">
        <f t="shared" si="42"/>
        <v>76046.850000000006</v>
      </c>
      <c r="L38" s="43">
        <f t="shared" si="42"/>
        <v>328445</v>
      </c>
      <c r="M38" s="43">
        <f t="shared" si="42"/>
        <v>1806447.5</v>
      </c>
      <c r="N38" s="43">
        <f t="shared" si="42"/>
        <v>85395.700000000012</v>
      </c>
      <c r="O38" s="43">
        <f t="shared" si="42"/>
        <v>77448.844999999972</v>
      </c>
      <c r="P38" s="43">
        <f t="shared" si="42"/>
        <v>77340</v>
      </c>
      <c r="Q38" s="43">
        <f t="shared" si="42"/>
        <v>-108.84499999999844</v>
      </c>
    </row>
    <row r="39" spans="1:17" ht="32.25" customHeight="1" thickBot="1" x14ac:dyDescent="0.25">
      <c r="A39" s="400" t="s">
        <v>75</v>
      </c>
      <c r="B39" s="400"/>
      <c r="C39" s="411">
        <f>C38+F38+I38+L38</f>
        <v>1195158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7744884.5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386514.55000000005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85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85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1086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792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2011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1582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196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578000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136000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306000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64695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633025</v>
      </c>
      <c r="G19" s="209">
        <f>'موقف المحطات'!$G$20</f>
        <v>578000</v>
      </c>
      <c r="H19" s="13">
        <f>G19/F19</f>
        <v>0.91307610283954033</v>
      </c>
      <c r="I19" s="209">
        <f>'موقف المحطات'!$I$20</f>
        <v>168993</v>
      </c>
      <c r="J19" s="209">
        <f>'موقف المحطات'!$J$20</f>
        <v>136000</v>
      </c>
      <c r="K19" s="13">
        <f>J19/I19</f>
        <v>0.80476706135757103</v>
      </c>
      <c r="L19" s="209">
        <f>'موقف المحطات'!$L$20</f>
        <v>328445</v>
      </c>
      <c r="M19" s="209">
        <f>'موقف المحطات'!$M$20</f>
        <v>306000</v>
      </c>
      <c r="N19" s="13">
        <f>M19/L19</f>
        <v>0.93166283548234863</v>
      </c>
      <c r="O19" s="140">
        <f>C19+F19+I19+L19</f>
        <v>1195158</v>
      </c>
      <c r="P19" s="140">
        <f>D19+G19+J19+M19</f>
        <v>1020000</v>
      </c>
      <c r="Q19" s="13">
        <f>P19/O19</f>
        <v>0.85344364510801085</v>
      </c>
    </row>
    <row r="20" spans="2:17" ht="22.5" customHeight="1" thickBot="1" x14ac:dyDescent="0.25">
      <c r="B20" s="145" t="s">
        <v>64</v>
      </c>
      <c r="C20" s="140">
        <f>المبيعات!C38</f>
        <v>64695</v>
      </c>
      <c r="D20" s="140">
        <f>D11</f>
        <v>51000</v>
      </c>
      <c r="E20" s="13">
        <f>IFERROR(D20/C20,0)</f>
        <v>0.78831439833062833</v>
      </c>
      <c r="F20" s="140">
        <f>المبيعات!F38</f>
        <v>633025</v>
      </c>
      <c r="G20" s="140">
        <f>G11</f>
        <v>578000</v>
      </c>
      <c r="H20" s="13">
        <f>IFERROR(G20/F20,0)</f>
        <v>0.91307610283954033</v>
      </c>
      <c r="I20" s="140">
        <f>المبيعات!I38</f>
        <v>168993</v>
      </c>
      <c r="J20" s="140">
        <f>J11</f>
        <v>136000</v>
      </c>
      <c r="K20" s="13">
        <f>IFERROR(J20/I20,0)</f>
        <v>0.80476706135757103</v>
      </c>
      <c r="L20" s="140">
        <f>المبيعات!L38</f>
        <v>328445</v>
      </c>
      <c r="M20" s="140">
        <f>M11</f>
        <v>306000</v>
      </c>
      <c r="N20" s="13">
        <f>IFERROR(M20/L20,0)</f>
        <v>0.93166283548234863</v>
      </c>
      <c r="O20" s="140">
        <f>C20+F20+I20+L20</f>
        <v>1195158</v>
      </c>
      <c r="P20" s="140">
        <f>P11</f>
        <v>1071000</v>
      </c>
      <c r="Q20" s="13">
        <f>IFERROR(P20/O20,0)</f>
        <v>0.89611582736341133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35899</v>
      </c>
      <c r="D28" s="147">
        <f>'أخذ التمام الصباحي'!K6</f>
        <v>12711</v>
      </c>
      <c r="E28" s="224"/>
      <c r="F28" s="147">
        <f>'أخذ التمام الصباحي'!H7</f>
        <v>22871</v>
      </c>
      <c r="G28" s="147">
        <f>'أخذ التمام الصباحي'!K7</f>
        <v>4857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205</v>
      </c>
      <c r="D35" s="147">
        <f>'التمام الصباحي'!J39</f>
        <v>2181</v>
      </c>
      <c r="E35" s="143">
        <f>'التمام الصباحي'!P39</f>
        <v>726</v>
      </c>
      <c r="F35" s="147">
        <f>'التمام الصباحي'!V39</f>
        <v>1946</v>
      </c>
      <c r="G35" s="147">
        <f>SUM(C35:F35)</f>
        <v>5058</v>
      </c>
    </row>
    <row r="36" spans="2:8" ht="20.25" customHeight="1" thickBot="1" x14ac:dyDescent="0.25">
      <c r="B36" s="39" t="s">
        <v>37</v>
      </c>
      <c r="C36" s="424">
        <f>'التمام الصباحي'!C42:Z42</f>
        <v>2727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612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5670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2115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1020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0.22442244224422442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0.21174377224199289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355822.5</v>
      </c>
      <c r="D55" s="140">
        <f>المبيعات!G38</f>
        <v>4272918.75</v>
      </c>
      <c r="E55" s="149">
        <f>المبيعات!J38</f>
        <v>1309695.75</v>
      </c>
      <c r="F55" s="140">
        <f>المبيعات!M38</f>
        <v>1806447.5</v>
      </c>
      <c r="G55" s="35">
        <f>C55+D55+E55+F55</f>
        <v>7744884.5</v>
      </c>
    </row>
    <row r="56" spans="2:7" ht="17.25" customHeight="1" thickBot="1" x14ac:dyDescent="0.25">
      <c r="B56" s="145" t="s">
        <v>78</v>
      </c>
      <c r="C56" s="140">
        <f>المبيعات!E38</f>
        <v>16173.75</v>
      </c>
      <c r="D56" s="140">
        <f>المبيعات!H38</f>
        <v>208898.25000000003</v>
      </c>
      <c r="E56" s="140">
        <f>المبيعات!K38</f>
        <v>76046.850000000006</v>
      </c>
      <c r="F56" s="140">
        <f>المبيعات!N38</f>
        <v>85395.700000000012</v>
      </c>
      <c r="G56" s="35">
        <f>F56+E56+D56+C56</f>
        <v>386514.55000000005</v>
      </c>
    </row>
    <row r="57" spans="2:7" ht="17.25" customHeight="1" thickBot="1" x14ac:dyDescent="0.25">
      <c r="B57" s="145" t="s">
        <v>79</v>
      </c>
      <c r="C57" s="419">
        <f>المبيعات!P38</f>
        <v>77340</v>
      </c>
      <c r="D57" s="420"/>
      <c r="E57" s="420"/>
      <c r="F57" s="421"/>
      <c r="G57" s="36">
        <f>C57</f>
        <v>77340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A20" sqref="A20:XFD20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47</v>
      </c>
      <c r="G5" s="194">
        <v>34</v>
      </c>
      <c r="H5" s="213">
        <v>29417</v>
      </c>
      <c r="I5" s="211">
        <v>15</v>
      </c>
      <c r="J5" s="5"/>
      <c r="K5" s="213">
        <v>11655</v>
      </c>
      <c r="L5" s="214"/>
      <c r="M5" s="192"/>
      <c r="N5" s="215"/>
      <c r="O5" s="217">
        <v>3040</v>
      </c>
      <c r="P5" s="218"/>
      <c r="Q5" s="294">
        <f t="shared" ref="Q5:Q26" si="0">P5+O5</f>
        <v>3040</v>
      </c>
      <c r="R5" s="220" t="s">
        <v>218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88</v>
      </c>
      <c r="G6" s="194">
        <v>51</v>
      </c>
      <c r="H6" s="213">
        <v>35899</v>
      </c>
      <c r="I6" s="211">
        <v>13</v>
      </c>
      <c r="J6" s="5"/>
      <c r="K6" s="213">
        <v>12711</v>
      </c>
      <c r="L6" s="214"/>
      <c r="M6" s="192"/>
      <c r="N6" s="215"/>
      <c r="O6" s="217">
        <v>3210</v>
      </c>
      <c r="P6" s="218"/>
      <c r="Q6" s="294">
        <f t="shared" si="0"/>
        <v>3210</v>
      </c>
      <c r="R6" s="220"/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56</v>
      </c>
      <c r="D7" s="5">
        <v>34</v>
      </c>
      <c r="E7" s="213">
        <v>42267</v>
      </c>
      <c r="F7" s="211">
        <v>24</v>
      </c>
      <c r="G7" s="194">
        <v>17</v>
      </c>
      <c r="H7" s="213">
        <v>22871</v>
      </c>
      <c r="I7" s="211">
        <v>27</v>
      </c>
      <c r="J7" s="5"/>
      <c r="K7" s="213">
        <v>4857</v>
      </c>
      <c r="L7" s="214"/>
      <c r="M7" s="192"/>
      <c r="N7" s="215"/>
      <c r="O7" s="217">
        <v>3995</v>
      </c>
      <c r="P7" s="218"/>
      <c r="Q7" s="294">
        <f t="shared" si="0"/>
        <v>3995</v>
      </c>
      <c r="R7" s="220" t="s">
        <v>234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24</v>
      </c>
      <c r="D8" s="5"/>
      <c r="E8" s="213">
        <v>2446</v>
      </c>
      <c r="F8" s="211">
        <v>39</v>
      </c>
      <c r="G8" s="194">
        <v>17</v>
      </c>
      <c r="H8" s="213">
        <v>21406</v>
      </c>
      <c r="I8" s="211">
        <v>12</v>
      </c>
      <c r="J8" s="5">
        <v>17</v>
      </c>
      <c r="K8" s="213">
        <v>8584</v>
      </c>
      <c r="L8" s="211">
        <v>165</v>
      </c>
      <c r="M8" s="5"/>
      <c r="N8" s="216">
        <v>4905</v>
      </c>
      <c r="O8" s="217">
        <v>2680</v>
      </c>
      <c r="P8" s="219"/>
      <c r="Q8" s="294">
        <f t="shared" si="0"/>
        <v>2680</v>
      </c>
      <c r="R8" s="220" t="s">
        <v>232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68</v>
      </c>
      <c r="G9" s="194">
        <v>17</v>
      </c>
      <c r="H9" s="213">
        <v>46088</v>
      </c>
      <c r="I9" s="211">
        <v>25</v>
      </c>
      <c r="J9" s="5"/>
      <c r="K9" s="213">
        <v>11669</v>
      </c>
      <c r="L9" s="214"/>
      <c r="M9" s="192"/>
      <c r="N9" s="215"/>
      <c r="O9" s="217">
        <v>3910</v>
      </c>
      <c r="P9" s="218"/>
      <c r="Q9" s="294">
        <f t="shared" si="0"/>
        <v>3910</v>
      </c>
      <c r="R9" s="220" t="s">
        <v>223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16</v>
      </c>
      <c r="D10" s="5"/>
      <c r="E10" s="213">
        <v>4597</v>
      </c>
      <c r="F10" s="211">
        <v>71</v>
      </c>
      <c r="G10" s="194"/>
      <c r="H10" s="213">
        <v>24493</v>
      </c>
      <c r="I10" s="214"/>
      <c r="J10" s="192"/>
      <c r="K10" s="212"/>
      <c r="L10" s="211">
        <v>170</v>
      </c>
      <c r="M10" s="5"/>
      <c r="N10" s="216">
        <v>8401</v>
      </c>
      <c r="O10" s="217">
        <v>2730</v>
      </c>
      <c r="P10" s="219"/>
      <c r="Q10" s="294">
        <f t="shared" si="0"/>
        <v>2730</v>
      </c>
      <c r="R10" s="220" t="s">
        <v>236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12</v>
      </c>
      <c r="D11" s="5">
        <v>17</v>
      </c>
      <c r="E11" s="213">
        <v>10199</v>
      </c>
      <c r="F11" s="211">
        <v>75</v>
      </c>
      <c r="G11" s="194">
        <v>68</v>
      </c>
      <c r="H11" s="213">
        <v>29666</v>
      </c>
      <c r="I11" s="214"/>
      <c r="J11" s="192"/>
      <c r="K11" s="212"/>
      <c r="L11" s="211">
        <v>165</v>
      </c>
      <c r="M11" s="5">
        <v>17</v>
      </c>
      <c r="N11" s="216">
        <v>21009</v>
      </c>
      <c r="O11" s="217">
        <v>4020</v>
      </c>
      <c r="P11" s="219"/>
      <c r="Q11" s="294">
        <f t="shared" si="0"/>
        <v>4020</v>
      </c>
      <c r="R11" s="220" t="s">
        <v>225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168</v>
      </c>
      <c r="G12" s="194">
        <v>34</v>
      </c>
      <c r="H12" s="213">
        <v>58586</v>
      </c>
      <c r="I12" s="211">
        <v>46</v>
      </c>
      <c r="J12" s="5">
        <v>17</v>
      </c>
      <c r="K12" s="213">
        <v>16797</v>
      </c>
      <c r="L12" s="214"/>
      <c r="M12" s="192"/>
      <c r="N12" s="215"/>
      <c r="O12" s="217">
        <v>4650</v>
      </c>
      <c r="P12" s="218"/>
      <c r="Q12" s="294">
        <f t="shared" si="0"/>
        <v>4650</v>
      </c>
      <c r="R12" s="220" t="s">
        <v>240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162</v>
      </c>
      <c r="G13" s="194">
        <v>34</v>
      </c>
      <c r="H13" s="213">
        <v>35800</v>
      </c>
      <c r="I13" s="211">
        <v>40</v>
      </c>
      <c r="J13" s="5"/>
      <c r="K13" s="213">
        <v>12200</v>
      </c>
      <c r="L13" s="211">
        <v>111</v>
      </c>
      <c r="M13" s="5">
        <v>17</v>
      </c>
      <c r="N13" s="216">
        <v>30000</v>
      </c>
      <c r="O13" s="217"/>
      <c r="P13" s="219"/>
      <c r="Q13" s="294">
        <f t="shared" si="0"/>
        <v>0</v>
      </c>
      <c r="R13" s="220" t="s">
        <v>220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74</v>
      </c>
      <c r="G14" s="194">
        <v>17</v>
      </c>
      <c r="H14" s="213">
        <v>8636</v>
      </c>
      <c r="I14" s="211">
        <v>17</v>
      </c>
      <c r="J14" s="5"/>
      <c r="K14" s="213">
        <v>4804</v>
      </c>
      <c r="L14" s="211">
        <v>115</v>
      </c>
      <c r="M14" s="5">
        <v>85</v>
      </c>
      <c r="N14" s="216">
        <v>56102</v>
      </c>
      <c r="O14" s="217">
        <v>7190</v>
      </c>
      <c r="P14" s="219"/>
      <c r="Q14" s="294">
        <f t="shared" si="0"/>
        <v>7190</v>
      </c>
      <c r="R14" s="220" t="s">
        <v>229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56</v>
      </c>
      <c r="G15" s="194">
        <v>17</v>
      </c>
      <c r="H15" s="213">
        <v>16001</v>
      </c>
      <c r="I15" s="211">
        <v>14</v>
      </c>
      <c r="J15" s="5">
        <v>17</v>
      </c>
      <c r="K15" s="213">
        <v>8417</v>
      </c>
      <c r="L15" s="211">
        <v>43</v>
      </c>
      <c r="M15" s="5">
        <v>17</v>
      </c>
      <c r="N15" s="216">
        <v>1781</v>
      </c>
      <c r="O15" s="217">
        <v>2302</v>
      </c>
      <c r="P15" s="219"/>
      <c r="Q15" s="294">
        <f t="shared" si="0"/>
        <v>2302</v>
      </c>
      <c r="R15" s="220" t="s">
        <v>227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39</v>
      </c>
      <c r="G16" s="194"/>
      <c r="H16" s="213">
        <v>4065</v>
      </c>
      <c r="I16" s="211">
        <v>14</v>
      </c>
      <c r="J16" s="5"/>
      <c r="K16" s="213">
        <v>1070</v>
      </c>
      <c r="L16" s="214"/>
      <c r="M16" s="192"/>
      <c r="N16" s="215"/>
      <c r="O16" s="217">
        <v>408</v>
      </c>
      <c r="P16" s="218"/>
      <c r="Q16" s="294">
        <f t="shared" si="0"/>
        <v>408</v>
      </c>
      <c r="R16" s="220" t="s">
        <v>222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70</v>
      </c>
      <c r="G17" s="194"/>
      <c r="H17" s="213">
        <v>4426</v>
      </c>
      <c r="I17" s="211">
        <v>12</v>
      </c>
      <c r="J17" s="5"/>
      <c r="K17" s="213">
        <v>1078</v>
      </c>
      <c r="L17" s="211">
        <v>160</v>
      </c>
      <c r="M17" s="5"/>
      <c r="N17" s="216">
        <v>7481</v>
      </c>
      <c r="O17" s="217">
        <v>1450</v>
      </c>
      <c r="P17" s="219"/>
      <c r="Q17" s="294">
        <f t="shared" si="0"/>
        <v>1450</v>
      </c>
      <c r="R17" s="220" t="s">
        <v>241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76</v>
      </c>
      <c r="G18" s="194">
        <v>17</v>
      </c>
      <c r="H18" s="213">
        <v>19218</v>
      </c>
      <c r="I18" s="211">
        <v>23</v>
      </c>
      <c r="J18" s="5"/>
      <c r="K18" s="213">
        <v>5794</v>
      </c>
      <c r="L18" s="211">
        <v>134</v>
      </c>
      <c r="M18" s="5">
        <v>34</v>
      </c>
      <c r="N18" s="216">
        <v>19307</v>
      </c>
      <c r="O18" s="217">
        <v>1887</v>
      </c>
      <c r="P18" s="219">
        <v>1673</v>
      </c>
      <c r="Q18" s="294">
        <f t="shared" si="0"/>
        <v>3560</v>
      </c>
      <c r="R18" s="220" t="s">
        <v>224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58</v>
      </c>
      <c r="G19" s="194"/>
      <c r="H19" s="213">
        <v>9392</v>
      </c>
      <c r="I19" s="211">
        <v>27</v>
      </c>
      <c r="J19" s="5"/>
      <c r="K19" s="213">
        <v>2866</v>
      </c>
      <c r="L19" s="214"/>
      <c r="M19" s="192"/>
      <c r="N19" s="215"/>
      <c r="O19" s="217">
        <v>1000</v>
      </c>
      <c r="P19" s="218"/>
      <c r="Q19" s="294">
        <f t="shared" si="0"/>
        <v>1000</v>
      </c>
      <c r="R19" s="220" t="s">
        <v>221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18</v>
      </c>
      <c r="D20" s="5"/>
      <c r="E20" s="213">
        <v>533</v>
      </c>
      <c r="F20" s="211">
        <v>55</v>
      </c>
      <c r="G20" s="194"/>
      <c r="H20" s="213">
        <v>2002</v>
      </c>
      <c r="I20" s="214"/>
      <c r="J20" s="192"/>
      <c r="K20" s="212"/>
      <c r="L20" s="211">
        <v>107</v>
      </c>
      <c r="M20" s="5"/>
      <c r="N20" s="216">
        <v>4767</v>
      </c>
      <c r="O20" s="217">
        <v>220</v>
      </c>
      <c r="P20" s="219">
        <v>380</v>
      </c>
      <c r="Q20" s="294">
        <f t="shared" si="0"/>
        <v>600</v>
      </c>
      <c r="R20" s="220" t="s">
        <v>228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34</v>
      </c>
      <c r="G21" s="194"/>
      <c r="H21" s="213">
        <v>4242</v>
      </c>
      <c r="I21" s="214"/>
      <c r="J21" s="192"/>
      <c r="K21" s="212"/>
      <c r="L21" s="211">
        <v>95</v>
      </c>
      <c r="M21" s="5"/>
      <c r="N21" s="216">
        <v>5026</v>
      </c>
      <c r="O21" s="217">
        <v>278</v>
      </c>
      <c r="P21" s="219">
        <v>282</v>
      </c>
      <c r="Q21" s="294">
        <f t="shared" si="0"/>
        <v>560</v>
      </c>
      <c r="R21" s="220" t="s">
        <v>238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73</v>
      </c>
      <c r="G22" s="194">
        <v>17</v>
      </c>
      <c r="H22" s="213">
        <v>14402</v>
      </c>
      <c r="I22" s="211">
        <v>15</v>
      </c>
      <c r="J22" s="5"/>
      <c r="K22" s="213">
        <v>2311</v>
      </c>
      <c r="L22" s="211">
        <v>126</v>
      </c>
      <c r="M22" s="5">
        <v>51</v>
      </c>
      <c r="N22" s="216">
        <v>50299</v>
      </c>
      <c r="O22" s="217">
        <v>1620</v>
      </c>
      <c r="P22" s="219">
        <v>3870</v>
      </c>
      <c r="Q22" s="294">
        <f t="shared" si="0"/>
        <v>5490</v>
      </c>
      <c r="R22" s="220" t="s">
        <v>242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58</v>
      </c>
      <c r="G23" s="194">
        <v>34</v>
      </c>
      <c r="H23" s="213">
        <v>29296</v>
      </c>
      <c r="I23" s="211">
        <v>20</v>
      </c>
      <c r="J23" s="5"/>
      <c r="K23" s="213">
        <v>5138</v>
      </c>
      <c r="L23" s="211">
        <v>120</v>
      </c>
      <c r="M23" s="5">
        <v>51</v>
      </c>
      <c r="N23" s="216">
        <v>51233</v>
      </c>
      <c r="O23" s="217">
        <v>3015</v>
      </c>
      <c r="P23" s="219">
        <v>3860</v>
      </c>
      <c r="Q23" s="294">
        <f t="shared" si="0"/>
        <v>6875</v>
      </c>
      <c r="R23" s="220" t="s">
        <v>219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72</v>
      </c>
      <c r="G24" s="194"/>
      <c r="H24" s="213">
        <v>13019</v>
      </c>
      <c r="I24" s="211">
        <v>17</v>
      </c>
      <c r="J24" s="5"/>
      <c r="K24" s="213">
        <v>1879</v>
      </c>
      <c r="L24" s="211">
        <v>148</v>
      </c>
      <c r="M24" s="5"/>
      <c r="N24" s="216">
        <v>25894</v>
      </c>
      <c r="O24" s="217">
        <v>1130</v>
      </c>
      <c r="P24" s="219">
        <v>1790</v>
      </c>
      <c r="Q24" s="294">
        <f t="shared" si="0"/>
        <v>2920</v>
      </c>
      <c r="R24" s="220" t="s">
        <v>230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71</v>
      </c>
      <c r="G25" s="194"/>
      <c r="H25" s="213">
        <v>12225</v>
      </c>
      <c r="I25" s="211">
        <v>19</v>
      </c>
      <c r="J25" s="5"/>
      <c r="K25" s="213">
        <v>1660</v>
      </c>
      <c r="L25" s="211">
        <v>140</v>
      </c>
      <c r="M25" s="5"/>
      <c r="N25" s="216">
        <v>26799</v>
      </c>
      <c r="O25" s="217">
        <v>1300</v>
      </c>
      <c r="P25" s="219">
        <v>2130</v>
      </c>
      <c r="Q25" s="294">
        <f t="shared" si="0"/>
        <v>3430</v>
      </c>
      <c r="R25" s="220" t="s">
        <v>224</v>
      </c>
    </row>
    <row r="26" spans="1:20" ht="16.5" thickBot="1" x14ac:dyDescent="0.3">
      <c r="A26" s="299">
        <v>22</v>
      </c>
      <c r="B26" s="297" t="s">
        <v>112</v>
      </c>
      <c r="C26" s="197">
        <v>79</v>
      </c>
      <c r="D26" s="194"/>
      <c r="E26" s="213">
        <v>4653</v>
      </c>
      <c r="F26" s="211">
        <v>28</v>
      </c>
      <c r="G26" s="194">
        <v>17</v>
      </c>
      <c r="H26" s="213">
        <v>10934</v>
      </c>
      <c r="I26" s="211">
        <v>30</v>
      </c>
      <c r="J26" s="5"/>
      <c r="K26" s="213">
        <v>2254</v>
      </c>
      <c r="L26" s="211">
        <v>147</v>
      </c>
      <c r="M26" s="5">
        <v>34</v>
      </c>
      <c r="N26" s="216">
        <v>15441</v>
      </c>
      <c r="O26" s="217">
        <v>1350</v>
      </c>
      <c r="P26" s="219"/>
      <c r="Q26" s="294">
        <f t="shared" si="0"/>
        <v>1350</v>
      </c>
      <c r="R26" s="220" t="s">
        <v>235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107</v>
      </c>
      <c r="G27" s="194">
        <v>17</v>
      </c>
      <c r="H27" s="213">
        <v>9655</v>
      </c>
      <c r="I27" s="211">
        <v>30</v>
      </c>
      <c r="J27" s="5"/>
      <c r="K27" s="213">
        <v>3058</v>
      </c>
      <c r="L27" s="214"/>
      <c r="M27" s="192"/>
      <c r="N27" s="215"/>
      <c r="O27" s="217">
        <v>700</v>
      </c>
      <c r="P27" s="218"/>
      <c r="Q27" s="294">
        <f t="shared" ref="Q27:Q30" si="1">P27+O27</f>
        <v>700</v>
      </c>
      <c r="R27" s="220" t="s">
        <v>231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151</v>
      </c>
      <c r="G28" s="194">
        <v>68</v>
      </c>
      <c r="H28" s="213">
        <v>36429</v>
      </c>
      <c r="I28" s="211">
        <v>87</v>
      </c>
      <c r="J28" s="5">
        <v>17</v>
      </c>
      <c r="K28" s="213">
        <v>14011</v>
      </c>
      <c r="L28" s="214"/>
      <c r="M28" s="192"/>
      <c r="N28" s="215"/>
      <c r="O28" s="217">
        <v>1790</v>
      </c>
      <c r="P28" s="218"/>
      <c r="Q28" s="294">
        <f t="shared" si="1"/>
        <v>1790</v>
      </c>
      <c r="R28" s="220" t="s">
        <v>224</v>
      </c>
    </row>
    <row r="29" spans="1:20" ht="16.5" thickBot="1" x14ac:dyDescent="0.3">
      <c r="A29" s="310" t="s">
        <v>243</v>
      </c>
      <c r="B29" s="310" t="s">
        <v>169</v>
      </c>
      <c r="C29" s="196"/>
      <c r="D29" s="192"/>
      <c r="E29" s="212"/>
      <c r="F29" s="211">
        <v>165</v>
      </c>
      <c r="G29" s="194"/>
      <c r="H29" s="213">
        <v>32413</v>
      </c>
      <c r="I29" s="211">
        <v>67</v>
      </c>
      <c r="J29" s="5">
        <v>17</v>
      </c>
      <c r="K29" s="213">
        <v>10766</v>
      </c>
      <c r="L29" s="214"/>
      <c r="M29" s="192"/>
      <c r="N29" s="215"/>
      <c r="O29" s="217">
        <v>3600</v>
      </c>
      <c r="P29" s="218"/>
      <c r="Q29" s="294">
        <f t="shared" si="1"/>
        <v>3600</v>
      </c>
      <c r="R29" s="220" t="s">
        <v>239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110</v>
      </c>
      <c r="G30" s="194">
        <v>51</v>
      </c>
      <c r="H30" s="213">
        <v>44412</v>
      </c>
      <c r="I30" s="211">
        <v>75</v>
      </c>
      <c r="J30" s="5"/>
      <c r="K30" s="213">
        <v>11298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226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142</v>
      </c>
      <c r="G31" s="194">
        <v>51</v>
      </c>
      <c r="H31" s="213">
        <v>58032</v>
      </c>
      <c r="I31" s="211">
        <v>81</v>
      </c>
      <c r="J31" s="5">
        <v>51</v>
      </c>
      <c r="K31" s="213">
        <v>14116</v>
      </c>
      <c r="L31" s="214"/>
      <c r="M31" s="192"/>
      <c r="N31" s="215"/>
      <c r="O31" s="217">
        <v>5880</v>
      </c>
      <c r="P31" s="218"/>
      <c r="Q31" s="294">
        <f t="shared" ref="Q31:Q35" si="2">P31+O31</f>
        <v>5880</v>
      </c>
      <c r="R31" s="220" t="s">
        <v>233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578</v>
      </c>
      <c r="J39" s="193">
        <f>SUM(J5:J31)</f>
        <v>136</v>
      </c>
      <c r="M39" s="193">
        <f>SUM(M5:M31)</f>
        <v>306</v>
      </c>
    </row>
  </sheetData>
  <sheetProtection selectLockedCells="1"/>
  <customSheetViews>
    <customSheetView guid="{18C0F7AC-4BB1-46DE-8A01-8E31FE0585FC}" scale="85" fitToPage="1">
      <selection activeCell="R11" sqref="R11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36429</v>
      </c>
      <c r="F10" s="350">
        <f>'أخذ التمام الصباحي'!$K$28</f>
        <v>14011</v>
      </c>
      <c r="G10" s="342"/>
      <c r="H10" s="343">
        <f>SUM(D10:G10)</f>
        <v>50440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32413</v>
      </c>
      <c r="F11" s="350">
        <f>'أخذ التمام الصباحي'!$K$29</f>
        <v>10766</v>
      </c>
      <c r="G11" s="342"/>
      <c r="H11" s="343">
        <f t="shared" ref="H11" si="0">SUM(D11:G11)</f>
        <v>43179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44412</v>
      </c>
      <c r="F12" s="350">
        <f>'أخذ التمام الصباحي'!$K$30</f>
        <v>11298</v>
      </c>
      <c r="G12" s="342"/>
      <c r="H12" s="343">
        <f>SUM(D12:G12)</f>
        <v>55710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58032</v>
      </c>
      <c r="F13" s="350">
        <f>'أخذ التمام الصباحي'!$K$31</f>
        <v>14116</v>
      </c>
      <c r="G13" s="342"/>
      <c r="H13" s="343">
        <f>SUM(D13:G13)</f>
        <v>72148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35899</v>
      </c>
      <c r="F14" s="350">
        <f>'أخذ التمام الصباحي'!$K$6</f>
        <v>12711</v>
      </c>
      <c r="G14" s="342"/>
      <c r="H14" s="343">
        <f>SUM(D14:G14)</f>
        <v>48610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42267</v>
      </c>
      <c r="E15" s="350">
        <f>'أخذ التمام الصباحي'!$H$7</f>
        <v>22871</v>
      </c>
      <c r="F15" s="350">
        <f>'أخذ التمام الصباحي'!$K$7</f>
        <v>4857</v>
      </c>
      <c r="G15" s="342"/>
      <c r="H15" s="343">
        <f t="shared" ref="H15:H17" si="1">SUM(D15:G15)</f>
        <v>69995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4653</v>
      </c>
      <c r="E16" s="350">
        <f>'أخذ التمام الصباحي'!$H$26</f>
        <v>10934</v>
      </c>
      <c r="F16" s="350">
        <f>'أخذ التمام الصباحي'!$K$26</f>
        <v>2254</v>
      </c>
      <c r="G16" s="350">
        <f>'أخذ التمام الصباحي'!$N$26</f>
        <v>15441</v>
      </c>
      <c r="H16" s="343">
        <f t="shared" si="1"/>
        <v>33282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9655</v>
      </c>
      <c r="F17" s="350">
        <f>'أخذ التمام الصباحي'!$K$27</f>
        <v>3058</v>
      </c>
      <c r="G17" s="342"/>
      <c r="H17" s="343">
        <f t="shared" si="1"/>
        <v>12713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46920</v>
      </c>
      <c r="E18" s="351">
        <f t="shared" si="2"/>
        <v>250645</v>
      </c>
      <c r="F18" s="351">
        <f t="shared" si="2"/>
        <v>73071</v>
      </c>
      <c r="G18" s="351">
        <f t="shared" si="2"/>
        <v>15441</v>
      </c>
      <c r="H18" s="351">
        <f>SUM(H10:H17)</f>
        <v>386077</v>
      </c>
    </row>
    <row r="19" spans="2:8" ht="15" thickTop="1" x14ac:dyDescent="0.2"/>
  </sheetData>
  <customSheetViews>
    <customSheetView guid="{18C0F7AC-4BB1-46DE-8A01-8E31FE0585FC}" scale="73" showPageBreaks="1" view="pageBreakPreview" topLeftCell="A4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view="pageBreakPreview" zoomScale="60" zoomScaleNormal="100" workbookViewId="0">
      <selection activeCell="C18" sqref="C18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237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202</v>
      </c>
      <c r="E11" s="472" t="s">
        <v>203</v>
      </c>
      <c r="F11" s="473"/>
      <c r="G11" s="473"/>
      <c r="H11" s="474" t="s">
        <v>50</v>
      </c>
      <c r="I11" s="476" t="s">
        <v>183</v>
      </c>
      <c r="J11" s="472" t="s">
        <v>206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204</v>
      </c>
      <c r="K12" s="368" t="s">
        <v>202</v>
      </c>
    </row>
    <row r="13" spans="2:12" ht="30" customHeight="1" thickBot="1" x14ac:dyDescent="0.25">
      <c r="B13" s="370">
        <v>1</v>
      </c>
      <c r="C13" s="342" t="s">
        <v>163</v>
      </c>
      <c r="D13" s="479" t="s">
        <v>207</v>
      </c>
      <c r="E13" s="371" t="s">
        <v>208</v>
      </c>
      <c r="F13" s="371">
        <f>'تمام محطات الوكلاء'!E14</f>
        <v>35899</v>
      </c>
      <c r="G13" s="371">
        <f>'تمام محطات الوكلاء'!F14</f>
        <v>12711</v>
      </c>
      <c r="H13" s="371" t="s">
        <v>208</v>
      </c>
      <c r="I13" s="374">
        <f>SUM(E13:H13)</f>
        <v>48610</v>
      </c>
      <c r="J13" s="372">
        <f>F13*0.2525+G13*0.355</f>
        <v>13576.9025</v>
      </c>
      <c r="K13" s="372">
        <f>F13*0.1075+G13*0.145</f>
        <v>5702.2374999999993</v>
      </c>
    </row>
    <row r="14" spans="2:12" ht="30" customHeight="1" thickBot="1" x14ac:dyDescent="0.25">
      <c r="B14" s="370">
        <v>2</v>
      </c>
      <c r="C14" s="342" t="s">
        <v>112</v>
      </c>
      <c r="D14" s="480"/>
      <c r="E14" s="373">
        <f>'تمام محطات الوكلاء'!D16</f>
        <v>4653</v>
      </c>
      <c r="F14" s="371">
        <f>'تمام محطات الوكلاء'!E16</f>
        <v>10934</v>
      </c>
      <c r="G14" s="371">
        <f>'تمام محطات الوكلاء'!F16</f>
        <v>2254</v>
      </c>
      <c r="H14" s="371">
        <f>'تمام محطات الوكلاء'!G16</f>
        <v>15441</v>
      </c>
      <c r="I14" s="374">
        <f t="shared" ref="I14:I22" si="0">SUM(E14:H14)</f>
        <v>33282</v>
      </c>
      <c r="J14" s="372">
        <f>E14*0.2105+F14*0.2525+H14*0.195+G14*0.355</f>
        <v>7551.4565000000002</v>
      </c>
      <c r="K14" s="372">
        <f>E14*0.0695+F14*0.1075+G14*0.145+H14*0.085</f>
        <v>3138.1035000000002</v>
      </c>
    </row>
    <row r="15" spans="2:12" ht="30" customHeight="1" thickBot="1" x14ac:dyDescent="0.25">
      <c r="B15" s="370">
        <v>3</v>
      </c>
      <c r="C15" s="342" t="s">
        <v>158</v>
      </c>
      <c r="D15" s="481"/>
      <c r="E15" s="373">
        <f>'تمام محطات الوكلاء'!D15</f>
        <v>42267</v>
      </c>
      <c r="F15" s="373">
        <f>'تمام محطات الوكلاء'!E15</f>
        <v>22871</v>
      </c>
      <c r="G15" s="373">
        <f>'تمام محطات الوكلاء'!F15</f>
        <v>4857</v>
      </c>
      <c r="H15" s="371" t="s">
        <v>208</v>
      </c>
      <c r="I15" s="374">
        <f t="shared" si="0"/>
        <v>69995</v>
      </c>
      <c r="J15" s="372">
        <f>E15*0.2105+F15*0.2525+G15*0.355</f>
        <v>16396.365999999998</v>
      </c>
      <c r="K15" s="372">
        <f>E15*0.0695+F15*0.1075+G15*0.145</f>
        <v>6100.4540000000006</v>
      </c>
    </row>
    <row r="16" spans="2:12" ht="30" customHeight="1" thickBot="1" x14ac:dyDescent="0.25">
      <c r="B16" s="482" t="s">
        <v>209</v>
      </c>
      <c r="C16" s="483"/>
      <c r="D16" s="484"/>
      <c r="E16" s="375">
        <f>SUM(E13:E15)</f>
        <v>46920</v>
      </c>
      <c r="F16" s="375">
        <f t="shared" ref="F16:K16" si="1">SUM(F13:F15)</f>
        <v>69704</v>
      </c>
      <c r="G16" s="375">
        <f t="shared" si="1"/>
        <v>19822</v>
      </c>
      <c r="H16" s="375">
        <f t="shared" si="1"/>
        <v>15441</v>
      </c>
      <c r="I16" s="376">
        <f t="shared" si="1"/>
        <v>151887</v>
      </c>
      <c r="J16" s="375">
        <f t="shared" si="1"/>
        <v>37524.724999999999</v>
      </c>
      <c r="K16" s="377">
        <f t="shared" si="1"/>
        <v>14940.795000000002</v>
      </c>
    </row>
    <row r="17" spans="2:11" ht="30" customHeight="1" thickBot="1" x14ac:dyDescent="0.25">
      <c r="B17" s="370">
        <v>4</v>
      </c>
      <c r="C17" s="342" t="s">
        <v>121</v>
      </c>
      <c r="D17" s="485" t="s">
        <v>210</v>
      </c>
      <c r="E17" s="371" t="s">
        <v>208</v>
      </c>
      <c r="F17" s="371">
        <f>'تمام محطات الوكلاء'!E17</f>
        <v>9655</v>
      </c>
      <c r="G17" s="371">
        <f>'تمام محطات الوكلاء'!F17</f>
        <v>3058</v>
      </c>
      <c r="H17" s="371" t="s">
        <v>208</v>
      </c>
      <c r="I17" s="374">
        <f t="shared" si="0"/>
        <v>12713</v>
      </c>
      <c r="J17" s="372">
        <f>F17*0.2525+G17*0.355</f>
        <v>3523.4775</v>
      </c>
      <c r="K17" s="372">
        <f>F17*0.1075+G17*0.145</f>
        <v>1481.3224999999998</v>
      </c>
    </row>
    <row r="18" spans="2:11" ht="30" customHeight="1" thickBot="1" x14ac:dyDescent="0.25">
      <c r="B18" s="370">
        <v>5</v>
      </c>
      <c r="C18" s="344" t="s">
        <v>211</v>
      </c>
      <c r="D18" s="486"/>
      <c r="E18" s="371" t="s">
        <v>208</v>
      </c>
      <c r="F18" s="371">
        <f>'تمام محطات الوكلاء'!E12</f>
        <v>44412</v>
      </c>
      <c r="G18" s="371">
        <f>'تمام محطات الوكلاء'!F12</f>
        <v>11298</v>
      </c>
      <c r="H18" s="371" t="s">
        <v>208</v>
      </c>
      <c r="I18" s="374">
        <f t="shared" si="0"/>
        <v>55710</v>
      </c>
      <c r="J18" s="372">
        <f>F18*0.2525+G18*0.355</f>
        <v>15224.82</v>
      </c>
      <c r="K18" s="372">
        <f>F18*0.1075+G18*0.145</f>
        <v>6412.5</v>
      </c>
    </row>
    <row r="19" spans="2:11" ht="30" customHeight="1" thickBot="1" x14ac:dyDescent="0.25">
      <c r="B19" s="370">
        <v>6</v>
      </c>
      <c r="C19" s="342" t="s">
        <v>212</v>
      </c>
      <c r="D19" s="487"/>
      <c r="E19" s="371" t="s">
        <v>208</v>
      </c>
      <c r="F19" s="371">
        <f>'تمام محطات الوكلاء'!E10</f>
        <v>36429</v>
      </c>
      <c r="G19" s="371">
        <f>'تمام محطات الوكلاء'!F10</f>
        <v>14011</v>
      </c>
      <c r="H19" s="371" t="s">
        <v>208</v>
      </c>
      <c r="I19" s="374">
        <f t="shared" si="0"/>
        <v>50440</v>
      </c>
      <c r="J19" s="372">
        <f>F19*0.2525+G19*0.355</f>
        <v>14172.227500000001</v>
      </c>
      <c r="K19" s="372">
        <f>F19*0.1075+G19*0.145</f>
        <v>5947.7124999999996</v>
      </c>
    </row>
    <row r="20" spans="2:11" ht="30" customHeight="1" thickBot="1" x14ac:dyDescent="0.25">
      <c r="B20" s="488" t="s">
        <v>213</v>
      </c>
      <c r="C20" s="489"/>
      <c r="D20" s="490"/>
      <c r="E20" s="378"/>
      <c r="F20" s="379">
        <f t="shared" ref="F20:K20" si="2">SUM(F17:F19)</f>
        <v>90496</v>
      </c>
      <c r="G20" s="379">
        <f t="shared" si="2"/>
        <v>28367</v>
      </c>
      <c r="H20" s="379"/>
      <c r="I20" s="380">
        <f t="shared" si="2"/>
        <v>118863</v>
      </c>
      <c r="J20" s="379">
        <f t="shared" si="2"/>
        <v>32920.525000000001</v>
      </c>
      <c r="K20" s="379">
        <f t="shared" si="2"/>
        <v>13841.535</v>
      </c>
    </row>
    <row r="21" spans="2:11" ht="30" customHeight="1" thickBot="1" x14ac:dyDescent="0.25">
      <c r="B21" s="370">
        <v>7</v>
      </c>
      <c r="C21" s="342" t="s">
        <v>214</v>
      </c>
      <c r="D21" s="485" t="s">
        <v>215</v>
      </c>
      <c r="E21" s="371" t="s">
        <v>208</v>
      </c>
      <c r="F21" s="371">
        <f>'تمام محطات الوكلاء'!E13</f>
        <v>58032</v>
      </c>
      <c r="G21" s="371">
        <f>'تمام محطات الوكلاء'!F13</f>
        <v>14116</v>
      </c>
      <c r="H21" s="371" t="s">
        <v>208</v>
      </c>
      <c r="I21" s="374">
        <f t="shared" si="0"/>
        <v>72148</v>
      </c>
      <c r="J21" s="372">
        <f>F21*0.2525+G21*0.355</f>
        <v>19664.259999999998</v>
      </c>
      <c r="K21" s="372">
        <f>F21*0.1075+G21*0.145</f>
        <v>8285.26</v>
      </c>
    </row>
    <row r="22" spans="2:11" ht="30" customHeight="1" thickBot="1" x14ac:dyDescent="0.25">
      <c r="B22" s="370">
        <v>8</v>
      </c>
      <c r="C22" s="342" t="s">
        <v>216</v>
      </c>
      <c r="D22" s="486"/>
      <c r="E22" s="371" t="s">
        <v>208</v>
      </c>
      <c r="F22" s="371">
        <f>'تمام محطات الوكلاء'!E11</f>
        <v>32413</v>
      </c>
      <c r="G22" s="371">
        <f>'تمام محطات الوكلاء'!F11</f>
        <v>10766</v>
      </c>
      <c r="H22" s="371" t="s">
        <v>208</v>
      </c>
      <c r="I22" s="374">
        <f t="shared" si="0"/>
        <v>43179</v>
      </c>
      <c r="J22" s="372">
        <f>F22*0.2525+G22*0.355</f>
        <v>12006.2125</v>
      </c>
      <c r="K22" s="372">
        <f>F22*0.1075+G22*0.145</f>
        <v>5045.4674999999997</v>
      </c>
    </row>
    <row r="23" spans="2:11" ht="21" thickBot="1" x14ac:dyDescent="0.25">
      <c r="B23" s="464" t="s">
        <v>217</v>
      </c>
      <c r="C23" s="465"/>
      <c r="D23" s="466"/>
      <c r="E23" s="381"/>
      <c r="F23" s="381">
        <f t="shared" ref="F23:K23" si="3">SUM(F21:F22)</f>
        <v>90445</v>
      </c>
      <c r="G23" s="381">
        <f t="shared" si="3"/>
        <v>24882</v>
      </c>
      <c r="H23" s="381"/>
      <c r="I23" s="382">
        <f t="shared" si="3"/>
        <v>115327</v>
      </c>
      <c r="J23" s="381">
        <f t="shared" si="3"/>
        <v>31670.472499999996</v>
      </c>
      <c r="K23" s="383">
        <f t="shared" si="3"/>
        <v>13330.727500000001</v>
      </c>
    </row>
    <row r="24" spans="2:11" x14ac:dyDescent="0.2">
      <c r="B24" s="493" t="s">
        <v>205</v>
      </c>
      <c r="C24" s="493"/>
      <c r="D24" s="493"/>
      <c r="E24" s="491">
        <f>SUM(E16,E20,E23)</f>
        <v>46920</v>
      </c>
      <c r="F24" s="491">
        <f t="shared" ref="F24:K24" si="4">SUM(F16,F20,F23)</f>
        <v>250645</v>
      </c>
      <c r="G24" s="491">
        <f t="shared" si="4"/>
        <v>73071</v>
      </c>
      <c r="H24" s="491">
        <f t="shared" si="4"/>
        <v>15441</v>
      </c>
      <c r="I24" s="491">
        <f t="shared" si="4"/>
        <v>386077</v>
      </c>
      <c r="J24" s="491">
        <f t="shared" si="4"/>
        <v>102115.7225</v>
      </c>
      <c r="K24" s="491">
        <f t="shared" si="4"/>
        <v>42113.057500000003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scale="60" showPageBreaks="1" hiddenRows="1" view="pageBreakPreview">
      <selection activeCell="B10" sqref="B10"/>
      <pageMargins left="0.7" right="0.7" top="0.75" bottom="0.75" header="0.3" footer="0.3"/>
      <pageSetup paperSize="9" scale="82" orientation="landscape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scale="82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H13" sqref="H13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>
        <v>34</v>
      </c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>
        <v>17</v>
      </c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51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/>
      <c r="H9" s="184">
        <v>17</v>
      </c>
      <c r="I9" s="226">
        <v>17</v>
      </c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17</v>
      </c>
      <c r="T9" s="5">
        <f t="shared" si="0"/>
        <v>102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>
        <v>17</v>
      </c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17</v>
      </c>
      <c r="F12" s="184"/>
      <c r="G12" s="184">
        <v>17</v>
      </c>
      <c r="H12" s="184">
        <v>34</v>
      </c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/>
      <c r="E14" s="184">
        <v>17</v>
      </c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238</v>
      </c>
      <c r="V14" s="162">
        <f>I22</f>
        <v>17</v>
      </c>
      <c r="W14" s="162">
        <f>F22+E34</f>
        <v>51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>
        <v>51</v>
      </c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306</v>
      </c>
      <c r="V15" s="162">
        <f>D22+P9+G34</f>
        <v>102</v>
      </c>
      <c r="W15" s="162">
        <f>E22+I34+Q9</f>
        <v>153</v>
      </c>
    </row>
    <row r="16" spans="1:23" ht="16.5" thickBot="1" x14ac:dyDescent="0.25">
      <c r="A16" s="47"/>
      <c r="B16" s="327" t="s">
        <v>177</v>
      </c>
      <c r="C16" s="330">
        <v>51</v>
      </c>
      <c r="D16" s="330">
        <v>51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34</v>
      </c>
      <c r="V16" s="162">
        <f>S9</f>
        <v>17</v>
      </c>
      <c r="W16" s="162">
        <f>T9</f>
        <v>102</v>
      </c>
    </row>
    <row r="17" spans="1:23" ht="16.5" thickBot="1" x14ac:dyDescent="0.25">
      <c r="A17" s="47"/>
      <c r="B17" s="327" t="s">
        <v>178</v>
      </c>
      <c r="C17" s="330">
        <v>68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51</v>
      </c>
      <c r="U19" s="162">
        <f>'التمام الصباحي'!L39</f>
        <v>578</v>
      </c>
      <c r="V19" s="162">
        <f>'التمام الصباحي'!R39</f>
        <v>136</v>
      </c>
      <c r="W19" s="162">
        <f>'التمام الصباحي'!X39</f>
        <v>306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578</v>
      </c>
      <c r="V20" s="162">
        <f>D22+I22+G34+P9+S9</f>
        <v>136</v>
      </c>
      <c r="W20" s="162">
        <f>E22+F22+Q9+T9+E34+I34+Q19</f>
        <v>306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272</v>
      </c>
      <c r="D22" s="330">
        <f>SUM(D5:D21)+F44</f>
        <v>102</v>
      </c>
      <c r="E22" s="330">
        <f>SUM(E5:E18)+G44</f>
        <v>85</v>
      </c>
      <c r="F22" s="330">
        <f>SUM(F5:F18)+D44</f>
        <v>51</v>
      </c>
      <c r="G22" s="330">
        <f>SUM(G5:G18)</f>
        <v>51</v>
      </c>
      <c r="H22" s="330">
        <f>SUM(H5:H21)+B44</f>
        <v>238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0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51</v>
      </c>
      <c r="E40" s="330">
        <v>17</v>
      </c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34</v>
      </c>
      <c r="F41" s="330"/>
      <c r="G41" s="330">
        <v>51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51</v>
      </c>
      <c r="F44" s="313">
        <f t="shared" si="2"/>
        <v>0</v>
      </c>
      <c r="G44" s="313">
        <f t="shared" si="2"/>
        <v>51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68</v>
      </c>
      <c r="G32" s="194">
        <f>'التمام الصباحي'!Q8+'التمام الصباحي'!S8</f>
        <v>23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68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31</v>
      </c>
      <c r="G33" s="194">
        <f>'التمام الصباحي'!Q9+'التمام الصباحي'!S9</f>
        <v>26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17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0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70</v>
      </c>
      <c r="F34" s="194">
        <f>'التمام الصباحي'!K10+'التمام الصباحي'!M10</f>
        <v>45</v>
      </c>
      <c r="G34" s="194">
        <f>'التمام الصباحي'!Q10+'التمام الصباحي'!S10</f>
        <v>22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11</v>
      </c>
      <c r="F35" s="194">
        <f>'التمام الصباحي'!K11+'التمام الصباحي'!M11</f>
        <v>46</v>
      </c>
      <c r="G35" s="194">
        <f>'التمام الصباحي'!Q11+'التمام الصباحي'!S11</f>
        <v>26</v>
      </c>
      <c r="H35" s="194">
        <f>'التمام الصباحي'!W11+'التمام الصباحي'!Y11</f>
        <v>21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64</v>
      </c>
      <c r="G36" s="194">
        <f>'التمام الصباحي'!Q12+'التمام الصباحي'!S12</f>
        <v>17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18</v>
      </c>
      <c r="F37" s="194">
        <f>'التمام الصباحي'!K13+'التمام الصباحي'!M13</f>
        <v>46</v>
      </c>
      <c r="G37" s="295"/>
      <c r="H37" s="194">
        <f>'التمام الصباحي'!W13+'التمام الصباحي'!Y13</f>
        <v>18</v>
      </c>
      <c r="K37" s="233" t="s">
        <v>18</v>
      </c>
      <c r="L37" s="235">
        <f t="shared" si="14"/>
        <v>17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25</v>
      </c>
      <c r="F38" s="194">
        <f>'التمام الصباحي'!K14+'التمام الصباحي'!M14</f>
        <v>37</v>
      </c>
      <c r="G38" s="295"/>
      <c r="H38" s="194">
        <f>'التمام الصباحي'!W14+'التمام الصباحي'!Y14</f>
        <v>35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64</v>
      </c>
      <c r="G39" s="194">
        <f>'التمام الصباحي'!Q15+'التمام الصباحي'!S15</f>
        <v>29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53</v>
      </c>
      <c r="G40" s="194">
        <f>'التمام الصباحي'!Q16+'التمام الصباحي'!S16</f>
        <v>16</v>
      </c>
      <c r="H40" s="194">
        <f>'التمام الصباحي'!W16+'التمام الصباحي'!Y16</f>
        <v>34</v>
      </c>
      <c r="K40" s="233" t="s">
        <v>21</v>
      </c>
      <c r="L40" s="234"/>
      <c r="M40" s="235">
        <f t="shared" si="12"/>
        <v>51</v>
      </c>
      <c r="N40" s="235">
        <f t="shared" si="13"/>
        <v>0</v>
      </c>
      <c r="O40" s="235">
        <f t="shared" si="13"/>
        <v>34</v>
      </c>
      <c r="P40" s="236"/>
      <c r="Q40" s="250" t="s">
        <v>22</v>
      </c>
      <c r="R40" s="251">
        <f t="shared" si="11"/>
        <v>1</v>
      </c>
      <c r="S40" s="252"/>
      <c r="T40" s="253"/>
      <c r="U40" s="254"/>
      <c r="W40" s="512" t="s">
        <v>85</v>
      </c>
      <c r="X40" s="513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28</v>
      </c>
      <c r="G41" s="194">
        <f>'التمام الصباحي'!Q17+'التمام الصباحي'!S17</f>
        <v>19</v>
      </c>
      <c r="H41" s="194">
        <f>'التمام الصباحي'!W17+'التمام الصباحي'!Y17</f>
        <v>96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0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46</v>
      </c>
      <c r="G42" s="194">
        <f>'التمام الصباحي'!Q18+'التمام الصباحي'!S18</f>
        <v>20</v>
      </c>
      <c r="H42" s="194">
        <f>'التمام الصباحي'!W18+'التمام الصباحي'!Y18</f>
        <v>22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26</v>
      </c>
      <c r="G43" s="194">
        <f>'التمام الصباحي'!Q19+'التمام الصباحي'!S19</f>
        <v>18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24</v>
      </c>
      <c r="G44" s="194">
        <f>'التمام الصباحي'!Q20+'التمام الصباحي'!S20</f>
        <v>20</v>
      </c>
      <c r="H44" s="194">
        <f>'التمام الصباحي'!W20+'التمام الصباحي'!Y20</f>
        <v>27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17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13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48</v>
      </c>
      <c r="G45" s="194">
        <f>'التمام الصباحي'!Q21+'التمام الصباحي'!S21</f>
        <v>20</v>
      </c>
      <c r="H45" s="194">
        <f>'التمام الصباحي'!W21+'التمام الصباحي'!Y21</f>
        <v>68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40</v>
      </c>
      <c r="G46" s="194">
        <f>'التمام الصباحي'!Q22+'التمام الصباحي'!S22</f>
        <v>5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1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12.6</v>
      </c>
      <c r="F47" s="194">
        <f>'التمام الصباحي'!K23+'التمام الصباحي'!M23</f>
        <v>8</v>
      </c>
      <c r="G47" s="295"/>
      <c r="H47" s="194">
        <f>'التمام الصباحي'!W23+'التمام الصباحي'!Y23</f>
        <v>20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32</v>
      </c>
      <c r="G48" s="295"/>
      <c r="H48" s="194">
        <f>'التمام الصباحي'!W24+'التمام الصباحي'!Y24</f>
        <v>30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13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32</v>
      </c>
      <c r="G49" s="194">
        <f>'التمام الصباحي'!Q25+'التمام الصباحي'!S25</f>
        <v>18</v>
      </c>
      <c r="H49" s="194">
        <f>'التمام الصباحي'!W25+'التمام الصباحي'!Y25</f>
        <v>97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85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49</v>
      </c>
      <c r="G50" s="194">
        <f>'التمام الصباحي'!Q26+'التمام الصباحي'!S26</f>
        <v>14</v>
      </c>
      <c r="H50" s="194">
        <f>'التمام الصباحي'!W26+'التمام الصباحي'!Y26</f>
        <v>100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30</v>
      </c>
      <c r="G51" s="194">
        <f>'التمام الصباحي'!Q27+'التمام الصباحي'!S27</f>
        <v>15</v>
      </c>
      <c r="H51" s="194">
        <f>'التمام الصباحي'!W27+'التمام الصباحي'!Y27</f>
        <v>54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28</v>
      </c>
      <c r="G52" s="194">
        <f>'التمام الصباحي'!Q28+'التمام الصباحي'!S28</f>
        <v>13</v>
      </c>
      <c r="H52" s="194">
        <f>'التمام الصباحي'!W28+'التمام الصباحي'!Y28</f>
        <v>59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16</v>
      </c>
      <c r="F53" s="194">
        <f>'التمام الصباحي'!K29+'التمام الصباحي'!M29</f>
        <v>26</v>
      </c>
      <c r="G53" s="194">
        <f>'التمام الصباحي'!Q29+'التمام الصباحي'!S29</f>
        <v>17</v>
      </c>
      <c r="H53" s="194">
        <f>'التمام الصباحي'!W29+'التمام الصباحي'!Y29</f>
        <v>49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17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34</v>
      </c>
      <c r="G54" s="194">
        <f>'التمام الصباحي'!Q30+'التمام الصباحي'!S30</f>
        <v>17</v>
      </c>
      <c r="H54" s="354"/>
      <c r="K54" s="233" t="s">
        <v>121</v>
      </c>
      <c r="L54" s="234"/>
      <c r="M54" s="235">
        <f t="shared" si="12"/>
        <v>34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56</v>
      </c>
      <c r="G55" s="194">
        <f>'التمام الصباحي'!Q31+'التمام الصباحي'!S31</f>
        <v>13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0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42</v>
      </c>
      <c r="G56" s="194">
        <f>'التمام الصباحي'!Q32+'التمام الصباحي'!S32</f>
        <v>32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103</v>
      </c>
      <c r="G57" s="194">
        <f>'التمام الصباحي'!Q33+'التمام الصباحي'!S33</f>
        <v>23</v>
      </c>
      <c r="H57" s="354"/>
      <c r="K57" s="318" t="s">
        <v>170</v>
      </c>
      <c r="L57" s="234"/>
      <c r="M57" s="235">
        <f t="shared" si="12"/>
        <v>102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90</v>
      </c>
      <c r="G58" s="194">
        <f>'التمام الصباحي'!Q34+'التمام الصباحي'!S34</f>
        <v>20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2019-09-13T08:16:30Z</cp:lastPrinted>
  <dcterms:created xsi:type="dcterms:W3CDTF">2018-10-24T15:18:02Z</dcterms:created>
  <dcterms:modified xsi:type="dcterms:W3CDTF">2019-09-14T04:39:05Z</dcterms:modified>
</cp:coreProperties>
</file>