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E34" i="2" s="1"/>
  <c r="F34" i="2"/>
  <c r="H34" i="2" s="1"/>
  <c r="G34" i="2"/>
  <c r="I34" i="2"/>
  <c r="J34" i="2" s="1"/>
  <c r="L34" i="2"/>
  <c r="N34" i="2" s="1"/>
  <c r="M34" i="2"/>
  <c r="C35" i="2"/>
  <c r="D35" i="2"/>
  <c r="E35" i="2"/>
  <c r="F35" i="2"/>
  <c r="G35" i="2" s="1"/>
  <c r="I35" i="2"/>
  <c r="K35" i="2" s="1"/>
  <c r="J35" i="2"/>
  <c r="L35" i="2"/>
  <c r="M35" i="2" s="1"/>
  <c r="P35" i="2"/>
  <c r="C36" i="2"/>
  <c r="D36" i="2" s="1"/>
  <c r="F36" i="2"/>
  <c r="H36" i="2" s="1"/>
  <c r="G36" i="2"/>
  <c r="I36" i="2"/>
  <c r="K36" i="2" s="1"/>
  <c r="L36" i="2"/>
  <c r="M36" i="2"/>
  <c r="N36" i="2"/>
  <c r="C37" i="2"/>
  <c r="E37" i="2" s="1"/>
  <c r="D37" i="2"/>
  <c r="F37" i="2"/>
  <c r="H37" i="2" s="1"/>
  <c r="I37" i="2"/>
  <c r="K37" i="2" s="1"/>
  <c r="J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X38" i="1"/>
  <c r="J35" i="1"/>
  <c r="N35" i="1" s="1"/>
  <c r="L35" i="1"/>
  <c r="P35" i="1"/>
  <c r="T35" i="1" s="1"/>
  <c r="R35" i="1"/>
  <c r="J36" i="1"/>
  <c r="N36" i="1" s="1"/>
  <c r="L36" i="1"/>
  <c r="P36" i="1"/>
  <c r="T36" i="1" s="1"/>
  <c r="R36" i="1"/>
  <c r="J37" i="1"/>
  <c r="N37" i="1" s="1"/>
  <c r="L37" i="1"/>
  <c r="P37" i="1"/>
  <c r="T37" i="1" s="1"/>
  <c r="R37" i="1"/>
  <c r="J38" i="1"/>
  <c r="N38" i="1" s="1"/>
  <c r="L38" i="1"/>
  <c r="P38" i="1"/>
  <c r="T38" i="1" s="1"/>
  <c r="R38" i="1"/>
  <c r="Q32" i="4"/>
  <c r="P34" i="2" s="1"/>
  <c r="Q33" i="4"/>
  <c r="Q34" i="4"/>
  <c r="P36" i="2" s="1"/>
  <c r="Q35" i="4"/>
  <c r="P37" i="2" s="1"/>
  <c r="K37" i="1" l="1"/>
  <c r="W38" i="1"/>
  <c r="J36" i="2"/>
  <c r="O36" i="2"/>
  <c r="Q36" i="2" s="1"/>
  <c r="N35" i="2"/>
  <c r="Q35" i="1"/>
  <c r="G37" i="2"/>
  <c r="O37" i="2" s="1"/>
  <c r="D34" i="2"/>
  <c r="O34" i="2" s="1"/>
  <c r="Q34" i="2" s="1"/>
  <c r="O35" i="2"/>
  <c r="Q35" i="2" s="1"/>
  <c r="Q36" i="1"/>
  <c r="K35" i="1"/>
  <c r="Q38" i="1"/>
  <c r="Q37" i="1"/>
  <c r="K38" i="1"/>
  <c r="K36" i="1"/>
  <c r="N37" i="2"/>
  <c r="E36" i="2"/>
  <c r="H35" i="2"/>
  <c r="K34" i="2"/>
  <c r="F11" i="2"/>
  <c r="Q37" i="2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0" i="6" l="1"/>
  <c r="G16" i="6"/>
  <c r="E16" i="6"/>
  <c r="E24" i="6" s="1"/>
  <c r="I17" i="6"/>
  <c r="K17" i="6"/>
  <c r="F20" i="6"/>
  <c r="J17" i="6"/>
  <c r="G23" i="6"/>
  <c r="K22" i="6"/>
  <c r="J22" i="6"/>
  <c r="I22" i="6"/>
  <c r="K21" i="6"/>
  <c r="J21" i="6"/>
  <c r="F23" i="6"/>
  <c r="I21" i="6"/>
  <c r="I23" i="6" s="1"/>
  <c r="J15" i="6"/>
  <c r="K15" i="6"/>
  <c r="J19" i="6"/>
  <c r="I19" i="6"/>
  <c r="K19" i="6"/>
  <c r="K18" i="6"/>
  <c r="I18" i="6"/>
  <c r="J18" i="6"/>
  <c r="J13" i="6"/>
  <c r="K13" i="6"/>
  <c r="F16" i="6"/>
  <c r="I13" i="6"/>
  <c r="I15" i="6"/>
  <c r="G18" i="5"/>
  <c r="H14" i="6"/>
  <c r="H16" i="6" s="1"/>
  <c r="H24" i="6" s="1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G24" i="6" l="1"/>
  <c r="J14" i="6"/>
  <c r="J16" i="6" s="1"/>
  <c r="J20" i="6"/>
  <c r="J23" i="6"/>
  <c r="F24" i="6"/>
  <c r="I14" i="6"/>
  <c r="I16" i="6" s="1"/>
  <c r="K20" i="6"/>
  <c r="K23" i="6"/>
  <c r="K14" i="6"/>
  <c r="K16" i="6" s="1"/>
  <c r="I20" i="6"/>
  <c r="D39" i="1"/>
  <c r="V39" i="1"/>
  <c r="J39" i="1"/>
  <c r="F39" i="1"/>
  <c r="P39" i="1"/>
  <c r="X39" i="1"/>
  <c r="R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4" i="6" l="1"/>
  <c r="I24" i="6"/>
  <c r="K24" i="6"/>
  <c r="C41" i="1"/>
  <c r="H39" i="1"/>
  <c r="C44" i="1"/>
  <c r="T39" i="1"/>
  <c r="K8" i="1"/>
  <c r="F32" i="8" s="1"/>
  <c r="Q8" i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H35" i="8"/>
  <c r="O35" i="8" s="1"/>
  <c r="W39" i="1"/>
  <c r="G32" i="8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W14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M9" i="2" l="1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L38" i="2" l="1"/>
  <c r="V19" i="7"/>
  <c r="V21" i="7" s="1"/>
  <c r="J11" i="3"/>
  <c r="K11" i="3" s="1"/>
  <c r="W19" i="7"/>
  <c r="W21" i="7" s="1"/>
  <c r="H7" i="2"/>
  <c r="H38" i="2" s="1"/>
  <c r="K7" i="2"/>
  <c r="K38" i="2" s="1"/>
  <c r="N10" i="2"/>
  <c r="N38" i="2" s="1"/>
  <c r="C48" i="3"/>
  <c r="C57" i="3"/>
  <c r="G57" i="3" s="1"/>
  <c r="C22" i="2"/>
  <c r="E22" i="2" s="1"/>
  <c r="C13" i="2"/>
  <c r="E13" i="2" s="1"/>
  <c r="C12" i="2"/>
  <c r="E12" i="2" s="1"/>
  <c r="C11" i="2"/>
  <c r="E11" i="2" s="1"/>
  <c r="C10" i="2"/>
  <c r="C38" i="2" l="1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E38" i="2" s="1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O38" i="2" l="1"/>
  <c r="Q7" i="2"/>
  <c r="Q38" i="2" s="1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<sst xmlns="http://schemas.openxmlformats.org/spreadsheetml/2006/main" count="1162" uniqueCount="245">
  <si>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</si>
  <si>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</si>
  <si>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</si>
  <si>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</si>
  <si>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</si>
  <si>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</si>
  <si>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</si>
  <si>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</si>
  <si>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</si>
  <si>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</si>
  <si>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</si>
  <si>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</si>
  <si>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</si>
  <si>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</si>
  <si>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</si>
  <si>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</si>
  <si>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</si>
  <si>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</si>
  <si>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</si>
  <si>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</si>
  <si>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</si>
  <si>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</si>
  <si>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</si>
  <si>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</si>
  <si>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</si>
  <si>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</si>
  <si>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</si>
  <si>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</si>
  <si>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</si>
  <si>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</si>
  <si>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</si>
  <si>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</si>
  <si>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</si>
  <si>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</si>
  <si>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</si>
  <si>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</si>
  <si>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</si>
  <si>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</si>
  <si>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</si>
  <si>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</si>
  <si>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</si>
  <si>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</si>
  <si>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</si>
  <si>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</si>
  <si>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</si>
  <si>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</si>
  <si>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</si>
  <si>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</si>
  <si>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</si>
  <si>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</si>
  <si>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</si>
  <si>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</si>
  <si>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</si>
  <si>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</si>
  <si>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</si>
  <si>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</si>
  <si>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</si>
  <si>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</si>
  <si>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</si>
  <si>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</si>
  <si>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</si>
  <si>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</si>
  <si>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</si>
  <si>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</si>
  <si>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</si>
  <si>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</si>
  <si>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</si>
  <si>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</si>
  <si>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</si>
  <si>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</si>
  <si>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</si>
  <si>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</si>
  <si>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</si>
  <si>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</si>
  <si>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</si>
  <si>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</si>
  <si>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</si>
  <si>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</si>
  <si>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</si>
  <si>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</si>
  <si>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</si>
  <si>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</si>
  <si>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</si>
  <si>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</si>
  <si>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</si>
  <si>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</si>
  <si>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</si>
  <si>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</si>
  <si>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</si>
  <si>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</si>
  <si>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</si>
  <si>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</si>
  <si>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</si>
  <si>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</si>
  <si>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</si>
  <si>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</si>
  <si>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</si>
  <si>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</si>
  <si>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</si>
  <si>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</si>
  <si>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</si>
  <si>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</si>
  <si>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</si>
  <si>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</si>
  <si>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</si>
  <si>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</si>
  <si>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</si>
  <si>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</si>
  <si>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</si>
  <si>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</si>
  <si>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</si>
  <si>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</si>
  <si>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</si>
  <si>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</si>
  <si>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</si>
  <si>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</si>
  <si>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</si>
  <si>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</si>
  <si>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</si>
  <si>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</si>
  <si>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</si>
  <si>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</si>
  <si>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</si>
  <si>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</si>
  <si>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</si>
  <si>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</si>
  <si>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</si>
  <si>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</si>
  <si>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</si>
  <si>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</si>
  <si>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</si>
  <si>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</si>
  <si>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</si>
  <si>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</si>
  <si>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</si>
  <si>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</si>
  <si>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</si>
  <si>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</si>
  <si>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</si>
  <si>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</si>
  <si>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</si>
  <si>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</si>
  <si>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</si>
  <si>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</si>
  <si>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</si>
  <si>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</si>
  <si>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</si>
  <si>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</si>
  <si>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</si>
  <si>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</si>
  <si>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</si>
  <si>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</si>
  <si>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</si>
  <si>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</si>
  <si>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</si>
  <si>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</si>
  <si>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</si>
  <si>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</si>
  <si>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</si>
  <si>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</si>
  <si>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</si>
  <si>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</si>
  <si>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</si>
  <si>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</si>
  <si>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</si>
  <si>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</si>
  <si>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</si>
  <si>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</si>
  <si>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</si>
  <si>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</si>
  <si>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</si>
  <si>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</si>
  <si>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</si>
  <si>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</si>
  <si>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</si>
  <si>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</si>
  <si>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</si>
  <si>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</si>
  <si>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</si>
  <si>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</si>
  <si>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</si>
  <si>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</si>
  <si>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</si>
  <si>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</si>
  <si>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</si>
  <si>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</si>
  <si>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</si>
  <si>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</si>
  <si>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</si>
  <si>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</si>
  <si>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</si>
  <si>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</si>
  <si>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</si>
  <si>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</si>
  <si>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</si>
  <si>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</si>
  <si>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</si>
  <si>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</si>
  <si>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</si>
  <si>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</si>
  <si>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</si>
  <si>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</si>
  <si>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</si>
  <si>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</si>
  <si>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</si>
  <si>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</si>
  <si>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</si>
  <si>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</si>
  <si>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</si>
  <si>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</si>
  <si>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</si>
  <si>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</si>
  <si>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</si>
  <si>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</si>
  <si>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</si>
  <si>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</si>
  <si>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</si>
  <si>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اكتوبر  3(فودافون)</t>
  </si>
  <si>
    <t>جندي ابراهيم</t>
  </si>
  <si>
    <t>عميد هشام</t>
  </si>
  <si>
    <t>عميد / محمد سعد</t>
  </si>
  <si>
    <t xml:space="preserve">جندي / عبدالله </t>
  </si>
  <si>
    <t xml:space="preserve">نقيب حفناوي </t>
  </si>
  <si>
    <t xml:space="preserve">نقيب صلاح </t>
  </si>
  <si>
    <t xml:space="preserve">عميد اسامه </t>
  </si>
  <si>
    <t xml:space="preserve">م احمد </t>
  </si>
  <si>
    <t xml:space="preserve">نقيب / ايمن </t>
  </si>
  <si>
    <t xml:space="preserve">عميد / خالد </t>
  </si>
  <si>
    <t xml:space="preserve">حاتم </t>
  </si>
  <si>
    <t>عميد / سمير</t>
  </si>
  <si>
    <t xml:space="preserve">جندي / مصطفي عادل </t>
  </si>
  <si>
    <t>عميد / احمد</t>
  </si>
  <si>
    <t>جندي / ابراهيم</t>
  </si>
  <si>
    <t xml:space="preserve">عقيد / طارق </t>
  </si>
  <si>
    <t xml:space="preserve">عقيد / محمد علي </t>
  </si>
  <si>
    <t>ضابط / احمد</t>
  </si>
  <si>
    <t xml:space="preserve">محاسب / ماركو </t>
  </si>
  <si>
    <t xml:space="preserve">عقيد / احمد </t>
  </si>
  <si>
    <t xml:space="preserve">مصطقي المحاسب </t>
  </si>
  <si>
    <t>م / فهمي عبد الحميد</t>
  </si>
  <si>
    <t xml:space="preserve">ضابط / رزق </t>
  </si>
  <si>
    <t xml:space="preserve">عميد / اشرف </t>
  </si>
  <si>
    <t xml:space="preserve">معدل البيع اليومى لمحطات وقود شل اوت التي يديرها الوكلاء (المتحدة  - ماستر اكسبريس - اينوتك) 2019/9/14 </t>
  </si>
  <si>
    <t>التمام الصباحي الاحد الموافق  15 / 9 / 2019</t>
  </si>
  <si>
    <t xml:space="preserve">ضابط / احمد فتوح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</si>
</sst>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984</v>
          </cell>
        </row>
        <row r="3">
          <cell r="D3">
            <v>1603</v>
          </cell>
        </row>
        <row r="4">
          <cell r="D4">
            <v>690</v>
          </cell>
        </row>
        <row r="5">
          <cell r="D5">
            <v>1327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0D9E990-9C43-4175-A2B6-0453AB5DA943}" diskRevisions="1" revisionId="400" version="16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9B1C78A-C5B7-4E40-9CA2-564C1E898EDE}" dateTime="2019-09-12T10:56:16" maxSheetId="25" userName="pp" r:id="rId2" minRId="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30AD76-C0A2-446E-AACE-EE8B7CE3B26D}" dateTime="2019-09-13T18:15:57" maxSheetId="25" userName="pp" r:id="rId3" min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679685B-FE5A-41E2-BACC-79705D9A911B}" dateTime="2019-09-15T06:43:18" maxSheetId="25" userName="pp" r:id="rId4" minRId="10" maxRId="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855998D-2FC2-421B-BF57-65368EE7F118}" dateTime="2019-09-15T06:43:34" maxSheetId="25" userName="pp" r:id="rId5" minRId="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A95D54-E8FE-4C61-ADDD-DCE24B224378}" dateTime="2019-09-15T07:20:08" maxSheetId="25" userName="pp" r:id="rId6" minRId="27" maxRId="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8527225-DB39-4B21-9FBF-5512A0A4BFF7}" dateTime="2019-09-15T08:40:05" maxSheetId="25" userName="pp" r:id="rId7" minRId="42" maxRId="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76E9BB-EC94-4513-8D97-EBA25B41F688}" dateTime="2019-09-15T08:43:51" maxSheetId="25" userName="pp" r:id="rId8" minRId="78" maxRId="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B056999-6A5A-4D9A-94B5-BC648D8C21CB}" dateTime="2019-09-15T08:51:49" maxSheetId="25" userName="pp" r:id="rId9" minRId="84" maxRId="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C33C8EA-38F6-41E8-B728-71889183B2B3}" dateTime="2019-09-15T08:52:22" maxSheetId="25" userName="pp" r:id="rId10" min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4708957-C200-4D9E-A037-E1F3ACDD3523}" dateTime="2019-09-15T09:15:20" maxSheetId="25" userName="pp" r:id="rId11" minRId="101" maxRId="1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8FDA74D-5D35-4B32-84AD-C0D0123EF97A}" dateTime="2019-09-15T10:15:17" maxSheetId="25" userName="pp" r:id="rId12" minRId="117" maxRId="1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C6B6025-8674-4AE5-A060-5EDB86EDB20F}" dateTime="2019-09-15T13:42:04" maxSheetId="25" userName="pp" r:id="rId13" minRId="184" maxRId="2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6697E31-986D-4C4D-8FEC-5DA6961EB728}" dateTime="2019-09-16T01:40:27" maxSheetId="25" userName="pp" r:id="rId14" minRId="231" maxRId="3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CEE1B53-A7CB-49C0-AAD3-89CD08937D9C}" dateTime="2019-09-16T07:45:13" maxSheetId="25" userName="pp" r:id="rId15" minRId="313" maxRId="35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0D9E990-9C43-4175-A2B6-0453AB5DA943}" dateTime="2019-09-16T10:04:03" maxSheetId="25" userName="pp" r:id="rId16" minRId="354" maxRId="4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4">
    <oc r="R27">
      <v>38222</v>
    </oc>
    <nc r="R27" t="inlineStr">
      <is>
        <t xml:space="preserve">نقيب حفناوي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K28">
      <v>10444</v>
    </nc>
  </rcc>
  <rcc rId="102" sId="4">
    <nc r="H28">
      <v>25332</v>
    </nc>
  </rcc>
  <rcc rId="103" sId="4" numFmtId="4">
    <nc r="O28">
      <v>1250</v>
    </nc>
  </rcc>
  <rcc rId="104" sId="4">
    <nc r="F28">
      <v>170</v>
    </nc>
  </rcc>
  <rcc rId="105" sId="4">
    <nc r="I28">
      <v>80</v>
    </nc>
  </rcc>
  <rcc rId="106" sId="4">
    <nc r="R28" t="inlineStr">
      <is>
        <t xml:space="preserve">نقيب / ايمن </t>
      </is>
    </nc>
  </rcc>
  <rcc rId="107" sId="4">
    <nc r="K23">
      <v>3135</v>
    </nc>
  </rcc>
  <rcc rId="108" sId="4">
    <nc r="H23">
      <v>12471</v>
    </nc>
  </rcc>
  <rcc rId="109" sId="4">
    <nc r="N23">
      <v>53393</v>
    </nc>
  </rcc>
  <rcc rId="110" sId="4" numFmtId="4">
    <nc r="O23">
      <v>1320</v>
    </nc>
  </rcc>
  <rcc rId="111" sId="4">
    <nc r="P23">
      <v>4000</v>
    </nc>
  </rcc>
  <rcc rId="112" sId="4">
    <nc r="I23">
      <v>14</v>
    </nc>
  </rcc>
  <rcc rId="113" sId="4">
    <nc r="F23">
      <v>70</v>
    </nc>
  </rcc>
  <rcc rId="114" sId="4">
    <nc r="L23">
      <v>115</v>
    </nc>
  </rcc>
  <rcc rId="115" sId="4">
    <nc r="R23" t="inlineStr">
      <is>
        <t xml:space="preserve">عميد / خالد </t>
      </is>
    </nc>
  </rcc>
  <rcc rId="116" sId="4">
    <oc r="F25">
      <v>72</v>
    </oc>
    <nc r="F25">
      <v>82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4">
    <nc r="H14">
      <v>10892</v>
    </nc>
  </rcc>
  <rcc rId="118" sId="4">
    <nc r="F14">
      <v>73</v>
    </nc>
  </rcc>
  <rcc rId="119" sId="4">
    <nc r="K14">
      <v>6186</v>
    </nc>
  </rcc>
  <rcc rId="120" sId="4">
    <nc r="I14">
      <v>25</v>
    </nc>
  </rcc>
  <rcc rId="121" sId="4">
    <nc r="N14">
      <v>64114</v>
    </nc>
  </rcc>
  <rcc rId="122" sId="4">
    <nc r="L14">
      <v>120</v>
    </nc>
  </rcc>
  <rcc rId="123" sId="4" numFmtId="4">
    <nc r="O14">
      <v>8768</v>
    </nc>
  </rcc>
  <rcc rId="124" sId="4">
    <nc r="R14" t="inlineStr">
      <is>
        <t xml:space="preserve">حاتم </t>
      </is>
    </nc>
  </rcc>
  <rcc rId="125" sId="4">
    <nc r="E7">
      <v>40828</v>
    </nc>
  </rcc>
  <rcc rId="126" sId="4">
    <nc r="H7">
      <v>21222</v>
    </nc>
  </rcc>
  <rcc rId="127" sId="4">
    <nc r="K7">
      <v>3176</v>
    </nc>
  </rcc>
  <rcc rId="128" sId="4">
    <nc r="S7">
      <v>447</v>
    </nc>
  </rcc>
  <rcc rId="129" sId="4" numFmtId="4">
    <nc r="O7">
      <v>3570</v>
    </nc>
  </rcc>
  <rcc rId="130" sId="4">
    <nc r="C7">
      <v>62</v>
    </nc>
  </rcc>
  <rcc rId="131" sId="4">
    <nc r="F7">
      <v>33</v>
    </nc>
  </rcc>
  <rcc rId="132" sId="4">
    <nc r="I7">
      <v>38</v>
    </nc>
  </rcc>
  <rcc rId="133" sId="4">
    <nc r="R7" t="inlineStr">
      <is>
        <t>عميد / سمير</t>
      </is>
    </nc>
  </rcc>
  <rcc rId="134" sId="4">
    <nc r="H10">
      <v>26169</v>
    </nc>
  </rcc>
  <rcc rId="135" sId="4">
    <nc r="E10">
      <v>5351</v>
    </nc>
  </rcc>
  <rcc rId="136" sId="4">
    <nc r="N10">
      <v>9200</v>
    </nc>
  </rcc>
  <rcc rId="137" sId="4" numFmtId="4">
    <nc r="O10">
      <v>3080</v>
    </nc>
  </rcc>
  <rcc rId="138" sId="4">
    <nc r="C10">
      <v>6</v>
    </nc>
  </rcc>
  <rcc rId="139" sId="4">
    <nc r="F10">
      <v>60</v>
    </nc>
  </rcc>
  <rcc rId="140" sId="4">
    <nc r="L10">
      <v>160</v>
    </nc>
  </rcc>
  <rcc rId="141" sId="4">
    <nc r="R10" t="inlineStr">
      <is>
        <t xml:space="preserve">جندي / مصطفي عادل </t>
      </is>
    </nc>
  </rcc>
  <rcc rId="142" sId="4">
    <nc r="E26">
      <v>3894</v>
    </nc>
  </rcc>
  <rcc rId="143" sId="4">
    <nc r="H26">
      <v>8291</v>
    </nc>
  </rcc>
  <rcc rId="144" sId="4">
    <nc r="K26">
      <v>1430</v>
    </nc>
  </rcc>
  <rcc rId="145" sId="4">
    <nc r="N26">
      <v>14895</v>
    </nc>
  </rcc>
  <rcc rId="146" sId="4" numFmtId="4">
    <nc r="O26">
      <v>1200</v>
    </nc>
  </rcc>
  <rcc rId="147" sId="4">
    <nc r="C26">
      <v>71</v>
    </nc>
  </rcc>
  <rcc rId="148" sId="4">
    <nc r="F26">
      <v>31</v>
    </nc>
  </rcc>
  <rcc rId="149" sId="4">
    <nc r="I26">
      <v>26</v>
    </nc>
  </rcc>
  <rcc rId="150" sId="4">
    <nc r="L26">
      <v>160</v>
    </nc>
  </rcc>
  <rcc rId="151" sId="4">
    <nc r="R26" t="inlineStr">
      <is>
        <t>عميد / احمد</t>
      </is>
    </nc>
  </rcc>
  <rcc rId="152" sId="4">
    <nc r="H15">
      <v>10186</v>
    </nc>
  </rcc>
  <rcc rId="153" sId="4">
    <nc r="F15">
      <v>52</v>
    </nc>
  </rcc>
  <rcc rId="154" sId="4">
    <nc r="K15">
      <v>2976</v>
    </nc>
  </rcc>
  <rcc rId="155" sId="4">
    <nc r="I15">
      <v>23</v>
    </nc>
  </rcc>
  <rcc rId="156" sId="4">
    <nc r="L15">
      <v>54</v>
    </nc>
  </rcc>
  <rcc rId="157" sId="4" numFmtId="4">
    <nc r="O15">
      <v>1350</v>
    </nc>
  </rcc>
  <rcc rId="158" sId="4">
    <nc r="N15">
      <v>2613</v>
    </nc>
  </rcc>
  <rcc rId="159" sId="4">
    <nc r="R15" t="inlineStr">
      <is>
        <t>جندي / ابراهيم</t>
      </is>
    </nc>
  </rcc>
  <rcc rId="160" sId="4">
    <nc r="K19">
      <v>1913</v>
    </nc>
  </rcc>
  <rcc rId="161" sId="4">
    <nc r="H19">
      <v>7168</v>
    </nc>
  </rcc>
  <rcc rId="162" sId="4" numFmtId="4">
    <nc r="O19">
      <v>850</v>
    </nc>
  </rcc>
  <rcc rId="163" sId="4">
    <nc r="I19">
      <v>23</v>
    </nc>
  </rcc>
  <rcc rId="164" sId="4">
    <nc r="F19">
      <v>43</v>
    </nc>
  </rcc>
  <rcc rId="165" sId="4">
    <nc r="R19" t="inlineStr">
      <is>
        <t xml:space="preserve">عقيد / طارق </t>
      </is>
    </nc>
  </rcc>
  <rcc rId="166" sId="4">
    <nc r="K9">
      <v>10508</v>
    </nc>
  </rcc>
  <rcc rId="167" sId="4">
    <nc r="H9">
      <v>35574</v>
    </nc>
  </rcc>
  <rcc rId="168" sId="4" numFmtId="4">
    <nc r="O9">
      <v>3070</v>
    </nc>
  </rcc>
  <rcc rId="169" sId="4">
    <nc r="I9">
      <v>21</v>
    </nc>
  </rcc>
  <rcc rId="170" sId="4">
    <nc r="F9">
      <v>64</v>
    </nc>
  </rcc>
  <rcc rId="171" sId="4">
    <nc r="R9" t="inlineStr">
      <is>
        <t xml:space="preserve">عقيد / محمد علي </t>
      </is>
    </nc>
  </rcc>
  <rcc rId="172" sId="4">
    <nc r="H12">
      <v>37230</v>
    </nc>
  </rcc>
  <rcc rId="173" sId="4">
    <nc r="K12">
      <v>9570</v>
    </nc>
  </rcc>
  <rcc rId="174" sId="4" numFmtId="4">
    <nc r="O12">
      <v>2900</v>
    </nc>
  </rcc>
  <rcc rId="175" sId="4">
    <nc r="F12">
      <v>170</v>
    </nc>
  </rcc>
  <rcc rId="176" sId="4">
    <nc r="I12">
      <v>55</v>
    </nc>
  </rcc>
  <rcc rId="177" sId="4">
    <nc r="R12" t="inlineStr">
      <is>
        <t>ضابط / احمد</t>
      </is>
    </nc>
  </rcc>
  <rcc rId="178" sId="4">
    <nc r="H31">
      <v>55597</v>
    </nc>
  </rcc>
  <rcc rId="179" sId="4">
    <nc r="K31">
      <v>1579</v>
    </nc>
  </rcc>
  <rcc rId="180" sId="4" numFmtId="4">
    <nc r="O31">
      <v>5800</v>
    </nc>
  </rcc>
  <rcc rId="181" sId="4">
    <nc r="F31">
      <v>147</v>
    </nc>
  </rcc>
  <rcc rId="182" sId="4">
    <nc r="I31">
      <v>85</v>
    </nc>
  </rcc>
  <rcc rId="183" sId="4">
    <nc r="R31" t="inlineStr">
      <is>
        <t xml:space="preserve">محاسب / ماركو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4">
    <nc r="H5">
      <v>19453</v>
    </nc>
  </rcc>
  <rcc rId="185" sId="4">
    <nc r="K5">
      <v>5256</v>
    </nc>
  </rcc>
  <rcc rId="186" sId="4" numFmtId="4">
    <nc r="O5">
      <v>1820</v>
    </nc>
  </rcc>
  <rcc rId="187" sId="4">
    <nc r="F5">
      <v>75</v>
    </nc>
  </rcc>
  <rcc rId="188" sId="4">
    <nc r="I5">
      <v>19</v>
    </nc>
  </rcc>
  <rcc rId="189" sId="4">
    <nc r="R5" t="inlineStr">
      <is>
        <t xml:space="preserve">عقيد / احمد </t>
      </is>
    </nc>
  </rcc>
  <rcc rId="190" sId="4">
    <nc r="H6">
      <v>28609</v>
    </nc>
  </rcc>
  <rcc rId="191" sId="4">
    <nc r="K6">
      <v>9043</v>
    </nc>
  </rcc>
  <rcc rId="192" sId="4">
    <nc r="S6">
      <v>3883</v>
    </nc>
  </rcc>
  <rcc rId="193" sId="4" numFmtId="4">
    <nc r="O6">
      <v>2420</v>
    </nc>
  </rcc>
  <rcc rId="194" sId="4">
    <nc r="F6">
      <v>70</v>
    </nc>
  </rcc>
  <rcc rId="195" sId="4">
    <nc r="I6">
      <v>15</v>
    </nc>
  </rcc>
  <rcc rId="196" sId="4">
    <nc r="R6" t="inlineStr">
      <is>
        <t xml:space="preserve">مصطقي المحاسب </t>
      </is>
    </nc>
  </rcc>
  <rcc rId="197" sId="4">
    <nc r="K8">
      <v>8021</v>
    </nc>
  </rcc>
  <rcc rId="198" sId="4">
    <nc r="H8">
      <v>23946</v>
    </nc>
  </rcc>
  <rcc rId="199" sId="4">
    <nc r="E8">
      <v>3678</v>
    </nc>
  </rcc>
  <rcc rId="200" sId="4">
    <nc r="N8">
      <v>3638</v>
    </nc>
  </rcc>
  <rcc rId="201" sId="4" numFmtId="4">
    <nc r="O8">
      <v>2800</v>
    </nc>
  </rcc>
  <rcc rId="202" sId="4">
    <nc r="I8">
      <v>12</v>
    </nc>
  </rcc>
  <rcc rId="203" sId="4">
    <nc r="F8">
      <v>42</v>
    </nc>
  </rcc>
  <rcc rId="204" sId="4">
    <nc r="C8">
      <v>17</v>
    </nc>
  </rcc>
  <rcc rId="205" sId="4">
    <nc r="L8">
      <v>159</v>
    </nc>
  </rcc>
  <rcc rId="206" sId="4">
    <nc r="R8" t="inlineStr">
      <is>
        <t>م / فهمي عبد الحميد</t>
      </is>
    </nc>
  </rcc>
  <rcc rId="207" sId="4">
    <nc r="R29" t="inlineStr">
      <is>
        <t xml:space="preserve">ضابط / رزق </t>
      </is>
    </nc>
  </rcc>
  <rcc rId="208" sId="4">
    <nc r="H29">
      <v>31433</v>
    </nc>
  </rcc>
  <rcc rId="209" sId="4">
    <nc r="K29">
      <v>11054</v>
    </nc>
  </rcc>
  <rcc rId="210" sId="4" numFmtId="4">
    <nc r="O29">
      <v>3500</v>
    </nc>
  </rcc>
  <rcc rId="211" sId="4">
    <nc r="F29">
      <v>157</v>
    </nc>
  </rcc>
  <rcc rId="212" sId="4">
    <nc r="I29">
      <v>64</v>
    </nc>
  </rcc>
  <rcc rId="213" sId="4">
    <nc r="K22">
      <v>2888</v>
    </nc>
  </rcc>
  <rcc rId="214" sId="4">
    <nc r="H22">
      <v>19670</v>
    </nc>
  </rcc>
  <rcc rId="215" sId="4">
    <nc r="N22">
      <v>63600</v>
    </nc>
  </rcc>
  <rcc rId="216" sId="4" numFmtId="4">
    <nc r="O22">
      <v>2140</v>
    </nc>
  </rcc>
  <rcc rId="217" sId="4">
    <nc r="P22">
      <v>4900</v>
    </nc>
  </rcc>
  <rcc rId="218" sId="4">
    <nc r="I22">
      <v>27</v>
    </nc>
  </rcc>
  <rcc rId="219" sId="4">
    <nc r="F22">
      <v>70</v>
    </nc>
  </rcc>
  <rcc rId="220" sId="4">
    <nc r="L22">
      <v>110</v>
    </nc>
  </rcc>
  <rcc rId="221" sId="4">
    <nc r="R22" t="inlineStr">
      <is>
        <t xml:space="preserve">عميد / اشرف </t>
      </is>
    </nc>
  </rcc>
  <rcc rId="222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2019/9/14 </t>
      </is>
    </nc>
  </rcc>
  <rcc rId="223" sId="1">
    <oc r="I5" t="inlineStr">
      <is>
        <t>التمام الصباحي الإثنين الموافق  1 / 9 / 2019</t>
      </is>
    </oc>
    <nc r="I5" t="inlineStr">
      <is>
        <t>التمام الصباحي الاحد الموافق  15 / 9 / 2019</t>
      </is>
    </nc>
  </rcc>
  <rcc rId="224" sId="4">
    <nc r="H21">
      <v>3387</v>
    </nc>
  </rcc>
  <rcc rId="225" sId="4">
    <nc r="N21">
      <v>8626</v>
    </nc>
  </rcc>
  <rcc rId="226" sId="4" numFmtId="4">
    <nc r="O21">
      <v>245</v>
    </nc>
  </rcc>
  <rcc rId="227" sId="4">
    <nc r="P21">
      <v>535</v>
    </nc>
  </rcc>
  <rcc rId="228" sId="4">
    <nc r="F21">
      <v>45</v>
    </nc>
  </rcc>
  <rcc rId="229" sId="4">
    <nc r="L21">
      <v>100</v>
    </nc>
  </rcc>
  <rcc rId="230" sId="4">
    <nc r="R21" t="inlineStr">
      <is>
        <t xml:space="preserve">ضابط / احمد فتوح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4">
    <nc r="G13">
      <v>34</v>
    </nc>
  </rcc>
  <rcc rId="232" sId="4">
    <nc r="J13">
      <v>17</v>
    </nc>
  </rcc>
  <rcc rId="233" sId="4">
    <nc r="G31">
      <v>51</v>
    </nc>
  </rcc>
  <rcc rId="234" sId="4">
    <nc r="J12">
      <v>17</v>
    </nc>
  </rcc>
  <rcc rId="235" sId="4">
    <nc r="G22">
      <v>17</v>
    </nc>
  </rcc>
  <rcc rId="236" sId="4">
    <nc r="G23">
      <v>17</v>
    </nc>
  </rcc>
  <rcc rId="237" sId="4">
    <nc r="G15">
      <v>17</v>
    </nc>
  </rcc>
  <rcc rId="238" sId="4">
    <nc r="G16">
      <v>17</v>
    </nc>
  </rcc>
  <rcc rId="239" sId="4">
    <nc r="J16">
      <v>17</v>
    </nc>
  </rcc>
  <rcc rId="240" sId="4">
    <nc r="G10">
      <v>17</v>
    </nc>
  </rcc>
  <rcc rId="241" sId="4">
    <nc r="G11">
      <v>17</v>
    </nc>
  </rcc>
  <rcc rId="242" sId="4">
    <nc r="D10">
      <v>17</v>
    </nc>
  </rcc>
  <rcc rId="243" sId="4">
    <nc r="D26">
      <v>17</v>
    </nc>
  </rcc>
  <rcc rId="244" sId="4">
    <nc r="J26">
      <v>17</v>
    </nc>
  </rcc>
  <rcc rId="245" sId="4">
    <nc r="M26">
      <v>17</v>
    </nc>
  </rcc>
  <rcc rId="246" sId="4">
    <nc r="G8">
      <v>17</v>
    </nc>
  </rcc>
  <rcc rId="247" sId="4">
    <nc r="J8">
      <v>17</v>
    </nc>
  </rcc>
  <rcc rId="248" sId="4">
    <nc r="M24">
      <v>17</v>
    </nc>
  </rcc>
  <rcc rId="249" sId="4">
    <nc r="M25">
      <v>34</v>
    </nc>
  </rcc>
  <rcc rId="250" sId="4">
    <nc r="M22">
      <v>51</v>
    </nc>
  </rcc>
  <rcc rId="251" sId="4">
    <nc r="G5">
      <v>17</v>
    </nc>
  </rcc>
  <rcc rId="252" sId="4">
    <nc r="G27">
      <v>17</v>
    </nc>
  </rcc>
  <rcc rId="253" sId="4">
    <nc r="J27">
      <v>17</v>
    </nc>
  </rcc>
  <rcc rId="254" sId="4">
    <nc r="M13">
      <v>51</v>
    </nc>
  </rcc>
  <rcc rId="255" sId="4">
    <nc r="M23">
      <v>68</v>
    </nc>
  </rcc>
  <rcc rId="256" sId="4">
    <nc r="G18">
      <v>17</v>
    </nc>
  </rcc>
  <rcc rId="257" sId="4">
    <nc r="J18">
      <v>17</v>
    </nc>
  </rcc>
  <rcc rId="258" sId="4">
    <nc r="M18">
      <v>17</v>
    </nc>
  </rcc>
  <rcc rId="259" sId="4">
    <nc r="G6">
      <v>34</v>
    </nc>
  </rcc>
  <rcc rId="260" sId="4">
    <nc r="J6">
      <v>17</v>
    </nc>
  </rcc>
  <rcc rId="261" sId="4">
    <nc r="G29">
      <v>34</v>
    </nc>
  </rcc>
  <rcc rId="262" sId="4">
    <nc r="J29">
      <v>17</v>
    </nc>
  </rcc>
  <rcc rId="263" sId="4">
    <nc r="G12">
      <v>85</v>
    </nc>
  </rcc>
  <rcc rId="264" sId="4">
    <nc r="G14">
      <v>17</v>
    </nc>
  </rcc>
  <rcc rId="265" sId="4">
    <nc r="M14">
      <v>85</v>
    </nc>
  </rcc>
  <rcc rId="266" sId="4">
    <nc r="G30">
      <v>102</v>
    </nc>
  </rcc>
  <rcc rId="267" sId="4">
    <nc r="D7">
      <v>34</v>
    </nc>
  </rcc>
  <rcc rId="268" sId="4">
    <nc r="G7">
      <v>17</v>
    </nc>
  </rcc>
  <rcc rId="269" sId="4">
    <nc r="G9">
      <v>51</v>
    </nc>
  </rcc>
  <rcc rId="270" sId="4">
    <nc r="J9">
      <v>17</v>
    </nc>
  </rcc>
  <rcc rId="271" sId="7">
    <nc r="C14">
      <v>34</v>
    </nc>
  </rcc>
  <rcc rId="272" sId="7">
    <nc r="D14">
      <v>17</v>
    </nc>
  </rcc>
  <rcc rId="273" sId="7">
    <nc r="D13">
      <v>17</v>
    </nc>
  </rcc>
  <rcc rId="274" sId="7">
    <nc r="E40">
      <v>17</v>
    </nc>
  </rcc>
  <rcc rId="275" sId="7">
    <nc r="E41">
      <v>17</v>
    </nc>
  </rcc>
  <rcc rId="276" sId="7">
    <nc r="G41">
      <v>17</v>
    </nc>
  </rcc>
  <rcc rId="277" sId="7">
    <nc r="R6">
      <v>17</v>
    </nc>
  </rcc>
  <rcc rId="278" sId="7">
    <nc r="R7">
      <v>17</v>
    </nc>
  </rcc>
  <rcc rId="279" sId="7">
    <nc r="S7">
      <v>17</v>
    </nc>
  </rcc>
  <rcc rId="280" sId="7">
    <nc r="G11">
      <v>17</v>
    </nc>
  </rcc>
  <rcc rId="281" sId="7">
    <nc r="H11">
      <v>17</v>
    </nc>
  </rcc>
  <rcc rId="282" sId="7">
    <nc r="H12">
      <v>17</v>
    </nc>
  </rcc>
  <rcc rId="283" sId="7">
    <nc r="G32">
      <v>17</v>
    </nc>
  </rcc>
  <rcc rId="284" sId="7">
    <nc r="H32">
      <v>17</v>
    </nc>
  </rcc>
  <rcc rId="285" sId="7">
    <nc r="I32">
      <v>17</v>
    </nc>
  </rcc>
  <rcc rId="286" sId="7">
    <nc r="H10">
      <v>17</v>
    </nc>
  </rcc>
  <rcc rId="287" sId="7">
    <nc r="H9">
      <v>17</v>
    </nc>
  </rcc>
  <rcc rId="288" sId="7">
    <nc r="I9">
      <v>17</v>
    </nc>
  </rcc>
  <rcc rId="289" sId="7">
    <nc r="D42">
      <v>17</v>
    </nc>
  </rcc>
  <rcc rId="290" sId="7">
    <nc r="D43">
      <v>34</v>
    </nc>
  </rcc>
  <rcc rId="291" sId="7">
    <nc r="C15">
      <v>51</v>
    </nc>
  </rcc>
  <rcc rId="292" sId="7">
    <nc r="Q15">
      <v>51</v>
    </nc>
  </rcc>
  <rcc rId="293" sId="7">
    <nc r="H5">
      <v>17</v>
    </nc>
  </rcc>
  <rcc rId="294" sId="7">
    <nc r="H6">
      <v>17</v>
    </nc>
  </rcc>
  <rcc rId="295" sId="7">
    <nc r="I6">
      <v>17</v>
    </nc>
  </rcc>
  <rcc rId="296" sId="7">
    <nc r="F14">
      <v>51</v>
    </nc>
  </rcc>
  <rcc rId="297" sId="7">
    <nc r="Q16">
      <v>51</v>
    </nc>
  </rcc>
  <rcc rId="298" sId="7">
    <nc r="F28">
      <v>17</v>
    </nc>
  </rcc>
  <rcc rId="299" sId="7">
    <nc r="G28">
      <v>17</v>
    </nc>
  </rcc>
  <rcc rId="300" sId="7">
    <nc r="I28">
      <v>17</v>
    </nc>
  </rcc>
  <rcc rId="301" sId="7">
    <nc r="C7">
      <v>34</v>
    </nc>
  </rcc>
  <rcc rId="302" sId="7">
    <nc r="D7">
      <v>17</v>
    </nc>
  </rcc>
  <rcc rId="303" sId="7">
    <nc r="C18">
      <v>34</v>
    </nc>
  </rcc>
  <rcc rId="304" sId="7">
    <nc r="D18">
      <v>17</v>
    </nc>
  </rcc>
  <rcc rId="305" sId="7">
    <nc r="C13">
      <v>85</v>
    </nc>
  </rcc>
  <rcc rId="306" sId="7">
    <nc r="R5">
      <v>17</v>
    </nc>
  </rcc>
  <rcc rId="307" sId="7">
    <nc r="T5">
      <v>85</v>
    </nc>
  </rcc>
  <rcc rId="308" sId="7">
    <nc r="C16">
      <v>102</v>
    </nc>
  </rcc>
  <rcc rId="309" sId="7">
    <nc r="G8">
      <v>34</v>
    </nc>
  </rcc>
  <rcc rId="310" sId="7">
    <nc r="H8">
      <v>17</v>
    </nc>
  </rcc>
  <rcc rId="311" sId="7">
    <nc r="C10">
      <v>34</v>
    </nc>
  </rcc>
  <rcc rId="312" sId="7">
    <nc r="D10">
      <v>17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14" sId="3">
    <oc r="D11">
      <f>'التمام الصباحي'!F39*1000</f>
    </oc>
    <nc r="D11">
      <f>'التمام الصباحي'!F39*1000</f>
    </nc>
  </rcc>
  <rcc rId="315" sId="3">
    <oc r="E11">
      <f>D11/C11</f>
    </oc>
    <nc r="E11">
      <f>D11/C11</f>
    </nc>
  </rcc>
  <rcc rId="316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17" sId="3">
    <oc r="G11">
      <f>'التمام الصباحي'!L39*1000</f>
    </oc>
    <nc r="G11">
      <f>'التمام الصباحي'!L39*1000</f>
    </nc>
  </rcc>
  <rcc rId="318" sId="3">
    <oc r="H11">
      <f>G11/F11</f>
    </oc>
    <nc r="H11">
      <f>G11/F11</f>
    </nc>
  </rcc>
  <rcc rId="319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20" sId="3">
    <oc r="J11">
      <f>'التمام الصباحي'!R39*1000</f>
    </oc>
    <nc r="J11">
      <f>'التمام الصباحي'!R39*1000</f>
    </nc>
  </rcc>
  <rcc rId="321" sId="3">
    <oc r="K11">
      <f>J11/I11</f>
    </oc>
    <nc r="K11">
      <f>J11/I11</f>
    </nc>
  </rcc>
  <rcc rId="322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23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24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25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26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27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28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29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30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31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32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33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34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35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36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37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38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39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40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41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42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43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44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45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46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47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48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49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50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51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52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53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7">
    <oc r="W14">
      <f>F22+E34</f>
    </oc>
    <nc r="W14">
      <f>F22+E34+Q19</f>
    </nc>
  </rcc>
  <rcc rId="355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56" sId="3">
    <oc r="D11">
      <f>'التمام الصباحي'!F39*1000</f>
    </oc>
    <nc r="D11">
      <f>'التمام الصباحي'!F39*1000</f>
    </nc>
  </rcc>
  <rcc rId="357" sId="3">
    <oc r="E11">
      <f>D11/C11</f>
    </oc>
    <nc r="E11">
      <f>D11/C11</f>
    </nc>
  </rcc>
  <rcc rId="358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59" sId="3">
    <oc r="G11">
      <f>'التمام الصباحي'!L39*1000</f>
    </oc>
    <nc r="G11">
      <f>'التمام الصباحي'!L39*1000</f>
    </nc>
  </rcc>
  <rcc rId="360" sId="3">
    <oc r="H11">
      <f>G11/F11</f>
    </oc>
    <nc r="H11">
      <f>G11/F11</f>
    </nc>
  </rcc>
  <rcc rId="361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62" sId="3">
    <oc r="J11">
      <f>'التمام الصباحي'!R39*1000</f>
    </oc>
    <nc r="J11">
      <f>'التمام الصباحي'!R39*1000</f>
    </nc>
  </rcc>
  <rcc rId="363" sId="3">
    <oc r="K11">
      <f>J11/I11</f>
    </oc>
    <nc r="K11">
      <f>J11/I11</f>
    </nc>
  </rcc>
  <rcc rId="364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65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66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67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68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69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70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71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72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73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74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75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76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77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78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79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80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81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82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83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84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85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86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87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88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89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90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91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92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93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94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95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396" sId="7">
    <oc r="C16">
      <v>102</v>
    </oc>
    <nc r="C16">
      <v>85</v>
    </nc>
  </rcc>
  <rcc rId="397" sId="7">
    <nc r="D16">
      <v>17</v>
    </nc>
  </rcc>
  <rcc rId="398" sId="4">
    <oc r="G30">
      <v>102</v>
    </oc>
    <nc r="G30">
      <v>51</v>
    </nc>
  </rcc>
  <rcc rId="399" sId="4">
    <oc r="G31">
      <v>51</v>
    </oc>
    <nc r="G31">
      <v>85</v>
    </nc>
  </rcc>
  <rcc rId="400" sId="4">
    <nc r="J31">
      <v>17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U38">
      <v>180</v>
    </oc>
    <nc r="U38">
      <v>120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oc r="B35" t="inlineStr">
      <is>
        <t>اكتوبر  3</t>
      </is>
    </oc>
    <nc r="B35" t="inlineStr">
      <is>
        <t>اكتوبر  3(فودافون)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4">
    <nc r="K24">
      <v>1412</v>
    </nc>
  </rcc>
  <rcc rId="11" sId="4">
    <nc r="H24">
      <v>12351</v>
    </nc>
  </rcc>
  <rcc rId="12" sId="4">
    <nc r="N24">
      <v>22519</v>
    </nc>
  </rcc>
  <rcc rId="13" sId="4">
    <nc r="I24">
      <v>14</v>
    </nc>
  </rcc>
  <rcc rId="14" sId="4">
    <nc r="F24">
      <v>83</v>
    </nc>
  </rcc>
  <rcc rId="15" sId="4">
    <nc r="L24">
      <v>153</v>
    </nc>
  </rcc>
  <rcc rId="16" sId="4" numFmtId="4">
    <nc r="O24">
      <v>1100</v>
    </nc>
  </rcc>
  <rcc rId="17" sId="4">
    <nc r="P24">
      <v>1350</v>
    </nc>
  </rcc>
  <rcc rId="18" sId="4">
    <nc r="R24" t="inlineStr">
      <is>
        <t>جندي ابراهيم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4">
    <oc r="H24">
      <v>12351</v>
    </oc>
    <nc r="H24">
      <v>12551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4">
    <nc r="E11">
      <v>6188</v>
    </nc>
  </rcc>
  <rcc rId="28" sId="4">
    <nc r="H11">
      <v>16203</v>
    </nc>
  </rcc>
  <rcc rId="29" sId="4">
    <nc r="N11">
      <v>19448</v>
    </nc>
  </rcc>
  <rcc rId="30" sId="4">
    <nc r="C11">
      <v>15</v>
    </nc>
  </rcc>
  <rcc rId="31" sId="4">
    <nc r="F11">
      <v>70</v>
    </nc>
  </rcc>
  <rcc rId="32" sId="4">
    <nc r="L11">
      <v>165</v>
    </nc>
  </rcc>
  <rcc rId="33" sId="4" numFmtId="4">
    <nc r="O11">
      <v>2700</v>
    </nc>
  </rcc>
  <rcc rId="34" sId="4">
    <nc r="R11" t="inlineStr">
      <is>
        <t>عميد هشام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4">
    <nc r="H16">
      <v>4241</v>
    </nc>
  </rcc>
  <rcc rId="43" sId="4">
    <nc r="K16">
      <v>2095</v>
    </nc>
  </rcc>
  <rcc rId="44" sId="4" numFmtId="4">
    <nc r="O16">
      <v>4900</v>
    </nc>
  </rcc>
  <rcc rId="45" sId="4">
    <nc r="F16">
      <v>31</v>
    </nc>
  </rcc>
  <rcc rId="46" sId="4">
    <nc r="I16">
      <v>10</v>
    </nc>
  </rcc>
  <rcc rId="47" sId="4">
    <nc r="H17">
      <v>3872</v>
    </nc>
  </rcc>
  <rcc rId="48" sId="4">
    <nc r="K17">
      <v>1127</v>
    </nc>
  </rcc>
  <rcc rId="49" sId="4">
    <nc r="N17">
      <v>7077</v>
    </nc>
  </rcc>
  <rcc rId="50" sId="4" numFmtId="4">
    <nc r="O17">
      <v>1340</v>
    </nc>
  </rcc>
  <rcc rId="51" sId="4">
    <nc r="F17">
      <v>81</v>
    </nc>
  </rcc>
  <rcc rId="52" sId="4">
    <nc r="I17">
      <v>27</v>
    </nc>
  </rcc>
  <rcc rId="53" sId="4">
    <nc r="L17">
      <v>165</v>
    </nc>
  </rcc>
  <rcc rId="54" sId="4">
    <nc r="K18">
      <v>4204</v>
    </nc>
  </rcc>
  <rcc rId="55" sId="4">
    <nc r="H18">
      <v>16516</v>
    </nc>
  </rcc>
  <rcc rId="56" sId="4">
    <nc r="N18">
      <v>25306</v>
    </nc>
  </rcc>
  <rcc rId="57" sId="4" numFmtId="4">
    <nc r="O18">
      <v>1600</v>
    </nc>
  </rcc>
  <rcc rId="58" sId="4">
    <nc r="P18">
      <v>2000</v>
    </nc>
  </rcc>
  <rcc rId="59" sId="4">
    <nc r="I18">
      <v>13</v>
    </nc>
  </rcc>
  <rcc rId="60" sId="4">
    <nc r="F18">
      <v>75</v>
    </nc>
  </rcc>
  <rcc rId="61" sId="4">
    <nc r="R18" t="inlineStr">
      <is>
        <t>عميد / محمد سعد</t>
      </is>
    </nc>
  </rcc>
  <rcc rId="62" sId="4">
    <nc r="L18">
      <v>160</v>
    </nc>
  </rcc>
  <rcc rId="63" sId="4">
    <nc r="H20">
      <v>2429</v>
    </nc>
  </rcc>
  <rcc rId="64" sId="4">
    <nc r="E20">
      <v>194</v>
    </nc>
  </rcc>
  <rcc rId="65" sId="4">
    <nc r="N20">
      <v>9189</v>
    </nc>
  </rcc>
  <rcc rId="66" sId="4" numFmtId="4">
    <nc r="O20">
      <v>270</v>
    </nc>
  </rcc>
  <rcc rId="67" sId="4">
    <nc r="P20">
      <v>750</v>
    </nc>
  </rcc>
  <rcc rId="68" sId="4">
    <nc r="F20">
      <v>51</v>
    </nc>
  </rcc>
  <rcc rId="69" sId="4">
    <nc r="C20">
      <v>17</v>
    </nc>
  </rcc>
  <rcc rId="70" sId="4">
    <nc r="L20">
      <v>105</v>
    </nc>
  </rcc>
  <rcc rId="71" sId="4">
    <nc r="R20" t="inlineStr">
      <is>
        <t xml:space="preserve">جندي / عبدالله </t>
      </is>
    </nc>
  </rcc>
  <rcc rId="72" sId="4">
    <nc r="H27">
      <v>8496</v>
    </nc>
  </rcc>
  <rcc rId="73" sId="4">
    <nc r="K27">
      <v>2209</v>
    </nc>
  </rcc>
  <rcc rId="74" sId="4" numFmtId="4">
    <nc r="O27">
      <v>965</v>
    </nc>
  </rcc>
  <rcc rId="75" sId="4">
    <nc r="F27">
      <v>122</v>
    </nc>
  </rcc>
  <rcc rId="76" sId="4">
    <nc r="I27">
      <v>26</v>
    </nc>
  </rcc>
  <rcc rId="77" sId="4">
    <nc r="R27" t="inlineStr">
      <is>
        <t xml:space="preserve">نقيب حفناوي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4">
    <oc r="R27" t="inlineStr">
      <is>
        <t xml:space="preserve">نقيب حفناوي </t>
      </is>
    </oc>
    <nc r="R27">
      <v>38222</v>
    </nc>
  </rcc>
  <rcc rId="79" sId="4">
    <nc r="H30">
      <v>38222</v>
    </nc>
  </rcc>
  <rcc rId="80" sId="4">
    <nc r="K30">
      <v>10101</v>
    </nc>
  </rcc>
  <rcc rId="81" sId="4">
    <nc r="F30">
      <v>122</v>
    </nc>
  </rcc>
  <rcc rId="82" sId="4">
    <nc r="I30">
      <v>71</v>
    </nc>
  </rcc>
  <rcc rId="83" sId="4">
    <nc r="R30" t="inlineStr">
      <is>
        <t xml:space="preserve">نقيب صلاح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4">
    <nc r="L13">
      <v>85</v>
    </nc>
  </rcc>
  <rcc rId="85" sId="4">
    <nc r="I13">
      <v>35</v>
    </nc>
  </rcc>
  <rcc rId="86" sId="4">
    <nc r="K13">
      <v>9600</v>
    </nc>
  </rcc>
  <rcc rId="87" sId="4">
    <nc r="H13">
      <v>32000</v>
    </nc>
  </rcc>
  <rcc rId="88" sId="4">
    <nc r="F13">
      <v>168</v>
    </nc>
  </rcc>
  <rcc rId="89" sId="4">
    <nc r="N13">
      <v>25100</v>
    </nc>
  </rcc>
  <rcc rId="90" sId="4">
    <nc r="R13" t="inlineStr">
      <is>
        <t xml:space="preserve">عميد اسامه </t>
      </is>
    </nc>
  </rcc>
  <rcc rId="91" sId="4">
    <nc r="H25">
      <v>7976</v>
    </nc>
  </rcc>
  <rcc rId="92" sId="4">
    <nc r="N25">
      <v>24949</v>
    </nc>
  </rcc>
  <rcc rId="93" sId="4" numFmtId="4">
    <nc r="O25">
      <v>840</v>
    </nc>
  </rcc>
  <rcc rId="94" sId="4">
    <nc r="P25">
      <v>1885</v>
    </nc>
  </rcc>
  <rcc rId="95" sId="4">
    <nc r="I25">
      <v>16</v>
    </nc>
  </rcc>
  <rcc rId="96" sId="4">
    <nc r="F25">
      <v>72</v>
    </nc>
  </rcc>
  <rcc rId="97" sId="4">
    <nc r="L25">
      <v>147</v>
    </nc>
  </rcc>
  <rcc rId="98" sId="4">
    <nc r="K25">
      <v>1449</v>
    </nc>
  </rcc>
  <rcc rId="99" sId="4">
    <nc r="R25" t="inlineStr">
      <is>
        <t xml:space="preserve">م احمد 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21" activePane="bottomRight" state="frozen"/>
      <selection pane="topRight" activeCell="C1" sqref="C1"/>
      <selection pane="bottomLeft" activeCell="A8" sqref="A8"/>
      <selection pane="bottomRight" activeCell="S46" sqref="S46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243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75</v>
      </c>
      <c r="K8" s="221">
        <f>I8-J8</f>
        <v>15</v>
      </c>
      <c r="L8" s="335">
        <f>'أخذ التمام الصباحي'!G5</f>
        <v>17</v>
      </c>
      <c r="M8" s="335">
        <v>25</v>
      </c>
      <c r="N8" s="203">
        <f>J8/M8</f>
        <v>3</v>
      </c>
      <c r="O8" s="336">
        <v>30</v>
      </c>
      <c r="P8" s="335">
        <f>'أخذ التمام الصباحي'!I5</f>
        <v>19</v>
      </c>
      <c r="Q8" s="221">
        <f>O8-P8</f>
        <v>11</v>
      </c>
      <c r="R8" s="335">
        <f>'أخذ التمام الصباحي'!J5</f>
        <v>0</v>
      </c>
      <c r="S8" s="335">
        <v>8</v>
      </c>
      <c r="T8" s="203">
        <f>P8/S8</f>
        <v>2.375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70</v>
      </c>
      <c r="K9" s="221">
        <f>I9-J9</f>
        <v>20</v>
      </c>
      <c r="L9" s="355">
        <f>'أخذ التمام الصباحي'!G6</f>
        <v>34</v>
      </c>
      <c r="M9" s="335">
        <v>29</v>
      </c>
      <c r="N9" s="203">
        <f>J9/M9</f>
        <v>2.4137931034482758</v>
      </c>
      <c r="O9" s="336">
        <v>30</v>
      </c>
      <c r="P9" s="338">
        <f>'أخذ التمام الصباحي'!I6</f>
        <v>15</v>
      </c>
      <c r="Q9" s="221">
        <f>O9-P9</f>
        <v>15</v>
      </c>
      <c r="R9" s="338">
        <f>'أخذ التمام الصباحي'!J6</f>
        <v>17</v>
      </c>
      <c r="S9" s="335">
        <v>9</v>
      </c>
      <c r="T9" s="203">
        <f>P9/S9</f>
        <v>1.6666666666666667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62</v>
      </c>
      <c r="E10" s="221">
        <f t="shared" ref="E10:E23" si="0">C10-D10</f>
        <v>28</v>
      </c>
      <c r="F10" s="335">
        <f>'أخذ التمام الصباحي'!D7</f>
        <v>34</v>
      </c>
      <c r="G10" s="335">
        <v>36</v>
      </c>
      <c r="H10" s="204">
        <f t="shared" ref="H10:H23" si="1">D10/G10</f>
        <v>1.7222222222222223</v>
      </c>
      <c r="I10" s="336">
        <v>45</v>
      </c>
      <c r="J10" s="338">
        <f>'أخذ التمام الصباحي'!F7</f>
        <v>33</v>
      </c>
      <c r="K10" s="221">
        <f t="shared" ref="K10:K34" si="2">I10-J10</f>
        <v>12</v>
      </c>
      <c r="L10" s="355">
        <f>'أخذ التمام الصباحي'!G7</f>
        <v>17</v>
      </c>
      <c r="M10" s="335">
        <v>24</v>
      </c>
      <c r="N10" s="203">
        <f t="shared" ref="N10:N34" si="3">J10/M10</f>
        <v>1.375</v>
      </c>
      <c r="O10" s="336">
        <v>45</v>
      </c>
      <c r="P10" s="338">
        <f>'أخذ التمام الصباحي'!I7</f>
        <v>38</v>
      </c>
      <c r="Q10" s="221">
        <f t="shared" ref="Q10:Q34" si="4">O10-P10</f>
        <v>7</v>
      </c>
      <c r="R10" s="338">
        <f>'أخذ التمام الصباحي'!J7</f>
        <v>0</v>
      </c>
      <c r="S10" s="335">
        <v>4</v>
      </c>
      <c r="T10" s="203">
        <f t="shared" ref="T10:T34" si="5">P10/S10</f>
        <v>9.5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17</v>
      </c>
      <c r="E11" s="221">
        <f t="shared" si="0"/>
        <v>13</v>
      </c>
      <c r="F11" s="338">
        <f>'أخذ التمام الصباحي'!D8</f>
        <v>0</v>
      </c>
      <c r="G11" s="335">
        <v>5</v>
      </c>
      <c r="H11" s="204">
        <f t="shared" si="1"/>
        <v>3.4</v>
      </c>
      <c r="I11" s="336">
        <v>60</v>
      </c>
      <c r="J11" s="338">
        <f>'أخذ التمام الصباحي'!F8</f>
        <v>42</v>
      </c>
      <c r="K11" s="221">
        <f t="shared" si="2"/>
        <v>18</v>
      </c>
      <c r="L11" s="355">
        <f>'أخذ التمام الصباحي'!G8</f>
        <v>17</v>
      </c>
      <c r="M11" s="335">
        <v>25</v>
      </c>
      <c r="N11" s="203">
        <f t="shared" si="3"/>
        <v>1.68</v>
      </c>
      <c r="O11" s="336">
        <v>30</v>
      </c>
      <c r="P11" s="338">
        <f>'أخذ التمام الصباحي'!I8</f>
        <v>12</v>
      </c>
      <c r="Q11" s="221">
        <f t="shared" si="4"/>
        <v>18</v>
      </c>
      <c r="R11" s="338">
        <f>'أخذ التمام الصباحي'!J8</f>
        <v>17</v>
      </c>
      <c r="S11" s="335">
        <v>8</v>
      </c>
      <c r="T11" s="203">
        <f t="shared" si="5"/>
        <v>1.5</v>
      </c>
      <c r="U11" s="336">
        <v>180</v>
      </c>
      <c r="V11" s="335">
        <f>'أخذ التمام الصباحي'!L8</f>
        <v>159</v>
      </c>
      <c r="W11" s="221">
        <f t="shared" ref="W11:W29" si="6">U11-V11</f>
        <v>21</v>
      </c>
      <c r="X11" s="335">
        <f>'أخذ التمام الصباحي'!M8</f>
        <v>0</v>
      </c>
      <c r="Y11" s="335">
        <v>6</v>
      </c>
      <c r="Z11" s="203">
        <f>V11/Y11</f>
        <v>26.5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64</v>
      </c>
      <c r="K12" s="221">
        <f t="shared" si="2"/>
        <v>26</v>
      </c>
      <c r="L12" s="355">
        <f>'أخذ التمام الصباحي'!G9</f>
        <v>51</v>
      </c>
      <c r="M12" s="335">
        <v>42</v>
      </c>
      <c r="N12" s="203">
        <f t="shared" si="3"/>
        <v>1.5238095238095237</v>
      </c>
      <c r="O12" s="336">
        <v>30</v>
      </c>
      <c r="P12" s="338">
        <f>'أخذ التمام الصباحي'!I9</f>
        <v>21</v>
      </c>
      <c r="Q12" s="221">
        <f t="shared" si="4"/>
        <v>9</v>
      </c>
      <c r="R12" s="338">
        <f>'أخذ التمام الصباحي'!J9</f>
        <v>17</v>
      </c>
      <c r="S12" s="335">
        <v>12</v>
      </c>
      <c r="T12" s="203">
        <f t="shared" si="5"/>
        <v>1.75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6</v>
      </c>
      <c r="E13" s="221">
        <f t="shared" si="0"/>
        <v>24</v>
      </c>
      <c r="F13" s="338">
        <f>'أخذ التمام الصباحي'!D10</f>
        <v>17</v>
      </c>
      <c r="G13" s="335">
        <v>4</v>
      </c>
      <c r="H13" s="204">
        <f t="shared" si="1"/>
        <v>1.5</v>
      </c>
      <c r="I13" s="336">
        <v>90</v>
      </c>
      <c r="J13" s="338">
        <f>'أخذ التمام الصباحي'!F10</f>
        <v>60</v>
      </c>
      <c r="K13" s="221">
        <f t="shared" si="2"/>
        <v>30</v>
      </c>
      <c r="L13" s="355">
        <f>'أخذ التمام الصباحي'!G10</f>
        <v>17</v>
      </c>
      <c r="M13" s="335">
        <v>27</v>
      </c>
      <c r="N13" s="203">
        <f t="shared" si="3"/>
        <v>2.2222222222222223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160</v>
      </c>
      <c r="W13" s="221">
        <f t="shared" si="6"/>
        <v>20</v>
      </c>
      <c r="X13" s="335">
        <f>'أخذ التمام الصباحي'!M10</f>
        <v>0</v>
      </c>
      <c r="Y13" s="335">
        <v>8</v>
      </c>
      <c r="Z13" s="203">
        <f t="shared" ref="Z13:Z29" si="7">V13/Y13</f>
        <v>20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15</v>
      </c>
      <c r="E14" s="221">
        <f t="shared" si="0"/>
        <v>15</v>
      </c>
      <c r="F14" s="338">
        <f>'أخذ التمام الصباحي'!D11</f>
        <v>0</v>
      </c>
      <c r="G14" s="335">
        <v>7</v>
      </c>
      <c r="H14" s="204">
        <f t="shared" si="1"/>
        <v>2.1428571428571428</v>
      </c>
      <c r="I14" s="336">
        <v>90</v>
      </c>
      <c r="J14" s="338">
        <f>'أخذ التمام الصباحي'!F11</f>
        <v>70</v>
      </c>
      <c r="K14" s="221">
        <f t="shared" si="2"/>
        <v>20</v>
      </c>
      <c r="L14" s="355">
        <f>'أخذ التمام الصباحي'!G11</f>
        <v>17</v>
      </c>
      <c r="M14" s="335">
        <v>22</v>
      </c>
      <c r="N14" s="203">
        <f t="shared" si="3"/>
        <v>3.1818181818181817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165</v>
      </c>
      <c r="W14" s="221">
        <f t="shared" si="6"/>
        <v>15</v>
      </c>
      <c r="X14" s="338">
        <f>'أخذ التمام الصباحي'!M11</f>
        <v>0</v>
      </c>
      <c r="Y14" s="335">
        <v>20</v>
      </c>
      <c r="Z14" s="203">
        <f t="shared" si="7"/>
        <v>8.25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170</v>
      </c>
      <c r="K15" s="221">
        <f t="shared" si="2"/>
        <v>10</v>
      </c>
      <c r="L15" s="355">
        <f>'أخذ التمام الصباحي'!G12</f>
        <v>85</v>
      </c>
      <c r="M15" s="335">
        <v>52</v>
      </c>
      <c r="N15" s="203">
        <f t="shared" si="3"/>
        <v>3.2692307692307692</v>
      </c>
      <c r="O15" s="336">
        <v>60</v>
      </c>
      <c r="P15" s="335">
        <f>'أخذ التمام الصباحي'!I12</f>
        <v>55</v>
      </c>
      <c r="Q15" s="221">
        <f t="shared" si="4"/>
        <v>5</v>
      </c>
      <c r="R15" s="335">
        <f>'أخذ التمام الصباحي'!J12</f>
        <v>17</v>
      </c>
      <c r="S15" s="335">
        <v>15</v>
      </c>
      <c r="T15" s="203">
        <f t="shared" si="5"/>
        <v>3.6666666666666665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168</v>
      </c>
      <c r="K16" s="221">
        <f t="shared" si="2"/>
        <v>12</v>
      </c>
      <c r="L16" s="355">
        <f>'أخذ التمام الصباحي'!G13</f>
        <v>34</v>
      </c>
      <c r="M16" s="335">
        <v>35</v>
      </c>
      <c r="N16" s="203">
        <f t="shared" si="3"/>
        <v>4.8</v>
      </c>
      <c r="O16" s="336">
        <v>45</v>
      </c>
      <c r="P16" s="338">
        <f>'أخذ التمام الصباحي'!I13</f>
        <v>35</v>
      </c>
      <c r="Q16" s="221">
        <f t="shared" si="4"/>
        <v>10</v>
      </c>
      <c r="R16" s="338">
        <f>'أخذ التمام الصباحي'!J13</f>
        <v>17</v>
      </c>
      <c r="S16" s="335">
        <v>11</v>
      </c>
      <c r="T16" s="203">
        <f t="shared" si="5"/>
        <v>3.1818181818181817</v>
      </c>
      <c r="U16" s="336">
        <v>120</v>
      </c>
      <c r="V16" s="335">
        <f>'أخذ التمام الصباحي'!L13</f>
        <v>85</v>
      </c>
      <c r="W16" s="221">
        <f t="shared" si="6"/>
        <v>35</v>
      </c>
      <c r="X16" s="335">
        <f>'أخذ التمام الصباحي'!M13</f>
        <v>51</v>
      </c>
      <c r="Y16" s="335">
        <v>25</v>
      </c>
      <c r="Z16" s="203">
        <f t="shared" si="7"/>
        <v>3.4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73</v>
      </c>
      <c r="K17" s="221">
        <f t="shared" si="2"/>
        <v>17</v>
      </c>
      <c r="L17" s="355">
        <f>'أخذ التمام الصباحي'!G14</f>
        <v>17</v>
      </c>
      <c r="M17" s="335">
        <v>12</v>
      </c>
      <c r="N17" s="203">
        <f t="shared" si="3"/>
        <v>6.083333333333333</v>
      </c>
      <c r="O17" s="336">
        <v>30</v>
      </c>
      <c r="P17" s="338">
        <f>'أخذ التمام الصباحي'!I14</f>
        <v>25</v>
      </c>
      <c r="Q17" s="221">
        <f t="shared" si="4"/>
        <v>5</v>
      </c>
      <c r="R17" s="338">
        <f>'أخذ التمام الصباحي'!J14</f>
        <v>0</v>
      </c>
      <c r="S17" s="335">
        <v>6</v>
      </c>
      <c r="T17" s="203">
        <f>P17/S17</f>
        <v>4.166666666666667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85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52</v>
      </c>
      <c r="K18" s="221">
        <f t="shared" si="2"/>
        <v>38</v>
      </c>
      <c r="L18" s="355">
        <f>'أخذ التمام الصباحي'!G15</f>
        <v>17</v>
      </c>
      <c r="M18" s="335">
        <v>12</v>
      </c>
      <c r="N18" s="203">
        <f t="shared" si="3"/>
        <v>4.333333333333333</v>
      </c>
      <c r="O18" s="336">
        <v>30</v>
      </c>
      <c r="P18" s="338">
        <f>'أخذ التمام الصباحي'!I15</f>
        <v>23</v>
      </c>
      <c r="Q18" s="221">
        <f t="shared" si="4"/>
        <v>7</v>
      </c>
      <c r="R18" s="338">
        <f>'أخذ التمام الصباحي'!J15</f>
        <v>0</v>
      </c>
      <c r="S18" s="335">
        <v>4</v>
      </c>
      <c r="T18" s="203">
        <f t="shared" si="5"/>
        <v>5.75</v>
      </c>
      <c r="U18" s="336">
        <v>60</v>
      </c>
      <c r="V18" s="338">
        <f>'أخذ التمام الصباحي'!L15</f>
        <v>54</v>
      </c>
      <c r="W18" s="194">
        <f t="shared" si="6"/>
        <v>6</v>
      </c>
      <c r="X18" s="338">
        <f>'أخذ التمام الصباحي'!M15</f>
        <v>0</v>
      </c>
      <c r="Y18" s="335">
        <v>5</v>
      </c>
      <c r="Z18" s="335">
        <f t="shared" si="7"/>
        <v>10.8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31</v>
      </c>
      <c r="K19" s="221">
        <f t="shared" si="2"/>
        <v>29</v>
      </c>
      <c r="L19" s="355">
        <f>'أخذ التمام الصباحي'!G16</f>
        <v>17</v>
      </c>
      <c r="M19" s="335">
        <v>5</v>
      </c>
      <c r="N19" s="203">
        <f t="shared" si="3"/>
        <v>6.2</v>
      </c>
      <c r="O19" s="336">
        <v>30</v>
      </c>
      <c r="P19" s="338">
        <f>'أخذ التمام الصباحي'!I16</f>
        <v>10</v>
      </c>
      <c r="Q19" s="221">
        <f t="shared" si="4"/>
        <v>20</v>
      </c>
      <c r="R19" s="338">
        <f>'أخذ التمام الصباحي'!J16</f>
        <v>17</v>
      </c>
      <c r="S19" s="335">
        <v>2</v>
      </c>
      <c r="T19" s="203">
        <f t="shared" si="5"/>
        <v>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81</v>
      </c>
      <c r="K20" s="221">
        <f t="shared" si="2"/>
        <v>9</v>
      </c>
      <c r="L20" s="355">
        <f>'أخذ التمام الصباحي'!G17</f>
        <v>0</v>
      </c>
      <c r="M20" s="335">
        <v>4</v>
      </c>
      <c r="N20" s="203">
        <f t="shared" si="3"/>
        <v>20.25</v>
      </c>
      <c r="O20" s="336">
        <v>30</v>
      </c>
      <c r="P20" s="338">
        <f>'أخذ التمام الصباحي'!I17</f>
        <v>27</v>
      </c>
      <c r="Q20" s="221">
        <f t="shared" si="4"/>
        <v>3</v>
      </c>
      <c r="R20" s="338">
        <f>'أخذ التمام الصباحي'!J17</f>
        <v>0</v>
      </c>
      <c r="S20" s="335">
        <v>2</v>
      </c>
      <c r="T20" s="203">
        <f t="shared" si="5"/>
        <v>13.5</v>
      </c>
      <c r="U20" s="336">
        <v>180</v>
      </c>
      <c r="V20" s="335">
        <f>'أخذ التمام الصباحي'!L17</f>
        <v>165</v>
      </c>
      <c r="W20" s="221">
        <f t="shared" si="6"/>
        <v>15</v>
      </c>
      <c r="X20" s="335">
        <f>'أخذ التمام الصباحي'!M17</f>
        <v>0</v>
      </c>
      <c r="Y20" s="335">
        <v>7</v>
      </c>
      <c r="Z20" s="203">
        <f t="shared" si="7"/>
        <v>23.571428571428573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75</v>
      </c>
      <c r="K21" s="221">
        <f t="shared" si="2"/>
        <v>15</v>
      </c>
      <c r="L21" s="355">
        <f>'أخذ التمام الصباحي'!G18</f>
        <v>17</v>
      </c>
      <c r="M21" s="335">
        <v>34</v>
      </c>
      <c r="N21" s="203">
        <f t="shared" si="3"/>
        <v>2.2058823529411766</v>
      </c>
      <c r="O21" s="336">
        <v>30</v>
      </c>
      <c r="P21" s="338">
        <f>'أخذ التمام الصباحي'!I18</f>
        <v>13</v>
      </c>
      <c r="Q21" s="221">
        <f t="shared" si="4"/>
        <v>17</v>
      </c>
      <c r="R21" s="338">
        <f>'أخذ التمام الصباحي'!J18</f>
        <v>17</v>
      </c>
      <c r="S21" s="335">
        <v>13</v>
      </c>
      <c r="T21" s="203">
        <f t="shared" si="5"/>
        <v>1</v>
      </c>
      <c r="U21" s="336">
        <v>180</v>
      </c>
      <c r="V21" s="338">
        <f>'أخذ التمام الصباحي'!L18</f>
        <v>160</v>
      </c>
      <c r="W21" s="221">
        <f t="shared" si="6"/>
        <v>20</v>
      </c>
      <c r="X21" s="338">
        <f>'أخذ التمام الصباحي'!M18</f>
        <v>17</v>
      </c>
      <c r="Y21" s="335">
        <v>22</v>
      </c>
      <c r="Z21" s="203">
        <f t="shared" si="7"/>
        <v>7.2727272727272725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43</v>
      </c>
      <c r="K22" s="221">
        <f t="shared" si="2"/>
        <v>47</v>
      </c>
      <c r="L22" s="355">
        <f>'أخذ التمام الصباحي'!G19</f>
        <v>0</v>
      </c>
      <c r="M22" s="335">
        <v>8</v>
      </c>
      <c r="N22" s="203">
        <f t="shared" si="3"/>
        <v>5.375</v>
      </c>
      <c r="O22" s="336">
        <v>30</v>
      </c>
      <c r="P22" s="338">
        <f>'أخذ التمام الصباحي'!I19</f>
        <v>23</v>
      </c>
      <c r="Q22" s="221">
        <f t="shared" si="4"/>
        <v>7</v>
      </c>
      <c r="R22" s="338">
        <f>'أخذ التمام الصباحي'!J19</f>
        <v>0</v>
      </c>
      <c r="S22" s="335">
        <v>2</v>
      </c>
      <c r="T22" s="203">
        <f t="shared" si="5"/>
        <v>11.5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17</v>
      </c>
      <c r="E23" s="194">
        <f t="shared" si="0"/>
        <v>13</v>
      </c>
      <c r="F23" s="194">
        <f>'أخذ التمام الصباحي'!D20</f>
        <v>0</v>
      </c>
      <c r="G23" s="194">
        <v>0.6</v>
      </c>
      <c r="H23" s="194">
        <f t="shared" si="1"/>
        <v>28.333333333333336</v>
      </c>
      <c r="I23" s="336">
        <v>60</v>
      </c>
      <c r="J23" s="338">
        <f>'أخذ التمام الصباحي'!F20</f>
        <v>51</v>
      </c>
      <c r="K23" s="221">
        <f t="shared" si="2"/>
        <v>9</v>
      </c>
      <c r="L23" s="355">
        <f>'أخذ التمام الصباحي'!G20</f>
        <v>0</v>
      </c>
      <c r="M23" s="335">
        <v>3</v>
      </c>
      <c r="N23" s="203">
        <f t="shared" si="3"/>
        <v>17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105</v>
      </c>
      <c r="W23" s="221">
        <f t="shared" si="6"/>
        <v>15</v>
      </c>
      <c r="X23" s="335">
        <f>'أخذ التمام الصباحي'!M20</f>
        <v>0</v>
      </c>
      <c r="Y23" s="335">
        <v>7</v>
      </c>
      <c r="Z23" s="203">
        <f t="shared" si="7"/>
        <v>15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45</v>
      </c>
      <c r="K24" s="221">
        <f t="shared" si="2"/>
        <v>15</v>
      </c>
      <c r="L24" s="355">
        <f>'أخذ التمام الصباحي'!G21</f>
        <v>0</v>
      </c>
      <c r="M24" s="335">
        <v>6</v>
      </c>
      <c r="N24" s="203">
        <f t="shared" si="3"/>
        <v>7.5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100</v>
      </c>
      <c r="W24" s="221">
        <f t="shared" si="6"/>
        <v>20</v>
      </c>
      <c r="X24" s="338">
        <f>'أخذ التمام الصباحي'!M21</f>
        <v>0</v>
      </c>
      <c r="Y24" s="335">
        <v>5</v>
      </c>
      <c r="Z24" s="203">
        <f t="shared" si="7"/>
        <v>20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70</v>
      </c>
      <c r="K25" s="221">
        <f t="shared" si="2"/>
        <v>20</v>
      </c>
      <c r="L25" s="355">
        <f>'أخذ التمام الصباحي'!G22</f>
        <v>17</v>
      </c>
      <c r="M25" s="335">
        <v>15</v>
      </c>
      <c r="N25" s="203">
        <f t="shared" si="3"/>
        <v>4.666666666666667</v>
      </c>
      <c r="O25" s="336">
        <v>30</v>
      </c>
      <c r="P25" s="335">
        <f>'أخذ التمام الصباحي'!I22</f>
        <v>27</v>
      </c>
      <c r="Q25" s="221">
        <f t="shared" si="4"/>
        <v>3</v>
      </c>
      <c r="R25" s="335">
        <f>'أخذ التمام الصباحي'!J22</f>
        <v>0</v>
      </c>
      <c r="S25" s="335">
        <v>3</v>
      </c>
      <c r="T25" s="203">
        <f t="shared" si="5"/>
        <v>9</v>
      </c>
      <c r="U25" s="336">
        <v>180</v>
      </c>
      <c r="V25" s="338">
        <f>'أخذ التمام الصباحي'!L22</f>
        <v>110</v>
      </c>
      <c r="W25" s="221">
        <f t="shared" si="6"/>
        <v>70</v>
      </c>
      <c r="X25" s="338">
        <f>'أخذ التمام الصباحي'!M22</f>
        <v>51</v>
      </c>
      <c r="Y25" s="335">
        <v>43</v>
      </c>
      <c r="Z25" s="203">
        <f t="shared" si="7"/>
        <v>2.558139534883721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70</v>
      </c>
      <c r="K26" s="221">
        <f t="shared" si="2"/>
        <v>20</v>
      </c>
      <c r="L26" s="355">
        <f>'أخذ التمام الصباحي'!G23</f>
        <v>17</v>
      </c>
      <c r="M26" s="335">
        <v>17</v>
      </c>
      <c r="N26" s="203">
        <f t="shared" si="3"/>
        <v>4.117647058823529</v>
      </c>
      <c r="O26" s="336">
        <v>30</v>
      </c>
      <c r="P26" s="338">
        <f>'أخذ التمام الصباحي'!I23</f>
        <v>14</v>
      </c>
      <c r="Q26" s="221">
        <f t="shared" si="4"/>
        <v>16</v>
      </c>
      <c r="R26" s="338">
        <f>'أخذ التمام الصباحي'!J23</f>
        <v>0</v>
      </c>
      <c r="S26" s="335">
        <v>4</v>
      </c>
      <c r="T26" s="203">
        <f t="shared" si="5"/>
        <v>3.5</v>
      </c>
      <c r="U26" s="336">
        <v>180</v>
      </c>
      <c r="V26" s="338">
        <f>'أخذ التمام الصباحي'!L23</f>
        <v>115</v>
      </c>
      <c r="W26" s="221">
        <f t="shared" si="6"/>
        <v>65</v>
      </c>
      <c r="X26" s="338">
        <f>'أخذ التمام الصباحي'!M23</f>
        <v>68</v>
      </c>
      <c r="Y26" s="335">
        <v>40</v>
      </c>
      <c r="Z26" s="203">
        <f t="shared" si="7"/>
        <v>2.875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83</v>
      </c>
      <c r="K27" s="221">
        <f t="shared" si="2"/>
        <v>7</v>
      </c>
      <c r="L27" s="355">
        <f>'أخذ التمام الصباحي'!G24</f>
        <v>0</v>
      </c>
      <c r="M27" s="335">
        <v>12</v>
      </c>
      <c r="N27" s="203">
        <f t="shared" si="3"/>
        <v>6.916666666666667</v>
      </c>
      <c r="O27" s="336">
        <v>30</v>
      </c>
      <c r="P27" s="338">
        <f>'أخذ التمام الصباحي'!I24</f>
        <v>14</v>
      </c>
      <c r="Q27" s="221">
        <f t="shared" si="4"/>
        <v>16</v>
      </c>
      <c r="R27" s="338">
        <f>'أخذ التمام الصباحي'!J24</f>
        <v>0</v>
      </c>
      <c r="S27" s="335">
        <v>2</v>
      </c>
      <c r="T27" s="203">
        <f t="shared" si="5"/>
        <v>7</v>
      </c>
      <c r="U27" s="336">
        <v>180</v>
      </c>
      <c r="V27" s="338">
        <f>'أخذ التمام الصباحي'!L24</f>
        <v>153</v>
      </c>
      <c r="W27" s="221">
        <f t="shared" si="6"/>
        <v>27</v>
      </c>
      <c r="X27" s="338">
        <f>'أخذ التمام الصباحي'!M24</f>
        <v>17</v>
      </c>
      <c r="Y27" s="335">
        <v>22</v>
      </c>
      <c r="Z27" s="203">
        <f t="shared" si="7"/>
        <v>6.9545454545454541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82</v>
      </c>
      <c r="K28" s="221">
        <f t="shared" si="2"/>
        <v>8</v>
      </c>
      <c r="L28" s="355">
        <f>'أخذ التمام الصباحي'!G25</f>
        <v>0</v>
      </c>
      <c r="M28" s="335">
        <v>9</v>
      </c>
      <c r="N28" s="203">
        <f t="shared" si="3"/>
        <v>9.1111111111111107</v>
      </c>
      <c r="O28" s="336">
        <v>30</v>
      </c>
      <c r="P28" s="338">
        <f>'أخذ التمام الصباحي'!I25</f>
        <v>16</v>
      </c>
      <c r="Q28" s="221">
        <f t="shared" si="4"/>
        <v>14</v>
      </c>
      <c r="R28" s="338">
        <f>'أخذ التمام الصباحي'!J25</f>
        <v>0</v>
      </c>
      <c r="S28" s="335">
        <v>2</v>
      </c>
      <c r="T28" s="203">
        <f t="shared" si="5"/>
        <v>8</v>
      </c>
      <c r="U28" s="336">
        <v>180</v>
      </c>
      <c r="V28" s="338">
        <f>'أخذ التمام الصباحي'!L25</f>
        <v>147</v>
      </c>
      <c r="W28" s="221">
        <f t="shared" si="6"/>
        <v>33</v>
      </c>
      <c r="X28" s="338">
        <f>'أخذ التمام الصباحي'!M25</f>
        <v>34</v>
      </c>
      <c r="Y28" s="335">
        <v>19</v>
      </c>
      <c r="Z28" s="203">
        <f t="shared" si="7"/>
        <v>7.7368421052631575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71</v>
      </c>
      <c r="E29" s="194">
        <f t="shared" ref="E29" si="8">C29-D29</f>
        <v>19</v>
      </c>
      <c r="F29" s="194">
        <f>'أخذ التمام الصباحي'!D26</f>
        <v>17</v>
      </c>
      <c r="G29" s="194">
        <v>5</v>
      </c>
      <c r="H29" s="194">
        <f t="shared" ref="H29" si="9">D29/G29</f>
        <v>14.2</v>
      </c>
      <c r="I29" s="336">
        <v>45</v>
      </c>
      <c r="J29" s="338">
        <f>'أخذ التمام الصباحي'!F26</f>
        <v>31</v>
      </c>
      <c r="K29" s="221">
        <f t="shared" si="2"/>
        <v>14</v>
      </c>
      <c r="L29" s="355">
        <f>'أخذ التمام الصباحي'!G26</f>
        <v>0</v>
      </c>
      <c r="M29" s="335">
        <v>9</v>
      </c>
      <c r="N29" s="203">
        <f t="shared" si="3"/>
        <v>3.4444444444444446</v>
      </c>
      <c r="O29" s="336">
        <v>45</v>
      </c>
      <c r="P29" s="338">
        <f>'أخذ التمام الصباحي'!I26</f>
        <v>26</v>
      </c>
      <c r="Q29" s="221">
        <f t="shared" si="4"/>
        <v>19</v>
      </c>
      <c r="R29" s="338">
        <f>'أخذ التمام الصباحي'!J26</f>
        <v>17</v>
      </c>
      <c r="S29" s="335">
        <v>2</v>
      </c>
      <c r="T29" s="203">
        <f t="shared" si="5"/>
        <v>13</v>
      </c>
      <c r="U29" s="336">
        <v>180</v>
      </c>
      <c r="V29" s="338">
        <f>'أخذ التمام الصباحي'!L26</f>
        <v>160</v>
      </c>
      <c r="W29" s="221">
        <f t="shared" si="6"/>
        <v>20</v>
      </c>
      <c r="X29" s="338">
        <f>'أخذ التمام الصباحي'!M26</f>
        <v>17</v>
      </c>
      <c r="Y29" s="335">
        <v>16</v>
      </c>
      <c r="Z29" s="203">
        <f t="shared" si="7"/>
        <v>10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122</v>
      </c>
      <c r="K30" s="221">
        <f t="shared" si="2"/>
        <v>13</v>
      </c>
      <c r="L30" s="355">
        <f>'أخذ التمام الصباحي'!G27</f>
        <v>17</v>
      </c>
      <c r="M30" s="335">
        <v>6</v>
      </c>
      <c r="N30" s="203">
        <f t="shared" si="3"/>
        <v>20.333333333333332</v>
      </c>
      <c r="O30" s="336">
        <v>45</v>
      </c>
      <c r="P30" s="338">
        <f>'أخذ التمام الصباحي'!I27</f>
        <v>26</v>
      </c>
      <c r="Q30" s="221">
        <f t="shared" si="4"/>
        <v>19</v>
      </c>
      <c r="R30" s="338">
        <f>'أخذ التمام الصباحي'!J27</f>
        <v>17</v>
      </c>
      <c r="S30" s="335">
        <v>2</v>
      </c>
      <c r="T30" s="203">
        <f t="shared" si="5"/>
        <v>13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170</v>
      </c>
      <c r="K31" s="221">
        <f t="shared" si="2"/>
        <v>10</v>
      </c>
      <c r="L31" s="355">
        <f>'أخذ التمام الصباحي'!G28</f>
        <v>0</v>
      </c>
      <c r="M31" s="339">
        <v>27</v>
      </c>
      <c r="N31" s="203">
        <f t="shared" si="3"/>
        <v>6.2962962962962967</v>
      </c>
      <c r="O31" s="336">
        <v>90</v>
      </c>
      <c r="P31" s="338">
        <f>'أخذ التمام الصباحي'!I28</f>
        <v>80</v>
      </c>
      <c r="Q31" s="221">
        <f t="shared" si="4"/>
        <v>10</v>
      </c>
      <c r="R31" s="338">
        <f>'أخذ التمام الصباحي'!J28</f>
        <v>0</v>
      </c>
      <c r="S31" s="339">
        <v>10</v>
      </c>
      <c r="T31" s="203">
        <f t="shared" si="5"/>
        <v>8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157</v>
      </c>
      <c r="K32" s="221">
        <f t="shared" si="2"/>
        <v>23</v>
      </c>
      <c r="L32" s="355">
        <f>'أخذ التمام الصباحي'!G29</f>
        <v>34</v>
      </c>
      <c r="M32" s="339">
        <v>27</v>
      </c>
      <c r="N32" s="203">
        <f t="shared" si="3"/>
        <v>5.8148148148148149</v>
      </c>
      <c r="O32" s="336">
        <v>90</v>
      </c>
      <c r="P32" s="338">
        <f>'أخذ التمام الصباحي'!I29</f>
        <v>64</v>
      </c>
      <c r="Q32" s="221">
        <f t="shared" si="4"/>
        <v>26</v>
      </c>
      <c r="R32" s="338">
        <f>'أخذ التمام الصباحي'!J29</f>
        <v>17</v>
      </c>
      <c r="S32" s="339">
        <v>9</v>
      </c>
      <c r="T32" s="203">
        <f t="shared" si="5"/>
        <v>7.1111111111111107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122</v>
      </c>
      <c r="K33" s="221">
        <f t="shared" si="2"/>
        <v>58</v>
      </c>
      <c r="L33" s="355">
        <f>'أخذ التمام الصباحي'!G30</f>
        <v>51</v>
      </c>
      <c r="M33" s="339">
        <v>33</v>
      </c>
      <c r="N33" s="203">
        <f t="shared" si="3"/>
        <v>3.6969696969696968</v>
      </c>
      <c r="O33" s="336">
        <v>90</v>
      </c>
      <c r="P33" s="338">
        <f>'أخذ التمام الصباحي'!I30</f>
        <v>71</v>
      </c>
      <c r="Q33" s="221">
        <f t="shared" si="4"/>
        <v>19</v>
      </c>
      <c r="R33" s="338">
        <f>'أخذ التمام الصباحي'!J30</f>
        <v>0</v>
      </c>
      <c r="S33" s="339">
        <v>8</v>
      </c>
      <c r="T33" s="203">
        <f t="shared" si="5"/>
        <v>8.875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147</v>
      </c>
      <c r="K34" s="221">
        <f t="shared" si="2"/>
        <v>33</v>
      </c>
      <c r="L34" s="355">
        <f>'أخذ التمام الصباحي'!G31</f>
        <v>85</v>
      </c>
      <c r="M34" s="339">
        <v>52</v>
      </c>
      <c r="N34" s="203">
        <f t="shared" si="3"/>
        <v>2.8269230769230771</v>
      </c>
      <c r="O34" s="336">
        <v>90</v>
      </c>
      <c r="P34" s="338">
        <f>'أخذ التمام الصباحي'!I31</f>
        <v>85</v>
      </c>
      <c r="Q34" s="221">
        <f t="shared" si="4"/>
        <v>5</v>
      </c>
      <c r="R34" s="338">
        <f>'أخذ التمام الصباحي'!J31</f>
        <v>17</v>
      </c>
      <c r="S34" s="339">
        <v>11</v>
      </c>
      <c r="T34" s="203">
        <f t="shared" si="5"/>
        <v>7.7272727272727275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217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 t="shared" ref="C39:Z39" si="16">SUM(C8:C38)</f>
        <v>300</v>
      </c>
      <c r="D39" s="206">
        <f t="shared" si="16"/>
        <v>188</v>
      </c>
      <c r="E39" s="206">
        <f t="shared" si="16"/>
        <v>112</v>
      </c>
      <c r="F39" s="206">
        <f t="shared" si="16"/>
        <v>68</v>
      </c>
      <c r="G39" s="206">
        <f t="shared" si="16"/>
        <v>57.6</v>
      </c>
      <c r="H39" s="206">
        <f t="shared" si="16"/>
        <v>51.298412698412704</v>
      </c>
      <c r="I39" s="206">
        <f t="shared" si="16"/>
        <v>3525</v>
      </c>
      <c r="J39" s="206">
        <f t="shared" si="16"/>
        <v>2257</v>
      </c>
      <c r="K39" s="206">
        <f t="shared" si="16"/>
        <v>1268</v>
      </c>
      <c r="L39" s="206">
        <f t="shared" si="16"/>
        <v>578</v>
      </c>
      <c r="M39" s="206">
        <f t="shared" si="16"/>
        <v>684</v>
      </c>
      <c r="N39" s="206">
        <f t="shared" si="16"/>
        <v>159.63829598618645</v>
      </c>
      <c r="O39" s="206">
        <f t="shared" si="16"/>
        <v>1380</v>
      </c>
      <c r="P39" s="206">
        <f t="shared" si="16"/>
        <v>739</v>
      </c>
      <c r="Q39" s="206">
        <f t="shared" si="16"/>
        <v>641</v>
      </c>
      <c r="R39" s="206">
        <f t="shared" si="16"/>
        <v>187</v>
      </c>
      <c r="S39" s="206">
        <f t="shared" si="16"/>
        <v>174</v>
      </c>
      <c r="T39" s="206">
        <f t="shared" si="16"/>
        <v>149.77020202020202</v>
      </c>
      <c r="U39" s="206">
        <f t="shared" si="16"/>
        <v>2520</v>
      </c>
      <c r="V39" s="206">
        <f t="shared" si="16"/>
        <v>1958</v>
      </c>
      <c r="W39" s="206">
        <f t="shared" si="16"/>
        <v>562</v>
      </c>
      <c r="X39" s="206">
        <f t="shared" si="16"/>
        <v>340</v>
      </c>
      <c r="Y39" s="206">
        <f t="shared" si="16"/>
        <v>306</v>
      </c>
      <c r="Z39" s="206">
        <f t="shared" si="16"/>
        <v>168.78965068078364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7725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5142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2583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0.665631067961165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1173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0.22812135355892649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21" activePane="bottomRight" state="frozen"/>
      <selection pane="bottomRight" activeCell="S46" sqref="S46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50</v>
      </c>
      <c r="J8" s="221">
        <f>'خطة الإمداد'!F32</f>
        <v>40</v>
      </c>
      <c r="K8" s="261">
        <v>19</v>
      </c>
      <c r="L8" s="203">
        <f>I8/K8</f>
        <v>2.6315789473684212</v>
      </c>
      <c r="M8" s="262">
        <v>30</v>
      </c>
      <c r="N8" s="261">
        <f>M8-O8</f>
        <v>11</v>
      </c>
      <c r="O8" s="221">
        <f>'خطة الإمداد'!G32</f>
        <v>19</v>
      </c>
      <c r="P8" s="261">
        <v>5</v>
      </c>
      <c r="Q8" s="203">
        <f>N8/P8</f>
        <v>2.2000000000000002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12</v>
      </c>
      <c r="E10" s="261">
        <f>'خطة الإمداد'!E35</f>
        <v>18</v>
      </c>
      <c r="F10" s="261">
        <v>4</v>
      </c>
      <c r="G10" s="204">
        <f>D10/F10</f>
        <v>3</v>
      </c>
      <c r="H10" s="262">
        <v>60</v>
      </c>
      <c r="I10" s="261">
        <f t="shared" ref="I10:I27" si="1">H10-J10</f>
        <v>17</v>
      </c>
      <c r="J10" s="221">
        <f>'خطة الإمداد'!F35</f>
        <v>43</v>
      </c>
      <c r="K10" s="261">
        <v>21</v>
      </c>
      <c r="L10" s="203">
        <f t="shared" ref="L10:L21" si="2">I10/K10</f>
        <v>0.80952380952380953</v>
      </c>
      <c r="M10" s="262">
        <v>30</v>
      </c>
      <c r="N10" s="261">
        <f t="shared" ref="N10:N27" si="3">M10-O10</f>
        <v>4</v>
      </c>
      <c r="O10" s="221">
        <f>'خطة الإمداد'!G35</f>
        <v>26</v>
      </c>
      <c r="P10" s="261">
        <v>5</v>
      </c>
      <c r="Q10" s="203">
        <f>N10/P10</f>
        <v>0.8</v>
      </c>
      <c r="R10" s="262">
        <v>180</v>
      </c>
      <c r="S10" s="221">
        <f t="shared" ref="S10:S27" si="4">R10-T10</f>
        <v>153</v>
      </c>
      <c r="T10" s="261">
        <f>'خطة الإمداد'!H35</f>
        <v>27</v>
      </c>
      <c r="U10" s="261">
        <v>3</v>
      </c>
      <c r="V10" s="203">
        <f>S10/U10</f>
        <v>51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-8</v>
      </c>
      <c r="J11" s="221">
        <f>'خطة الإمداد'!F36</f>
        <v>68</v>
      </c>
      <c r="K11" s="261">
        <v>34</v>
      </c>
      <c r="L11" s="203">
        <f t="shared" si="2"/>
        <v>-0.23529411764705882</v>
      </c>
      <c r="M11" s="262">
        <v>30</v>
      </c>
      <c r="N11" s="261">
        <f t="shared" si="3"/>
        <v>9</v>
      </c>
      <c r="O11" s="221">
        <f>'خطة الإمداد'!G36</f>
        <v>21</v>
      </c>
      <c r="P11" s="261">
        <v>8</v>
      </c>
      <c r="Q11" s="203">
        <f>N11/P11</f>
        <v>1.125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</v>
      </c>
      <c r="E12" s="261">
        <f>'خطة الإمداد'!E37</f>
        <v>28</v>
      </c>
      <c r="F12" s="261">
        <v>4</v>
      </c>
      <c r="G12" s="204">
        <f>D12/F12</f>
        <v>0.5</v>
      </c>
      <c r="H12" s="262">
        <v>90</v>
      </c>
      <c r="I12" s="261">
        <f t="shared" si="1"/>
        <v>33</v>
      </c>
      <c r="J12" s="221">
        <f>'خطة الإمداد'!F37</f>
        <v>57</v>
      </c>
      <c r="K12" s="261">
        <v>19</v>
      </c>
      <c r="L12" s="203">
        <f t="shared" si="2"/>
        <v>1.736842105263158</v>
      </c>
      <c r="M12" s="263"/>
      <c r="N12" s="263"/>
      <c r="O12" s="263"/>
      <c r="P12" s="263"/>
      <c r="Q12" s="205"/>
      <c r="R12" s="262">
        <v>180</v>
      </c>
      <c r="S12" s="221">
        <f t="shared" si="4"/>
        <v>152</v>
      </c>
      <c r="T12" s="261">
        <f>'خطة الإمداد'!H37</f>
        <v>28</v>
      </c>
      <c r="U12" s="261">
        <v>8</v>
      </c>
      <c r="V12" s="203">
        <f>S12/U12</f>
        <v>19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8</v>
      </c>
      <c r="E13" s="261">
        <f>'خطة الإمداد'!E38</f>
        <v>22</v>
      </c>
      <c r="F13" s="261">
        <v>4</v>
      </c>
      <c r="G13" s="204">
        <f>D13/F13</f>
        <v>2</v>
      </c>
      <c r="H13" s="262">
        <v>90</v>
      </c>
      <c r="I13" s="261">
        <f t="shared" si="1"/>
        <v>48</v>
      </c>
      <c r="J13" s="221">
        <f>'خطة الإمداد'!F38</f>
        <v>42</v>
      </c>
      <c r="K13" s="261">
        <v>16</v>
      </c>
      <c r="L13" s="203">
        <f t="shared" si="2"/>
        <v>3</v>
      </c>
      <c r="M13" s="263"/>
      <c r="N13" s="263"/>
      <c r="O13" s="263"/>
      <c r="P13" s="263"/>
      <c r="Q13" s="205"/>
      <c r="R13" s="262">
        <v>180</v>
      </c>
      <c r="S13" s="221">
        <f t="shared" si="4"/>
        <v>145</v>
      </c>
      <c r="T13" s="261">
        <f>'خطة الإمداد'!H38</f>
        <v>35</v>
      </c>
      <c r="U13" s="261">
        <v>19</v>
      </c>
      <c r="V13" s="203">
        <f>S13/U13</f>
        <v>7.6315789473684212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118</v>
      </c>
      <c r="J14" s="221">
        <f>'خطة الإمداد'!F39</f>
        <v>62</v>
      </c>
      <c r="K14" s="261">
        <v>39</v>
      </c>
      <c r="L14" s="203">
        <f t="shared" si="2"/>
        <v>3.0256410256410255</v>
      </c>
      <c r="M14" s="262">
        <v>60</v>
      </c>
      <c r="N14" s="261">
        <f t="shared" si="3"/>
        <v>40</v>
      </c>
      <c r="O14" s="221">
        <f>'خطة الإمداد'!G39</f>
        <v>20</v>
      </c>
      <c r="P14" s="261">
        <v>7</v>
      </c>
      <c r="Q14" s="203">
        <f t="shared" ref="Q14:Q21" si="5">N14/P14</f>
        <v>5.7142857142857144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133</v>
      </c>
      <c r="J15" s="221">
        <f>'خطة الإمداد'!F40</f>
        <v>47</v>
      </c>
      <c r="K15" s="261">
        <v>36</v>
      </c>
      <c r="L15" s="203">
        <f t="shared" si="2"/>
        <v>3.6944444444444446</v>
      </c>
      <c r="M15" s="262">
        <v>45</v>
      </c>
      <c r="N15" s="261">
        <f t="shared" si="3"/>
        <v>24</v>
      </c>
      <c r="O15" s="221">
        <f>'خطة الإمداد'!G40</f>
        <v>21</v>
      </c>
      <c r="P15" s="261">
        <v>8</v>
      </c>
      <c r="Q15" s="203">
        <f t="shared" si="5"/>
        <v>3</v>
      </c>
      <c r="R15" s="262">
        <v>120</v>
      </c>
      <c r="S15" s="221">
        <f t="shared" si="4"/>
        <v>60</v>
      </c>
      <c r="T15" s="261">
        <f>'خطة الإمداد'!H40</f>
        <v>60</v>
      </c>
      <c r="U15" s="261">
        <v>26</v>
      </c>
      <c r="V15" s="203">
        <f>S15/U15</f>
        <v>2.3076923076923075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61</v>
      </c>
      <c r="J16" s="221">
        <f>'خطة الإمداد'!F41</f>
        <v>29</v>
      </c>
      <c r="K16" s="261">
        <v>6</v>
      </c>
      <c r="L16" s="203">
        <f t="shared" si="2"/>
        <v>10.166666666666666</v>
      </c>
      <c r="M16" s="262">
        <v>30</v>
      </c>
      <c r="N16" s="261">
        <f t="shared" si="3"/>
        <v>19</v>
      </c>
      <c r="O16" s="221">
        <f>'خطة الإمداد'!G41</f>
        <v>11</v>
      </c>
      <c r="P16" s="261">
        <v>2</v>
      </c>
      <c r="Q16" s="203">
        <f t="shared" si="5"/>
        <v>9.5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40</v>
      </c>
      <c r="J17" s="221">
        <f>'خطة الإمداد'!F42</f>
        <v>50</v>
      </c>
      <c r="K17" s="261">
        <v>5</v>
      </c>
      <c r="L17" s="203">
        <f t="shared" si="2"/>
        <v>8</v>
      </c>
      <c r="M17" s="262">
        <v>30</v>
      </c>
      <c r="N17" s="261">
        <f t="shared" si="3"/>
        <v>19</v>
      </c>
      <c r="O17" s="221">
        <f>'خطة الإمداد'!G42</f>
        <v>11</v>
      </c>
      <c r="P17" s="261">
        <v>1</v>
      </c>
      <c r="Q17" s="203">
        <f t="shared" si="5"/>
        <v>19</v>
      </c>
      <c r="R17" s="262">
        <v>60</v>
      </c>
      <c r="S17" s="194">
        <f t="shared" si="4"/>
        <v>49</v>
      </c>
      <c r="T17" s="261">
        <f>'خطة الإمداد'!H42</f>
        <v>11</v>
      </c>
      <c r="U17" s="261">
        <v>2</v>
      </c>
      <c r="V17" s="261">
        <f>S17/U17</f>
        <v>24.5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26</v>
      </c>
      <c r="J18" s="221">
        <f>'خطة الإمداد'!F43</f>
        <v>34</v>
      </c>
      <c r="K18" s="261">
        <v>2</v>
      </c>
      <c r="L18" s="203">
        <f t="shared" si="2"/>
        <v>13</v>
      </c>
      <c r="M18" s="262">
        <v>30</v>
      </c>
      <c r="N18" s="261">
        <f t="shared" si="3"/>
        <v>8</v>
      </c>
      <c r="O18" s="221">
        <f>'خطة الإمداد'!G43</f>
        <v>22</v>
      </c>
      <c r="P18" s="261">
        <v>5</v>
      </c>
      <c r="Q18" s="203">
        <f t="shared" si="5"/>
        <v>1.6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77</v>
      </c>
      <c r="J19" s="221">
        <f>'خطة الإمداد'!F44</f>
        <v>13</v>
      </c>
      <c r="K19" s="261">
        <v>6</v>
      </c>
      <c r="L19" s="203">
        <f t="shared" si="2"/>
        <v>12.833333333333334</v>
      </c>
      <c r="M19" s="262">
        <v>30</v>
      </c>
      <c r="N19" s="261">
        <f t="shared" si="3"/>
        <v>25</v>
      </c>
      <c r="O19" s="221">
        <f>'خطة الإمداد'!G44</f>
        <v>5</v>
      </c>
      <c r="P19" s="261">
        <v>2</v>
      </c>
      <c r="Q19" s="203">
        <f t="shared" si="5"/>
        <v>12.5</v>
      </c>
      <c r="R19" s="262">
        <v>180</v>
      </c>
      <c r="S19" s="221">
        <f t="shared" si="4"/>
        <v>158</v>
      </c>
      <c r="T19" s="261">
        <f>'خطة الإمداد'!H44</f>
        <v>22</v>
      </c>
      <c r="U19" s="261">
        <v>16</v>
      </c>
      <c r="V19" s="203">
        <f>S19/U19</f>
        <v>9.875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41</v>
      </c>
      <c r="J20" s="221">
        <f>'خطة الإمداد'!F45</f>
        <v>49</v>
      </c>
      <c r="K20" s="261">
        <v>7</v>
      </c>
      <c r="L20" s="203">
        <f t="shared" si="2"/>
        <v>5.8571428571428568</v>
      </c>
      <c r="M20" s="262">
        <v>30</v>
      </c>
      <c r="N20" s="261">
        <f t="shared" si="3"/>
        <v>0</v>
      </c>
      <c r="O20" s="221">
        <f>'خطة الإمداد'!G45</f>
        <v>30</v>
      </c>
      <c r="P20" s="261">
        <v>1</v>
      </c>
      <c r="Q20" s="203">
        <f t="shared" si="5"/>
        <v>0</v>
      </c>
      <c r="R20" s="262">
        <v>180</v>
      </c>
      <c r="S20" s="221">
        <f t="shared" si="4"/>
        <v>138</v>
      </c>
      <c r="T20" s="261">
        <f>'خطة الإمداد'!H45</f>
        <v>42</v>
      </c>
      <c r="U20" s="261">
        <v>18</v>
      </c>
      <c r="V20" s="203">
        <f>S20/U20</f>
        <v>7.666666666666667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35</v>
      </c>
      <c r="J21" s="221">
        <f>'خطة الإمداد'!F46</f>
        <v>55</v>
      </c>
      <c r="K21" s="261">
        <v>5</v>
      </c>
      <c r="L21" s="203">
        <f t="shared" si="2"/>
        <v>7</v>
      </c>
      <c r="M21" s="262">
        <v>30</v>
      </c>
      <c r="N21" s="261">
        <f t="shared" si="3"/>
        <v>21</v>
      </c>
      <c r="O21" s="221">
        <f>'خطة الإمداد'!G46</f>
        <v>9</v>
      </c>
      <c r="P21" s="261">
        <v>1</v>
      </c>
      <c r="Q21" s="203">
        <f t="shared" si="5"/>
        <v>21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16.399999999999999</v>
      </c>
      <c r="E22" s="194">
        <f>'خطة الإمداد'!E47</f>
        <v>13.6</v>
      </c>
      <c r="F22" s="194">
        <v>0.2</v>
      </c>
      <c r="G22" s="194">
        <f>D22/F22</f>
        <v>81.999999999999986</v>
      </c>
      <c r="H22" s="262">
        <v>60</v>
      </c>
      <c r="I22" s="261">
        <f t="shared" si="1"/>
        <v>48</v>
      </c>
      <c r="J22" s="221">
        <f>'خطة الإمداد'!F47</f>
        <v>12</v>
      </c>
      <c r="K22" s="261">
        <v>1</v>
      </c>
      <c r="L22" s="203">
        <f t="shared" ref="L22:L27" si="6">I22/K22</f>
        <v>48</v>
      </c>
      <c r="M22" s="263"/>
      <c r="N22" s="263"/>
      <c r="O22" s="263"/>
      <c r="P22" s="263"/>
      <c r="Q22" s="205"/>
      <c r="R22" s="262">
        <v>120</v>
      </c>
      <c r="S22" s="221">
        <f t="shared" si="4"/>
        <v>98</v>
      </c>
      <c r="T22" s="261">
        <f>'خطة الإمداد'!H47</f>
        <v>22</v>
      </c>
      <c r="U22" s="261">
        <v>14</v>
      </c>
      <c r="V22" s="203">
        <f t="shared" ref="V22:V27" si="7">S22/U22</f>
        <v>7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39</v>
      </c>
      <c r="J23" s="221">
        <f>'خطة الإمداد'!F48</f>
        <v>21</v>
      </c>
      <c r="K23" s="261">
        <v>1</v>
      </c>
      <c r="L23" s="203">
        <f t="shared" si="6"/>
        <v>39</v>
      </c>
      <c r="M23" s="263"/>
      <c r="N23" s="263"/>
      <c r="O23" s="263"/>
      <c r="P23" s="263"/>
      <c r="Q23" s="205"/>
      <c r="R23" s="262">
        <v>120</v>
      </c>
      <c r="S23" s="221">
        <f t="shared" si="4"/>
        <v>95</v>
      </c>
      <c r="T23" s="261">
        <f>'خطة الإمداد'!H48</f>
        <v>25</v>
      </c>
      <c r="U23" s="261">
        <v>7</v>
      </c>
      <c r="V23" s="203">
        <f t="shared" si="7"/>
        <v>13.571428571428571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55</v>
      </c>
      <c r="J24" s="221">
        <f>'خطة الإمداد'!F49</f>
        <v>35</v>
      </c>
      <c r="K24" s="261">
        <v>11</v>
      </c>
      <c r="L24" s="203">
        <f t="shared" si="6"/>
        <v>5</v>
      </c>
      <c r="M24" s="262">
        <v>30</v>
      </c>
      <c r="N24" s="261">
        <f t="shared" si="3"/>
        <v>24</v>
      </c>
      <c r="O24" s="221">
        <f>'خطة الإمداد'!G49</f>
        <v>6</v>
      </c>
      <c r="P24" s="261">
        <v>1</v>
      </c>
      <c r="Q24" s="203">
        <f>N24/P24</f>
        <v>24</v>
      </c>
      <c r="R24" s="262">
        <v>180</v>
      </c>
      <c r="S24" s="221">
        <f t="shared" si="4"/>
        <v>67</v>
      </c>
      <c r="T24" s="261">
        <f>'خطة الإمداد'!H49</f>
        <v>113</v>
      </c>
      <c r="U24" s="261">
        <v>42</v>
      </c>
      <c r="V24" s="203">
        <f t="shared" si="7"/>
        <v>1.5952380952380953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53</v>
      </c>
      <c r="J25" s="221">
        <f>'خطة الإمداد'!F50</f>
        <v>37</v>
      </c>
      <c r="K25" s="261">
        <v>14</v>
      </c>
      <c r="L25" s="203">
        <f t="shared" si="6"/>
        <v>3.7857142857142856</v>
      </c>
      <c r="M25" s="262">
        <v>30</v>
      </c>
      <c r="N25" s="261">
        <f t="shared" si="3"/>
        <v>10</v>
      </c>
      <c r="O25" s="221">
        <f>'خطة الإمداد'!G50</f>
        <v>20</v>
      </c>
      <c r="P25" s="261">
        <v>2</v>
      </c>
      <c r="Q25" s="203">
        <f>N25/P25</f>
        <v>5</v>
      </c>
      <c r="R25" s="262">
        <v>180</v>
      </c>
      <c r="S25" s="221">
        <f t="shared" si="4"/>
        <v>75</v>
      </c>
      <c r="T25" s="261">
        <f>'خطة الإمداد'!H50</f>
        <v>105</v>
      </c>
      <c r="U25" s="261">
        <v>35</v>
      </c>
      <c r="V25" s="203">
        <f t="shared" si="7"/>
        <v>2.1428571428571428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71</v>
      </c>
      <c r="J26" s="221">
        <f>'خطة الإمداد'!F51</f>
        <v>19</v>
      </c>
      <c r="K26" s="261">
        <v>6</v>
      </c>
      <c r="L26" s="203">
        <f t="shared" si="6"/>
        <v>11.833333333333334</v>
      </c>
      <c r="M26" s="262">
        <v>30</v>
      </c>
      <c r="N26" s="261">
        <f t="shared" si="3"/>
        <v>12</v>
      </c>
      <c r="O26" s="221">
        <f>'خطة الإمداد'!G51</f>
        <v>18</v>
      </c>
      <c r="P26" s="261">
        <v>1</v>
      </c>
      <c r="Q26" s="203">
        <f>N26/P26</f>
        <v>12</v>
      </c>
      <c r="R26" s="262">
        <v>180</v>
      </c>
      <c r="S26" s="221">
        <f t="shared" si="4"/>
        <v>131</v>
      </c>
      <c r="T26" s="261">
        <f>'خطة الإمداد'!H51</f>
        <v>49</v>
      </c>
      <c r="U26" s="261">
        <v>21</v>
      </c>
      <c r="V26" s="203">
        <f t="shared" si="7"/>
        <v>6.2380952380952381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73</v>
      </c>
      <c r="J27" s="221">
        <f>'خطة الإمداد'!F52</f>
        <v>17</v>
      </c>
      <c r="K27" s="261">
        <v>7</v>
      </c>
      <c r="L27" s="203">
        <f t="shared" si="6"/>
        <v>10.428571428571429</v>
      </c>
      <c r="M27" s="262">
        <v>30</v>
      </c>
      <c r="N27" s="261">
        <f t="shared" si="3"/>
        <v>14</v>
      </c>
      <c r="O27" s="221">
        <f>'خطة الإمداد'!G52</f>
        <v>16</v>
      </c>
      <c r="P27" s="261">
        <v>1</v>
      </c>
      <c r="Q27" s="203">
        <f>N27/P27</f>
        <v>14</v>
      </c>
      <c r="R27" s="262">
        <v>180</v>
      </c>
      <c r="S27" s="221">
        <f t="shared" si="4"/>
        <v>128</v>
      </c>
      <c r="T27" s="261">
        <f>'خطة الإمداد'!H52</f>
        <v>52</v>
      </c>
      <c r="U27" s="261">
        <v>22</v>
      </c>
      <c r="V27" s="203">
        <f t="shared" si="7"/>
        <v>5.8181818181818183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68.400000000000006</v>
      </c>
      <c r="E28" s="206">
        <f t="shared" ref="E28:V28" si="8">SUM(E8:E27)</f>
        <v>81.599999999999994</v>
      </c>
      <c r="F28" s="206">
        <f t="shared" si="8"/>
        <v>21.2</v>
      </c>
      <c r="G28" s="206">
        <f t="shared" si="8"/>
        <v>90.833333333333314</v>
      </c>
      <c r="H28" s="262">
        <f t="shared" si="8"/>
        <v>1740</v>
      </c>
      <c r="I28" s="206">
        <f t="shared" si="8"/>
        <v>1010</v>
      </c>
      <c r="J28" s="206">
        <f t="shared" si="8"/>
        <v>730</v>
      </c>
      <c r="K28" s="206">
        <f t="shared" si="8"/>
        <v>255</v>
      </c>
      <c r="L28" s="207">
        <f t="shared" si="8"/>
        <v>189.56749811935569</v>
      </c>
      <c r="M28" s="262">
        <f t="shared" si="8"/>
        <v>495</v>
      </c>
      <c r="N28" s="206">
        <f t="shared" si="8"/>
        <v>240</v>
      </c>
      <c r="O28" s="206">
        <f t="shared" si="8"/>
        <v>255</v>
      </c>
      <c r="P28" s="206">
        <f t="shared" si="8"/>
        <v>50</v>
      </c>
      <c r="Q28" s="207">
        <f t="shared" si="8"/>
        <v>131.43928571428572</v>
      </c>
      <c r="R28" s="262">
        <f t="shared" si="8"/>
        <v>2220</v>
      </c>
      <c r="S28" s="206">
        <f t="shared" si="8"/>
        <v>1538</v>
      </c>
      <c r="T28" s="206">
        <f t="shared" si="8"/>
        <v>682</v>
      </c>
      <c r="U28" s="206">
        <f t="shared" si="8"/>
        <v>289</v>
      </c>
      <c r="V28" s="207">
        <f t="shared" si="8"/>
        <v>159.93602450181399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2856.4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1748.6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0.62028230184581978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15</v>
      </c>
      <c r="E8" s="10">
        <f>'التمام الصباحي'!N8</f>
        <v>3</v>
      </c>
      <c r="F8" s="72">
        <f>'التمام الصباحي'!Q8</f>
        <v>11</v>
      </c>
      <c r="G8" s="10">
        <f>'التمام الصباحي'!T8</f>
        <v>2.375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13</v>
      </c>
      <c r="C9" s="9">
        <f>'التمام الصباحي'!H11</f>
        <v>3.4</v>
      </c>
      <c r="D9" s="72">
        <f>'التمام الصباحي'!K11</f>
        <v>18</v>
      </c>
      <c r="E9" s="10">
        <f>'التمام الصباحي'!N11</f>
        <v>1.68</v>
      </c>
      <c r="F9" s="72">
        <f>'التمام الصباحي'!Q11</f>
        <v>18</v>
      </c>
      <c r="G9" s="10">
        <f>'التمام الصباحي'!T11</f>
        <v>1.5</v>
      </c>
      <c r="H9" s="5">
        <f>'التمام الصباحي'!W11</f>
        <v>21</v>
      </c>
      <c r="I9" s="10">
        <f>'التمام الصباحي'!Z11</f>
        <v>26.5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17</v>
      </c>
      <c r="P9" s="81"/>
      <c r="Q9" s="86" t="s">
        <v>16</v>
      </c>
      <c r="R9" s="87">
        <f t="shared" si="0"/>
        <v>1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26</v>
      </c>
      <c r="E10" s="10">
        <f>'التمام الصباحي'!N12</f>
        <v>1.5238095238095237</v>
      </c>
      <c r="F10" s="72">
        <f>'التمام الصباحي'!Q12</f>
        <v>9</v>
      </c>
      <c r="G10" s="10">
        <f>'التمام الصباحي'!T12</f>
        <v>1.75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24</v>
      </c>
      <c r="C11" s="9">
        <f>'التمام الصباحي'!H13</f>
        <v>1.5</v>
      </c>
      <c r="D11" s="72">
        <f>'التمام الصباحي'!K13</f>
        <v>30</v>
      </c>
      <c r="E11" s="10">
        <f>'التمام الصباحي'!N13</f>
        <v>2.2222222222222223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20</v>
      </c>
      <c r="I11" s="10">
        <f>'التمام الصباحي'!Z13</f>
        <v>20</v>
      </c>
      <c r="K11" s="91" t="s">
        <v>18</v>
      </c>
      <c r="L11" s="41">
        <f t="shared" si="3"/>
        <v>17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15</v>
      </c>
      <c r="C12" s="9">
        <f>'التمام الصباحي'!H14</f>
        <v>2.1428571428571428</v>
      </c>
      <c r="D12" s="72">
        <f>'التمام الصباحي'!K14</f>
        <v>20</v>
      </c>
      <c r="E12" s="10">
        <f>'التمام الصباحي'!N14</f>
        <v>3.1818181818181817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15</v>
      </c>
      <c r="I12" s="10">
        <f>'التمام الصباحي'!Z14</f>
        <v>8.25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10</v>
      </c>
      <c r="E13" s="10">
        <f>'التمام الصباحي'!N15</f>
        <v>3.2692307692307692</v>
      </c>
      <c r="F13" s="72">
        <f>'التمام الصباحي'!Q15</f>
        <v>5</v>
      </c>
      <c r="G13" s="10">
        <f>'التمام الصباحي'!T15</f>
        <v>3.6666666666666665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12</v>
      </c>
      <c r="E14" s="10">
        <f>'التمام الصباحي'!N16</f>
        <v>4.8</v>
      </c>
      <c r="F14" s="72">
        <f>'التمام الصباحي'!Q16</f>
        <v>10</v>
      </c>
      <c r="G14" s="10">
        <f>'التمام الصباحي'!T16</f>
        <v>3.1818181818181817</v>
      </c>
      <c r="H14" s="5">
        <f>'التمام الصباحي'!W16</f>
        <v>35</v>
      </c>
      <c r="I14" s="10">
        <f>'التمام الصباحي'!Z16</f>
        <v>3.4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34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17</v>
      </c>
      <c r="E15" s="10">
        <f>'التمام الصباحي'!N17</f>
        <v>6.083333333333333</v>
      </c>
      <c r="F15" s="72">
        <f>'التمام الصباحي'!Q17</f>
        <v>5</v>
      </c>
      <c r="G15" s="10">
        <f>'التمام الصباحي'!T17</f>
        <v>4.166666666666667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38</v>
      </c>
      <c r="E16" s="10">
        <f>'التمام الصباحي'!N18</f>
        <v>4.333333333333333</v>
      </c>
      <c r="F16" s="72">
        <f>'التمام الصباحي'!Q18</f>
        <v>7</v>
      </c>
      <c r="G16" s="10">
        <f>'التمام الصباحي'!T18</f>
        <v>5.75</v>
      </c>
      <c r="H16" s="5">
        <f>'التمام الصباحي'!W18</f>
        <v>6</v>
      </c>
      <c r="I16" s="10">
        <f>'التمام الصباحي'!Z18</f>
        <v>10.8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3">
        <f>IF((ROUNDDOWN((SUM(M16:M17)/51)-(R16+R17),0.9))&lt;0,0,(ROUNDDOWN((SUM(M16:M17)/51)-(R16+R17),0.9)))</f>
        <v>1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29</v>
      </c>
      <c r="E17" s="10">
        <f>'التمام الصباحي'!N19</f>
        <v>6.2</v>
      </c>
      <c r="F17" s="72">
        <f>'التمام الصباحي'!Q19</f>
        <v>20</v>
      </c>
      <c r="G17" s="10">
        <f>'التمام الصباحي'!T19</f>
        <v>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9</v>
      </c>
      <c r="E18" s="10">
        <f>'التمام الصباحي'!N20</f>
        <v>20.25</v>
      </c>
      <c r="F18" s="72">
        <f>'التمام الصباحي'!Q20</f>
        <v>3</v>
      </c>
      <c r="G18" s="10">
        <f>'التمام الصباحي'!T20</f>
        <v>13.5</v>
      </c>
      <c r="H18" s="5">
        <f>'التمام الصباحي'!W20</f>
        <v>15</v>
      </c>
      <c r="I18" s="10">
        <f>'التمام الصباحي'!Z20</f>
        <v>23.571428571428573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15</v>
      </c>
      <c r="E19" s="10">
        <f>'التمام الصباحي'!N21</f>
        <v>2.2058823529411766</v>
      </c>
      <c r="F19" s="72">
        <f>'التمام الصباحي'!Q21</f>
        <v>17</v>
      </c>
      <c r="G19" s="10">
        <f>'التمام الصباحي'!T21</f>
        <v>1</v>
      </c>
      <c r="H19" s="5">
        <f>'التمام الصباحي'!W21</f>
        <v>20</v>
      </c>
      <c r="I19" s="10">
        <f>'التمام الصباحي'!Z21</f>
        <v>7.2727272727272725</v>
      </c>
      <c r="K19" s="85" t="s">
        <v>25</v>
      </c>
      <c r="L19" s="80"/>
      <c r="M19" s="41">
        <f t="shared" si="1"/>
        <v>0</v>
      </c>
      <c r="N19" s="41">
        <f t="shared" si="2"/>
        <v>17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47</v>
      </c>
      <c r="E20" s="10">
        <f>'التمام الصباحي'!N22</f>
        <v>5.375</v>
      </c>
      <c r="F20" s="72">
        <f>'التمام الصباحي'!Q22</f>
        <v>7</v>
      </c>
      <c r="G20" s="10">
        <f>'التمام الصباحي'!T22</f>
        <v>11.5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13</v>
      </c>
      <c r="C21" s="9">
        <f>'التمام الصباحي'!H23</f>
        <v>28.333333333333336</v>
      </c>
      <c r="D21" s="72">
        <f>'التمام الصباحي'!K23</f>
        <v>9</v>
      </c>
      <c r="E21" s="10">
        <f>'التمام الصباحي'!N23</f>
        <v>17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15</v>
      </c>
      <c r="I21" s="10">
        <f>'التمام الصباحي'!Z23</f>
        <v>15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15</v>
      </c>
      <c r="E22" s="10">
        <f>'التمام الصباحي'!N24</f>
        <v>7.5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20</v>
      </c>
      <c r="I22" s="10">
        <f>'التمام الصباحي'!Z24</f>
        <v>20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20</v>
      </c>
      <c r="E23" s="10">
        <f>'التمام الصباحي'!N25</f>
        <v>4.666666666666667</v>
      </c>
      <c r="F23" s="72">
        <f>'التمام الصباحي'!Q25</f>
        <v>3</v>
      </c>
      <c r="G23" s="10">
        <f>'التمام الصباحي'!T25</f>
        <v>9</v>
      </c>
      <c r="H23" s="5">
        <f>'التمام الصباحي'!W25</f>
        <v>70</v>
      </c>
      <c r="I23" s="10">
        <f>'التمام الصباحي'!Z25</f>
        <v>2.558139534883721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1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20</v>
      </c>
      <c r="E24" s="10">
        <f>'التمام الصباحي'!N26</f>
        <v>4.117647058823529</v>
      </c>
      <c r="F24" s="72">
        <f>'التمام الصباحي'!Q26</f>
        <v>16</v>
      </c>
      <c r="G24" s="10">
        <f>'التمام الصباحي'!T26</f>
        <v>3.5</v>
      </c>
      <c r="H24" s="5">
        <f>'التمام الصباحي'!W26</f>
        <v>65</v>
      </c>
      <c r="I24" s="10">
        <f>'التمام الصباحي'!Z26</f>
        <v>2.875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7</v>
      </c>
      <c r="E25" s="10">
        <f>'التمام الصباحي'!N27</f>
        <v>6.916666666666667</v>
      </c>
      <c r="F25" s="72">
        <f>'التمام الصباحي'!Q27</f>
        <v>16</v>
      </c>
      <c r="G25" s="10">
        <f>'التمام الصباحي'!T27</f>
        <v>7</v>
      </c>
      <c r="H25" s="5">
        <f>'التمام الصباحي'!W27</f>
        <v>27</v>
      </c>
      <c r="I25" s="10">
        <f>'التمام الصباحي'!Z27</f>
        <v>6.9545454545454541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8</v>
      </c>
      <c r="E26" s="10">
        <f>'التمام الصباحي'!N28</f>
        <v>9.1111111111111107</v>
      </c>
      <c r="F26" s="72">
        <f>'التمام الصباحي'!Q28</f>
        <v>14</v>
      </c>
      <c r="G26" s="10">
        <f>'التمام الصباحي'!T28</f>
        <v>8</v>
      </c>
      <c r="H26" s="5">
        <f>'التمام الصباحي'!W28</f>
        <v>33</v>
      </c>
      <c r="I26" s="10">
        <f>'التمام الصباحي'!Z28</f>
        <v>7.7368421052631575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578</v>
      </c>
      <c r="U29" s="138">
        <f>SUM(R8:U26)</f>
        <v>8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216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32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0</v>
      </c>
      <c r="D11" s="537">
        <f>IF(G20&gt;H20,$D$26*2*$L$19,IF(G20=H20,$D$26*2*$L$19,0))</f>
        <v>96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312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510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1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0</v>
      </c>
      <c r="D26" s="537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4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2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984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690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1603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1327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34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194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19453</v>
      </c>
      <c r="G7" s="2">
        <f>F7*6.75</f>
        <v>131307.75</v>
      </c>
      <c r="H7" s="2">
        <f>F7*0.33</f>
        <v>6419.4900000000007</v>
      </c>
      <c r="I7" s="2">
        <f>'أخذ التمام الصباحي'!K5</f>
        <v>5256</v>
      </c>
      <c r="J7" s="2">
        <f>I7*7.75</f>
        <v>40734</v>
      </c>
      <c r="K7" s="2">
        <f>I7*0.45</f>
        <v>2365.2000000000003</v>
      </c>
      <c r="L7" s="6"/>
      <c r="M7" s="6"/>
      <c r="N7" s="6"/>
      <c r="O7" s="7">
        <f>SUM(D7,G7,J7,M7)/100</f>
        <v>1720.4175</v>
      </c>
      <c r="P7" s="10">
        <f>'أخذ التمام الصباحي'!Q5</f>
        <v>1820</v>
      </c>
      <c r="Q7" s="7">
        <f t="shared" ref="Q7:Q27" si="0">P7-O7</f>
        <v>99.582499999999982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28609</v>
      </c>
      <c r="G8" s="287">
        <f>F8*6.75</f>
        <v>193110.75</v>
      </c>
      <c r="H8" s="287">
        <f>F8*0.33</f>
        <v>9440.9700000000012</v>
      </c>
      <c r="I8" s="287">
        <f>'أخذ التمام الصباحي'!K6</f>
        <v>9043</v>
      </c>
      <c r="J8" s="287">
        <f>I8*7.75</f>
        <v>70083.25</v>
      </c>
      <c r="K8" s="287">
        <f>I8*0.45</f>
        <v>4069.35</v>
      </c>
      <c r="L8" s="6"/>
      <c r="M8" s="6"/>
      <c r="N8" s="6"/>
      <c r="O8" s="7">
        <f>SUM(D8,G8,J8,M8)/100</f>
        <v>2631.94</v>
      </c>
      <c r="P8" s="10">
        <f>'أخذ التمام الصباحي'!Q6</f>
        <v>2420</v>
      </c>
      <c r="Q8" s="7">
        <f t="shared" si="0"/>
        <v>-211.94000000000005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40828</v>
      </c>
      <c r="D9" s="5">
        <f t="shared" ref="D9" si="1">C9*5.5</f>
        <v>224554</v>
      </c>
      <c r="E9" s="5">
        <f>C9*0.25</f>
        <v>10207</v>
      </c>
      <c r="F9" s="292">
        <f>'أخذ التمام الصباحي'!H7</f>
        <v>21222</v>
      </c>
      <c r="G9" s="292">
        <f t="shared" ref="G9:G27" si="2">F9*6.75</f>
        <v>143248.5</v>
      </c>
      <c r="H9" s="292">
        <f t="shared" ref="H9:H27" si="3">F9*0.33</f>
        <v>7003.26</v>
      </c>
      <c r="I9" s="292">
        <f>'أخذ التمام الصباحي'!K7</f>
        <v>3176</v>
      </c>
      <c r="J9" s="292">
        <f t="shared" ref="J9:J27" si="4">I9*7.75</f>
        <v>24614</v>
      </c>
      <c r="K9" s="292">
        <f t="shared" ref="K9:K27" si="5">I9*0.45</f>
        <v>1429.2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3924.165</v>
      </c>
      <c r="P9" s="10">
        <f>'أخذ التمام الصباحي'!Q7</f>
        <v>3570</v>
      </c>
      <c r="Q9" s="7">
        <f t="shared" si="0"/>
        <v>-354.16499999999996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3678</v>
      </c>
      <c r="D10" s="5">
        <f t="shared" ref="D10:D22" si="7">C10*5.5</f>
        <v>20229</v>
      </c>
      <c r="E10" s="5">
        <f>C10*0.25</f>
        <v>919.5</v>
      </c>
      <c r="F10" s="292">
        <f>'أخذ التمام الصباحي'!H8</f>
        <v>23946</v>
      </c>
      <c r="G10" s="292">
        <f t="shared" si="2"/>
        <v>161635.5</v>
      </c>
      <c r="H10" s="292">
        <f t="shared" si="3"/>
        <v>7902.18</v>
      </c>
      <c r="I10" s="292">
        <f>'أخذ التمام الصباحي'!K8</f>
        <v>8021</v>
      </c>
      <c r="J10" s="292">
        <f t="shared" si="4"/>
        <v>62162.75</v>
      </c>
      <c r="K10" s="292">
        <f t="shared" si="5"/>
        <v>3609.4500000000003</v>
      </c>
      <c r="L10" s="2">
        <f>'أخذ التمام الصباحي'!N8</f>
        <v>3638</v>
      </c>
      <c r="M10" s="2">
        <f t="shared" ref="M10:M27" si="8">L10*5.5</f>
        <v>20009</v>
      </c>
      <c r="N10" s="2">
        <f>L10*0.26</f>
        <v>945.88</v>
      </c>
      <c r="O10" s="7">
        <f t="shared" ref="O10:O27" si="9">SUM(D10,G10,J10,M10)/100</f>
        <v>2640.3625000000002</v>
      </c>
      <c r="P10" s="10">
        <f>'أخذ التمام الصباحي'!Q8</f>
        <v>2800</v>
      </c>
      <c r="Q10" s="7">
        <f t="shared" si="0"/>
        <v>159.63749999999982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35574</v>
      </c>
      <c r="G11" s="292">
        <f t="shared" si="2"/>
        <v>240124.5</v>
      </c>
      <c r="H11" s="292">
        <f t="shared" si="3"/>
        <v>11739.42</v>
      </c>
      <c r="I11" s="292">
        <f>'أخذ التمام الصباحي'!K9</f>
        <v>10508</v>
      </c>
      <c r="J11" s="292">
        <f t="shared" si="4"/>
        <v>81437</v>
      </c>
      <c r="K11" s="292">
        <f t="shared" si="5"/>
        <v>4728.6000000000004</v>
      </c>
      <c r="L11" s="6"/>
      <c r="M11" s="6"/>
      <c r="N11" s="6"/>
      <c r="O11" s="7">
        <f t="shared" si="9"/>
        <v>3215.6149999999998</v>
      </c>
      <c r="P11" s="10">
        <f>'أخذ التمام الصباحي'!Q9</f>
        <v>3070</v>
      </c>
      <c r="Q11" s="7">
        <f t="shared" si="0"/>
        <v>-145.61499999999978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5351</v>
      </c>
      <c r="D12" s="5">
        <f t="shared" si="7"/>
        <v>29430.5</v>
      </c>
      <c r="E12" s="5">
        <f t="shared" si="10"/>
        <v>1337.75</v>
      </c>
      <c r="F12" s="292">
        <f>'أخذ التمام الصباحي'!H10</f>
        <v>26169</v>
      </c>
      <c r="G12" s="292">
        <f t="shared" si="2"/>
        <v>176640.75</v>
      </c>
      <c r="H12" s="292">
        <f t="shared" si="3"/>
        <v>8635.77</v>
      </c>
      <c r="I12" s="6"/>
      <c r="J12" s="6"/>
      <c r="K12" s="6"/>
      <c r="L12" s="20">
        <f>'أخذ التمام الصباحي'!N10</f>
        <v>9200</v>
      </c>
      <c r="M12" s="2">
        <f t="shared" si="8"/>
        <v>50600</v>
      </c>
      <c r="N12" s="2">
        <f>L12*0.26</f>
        <v>2392</v>
      </c>
      <c r="O12" s="7">
        <f t="shared" si="9"/>
        <v>2566.7125000000001</v>
      </c>
      <c r="P12" s="10">
        <f>'أخذ التمام الصباحي'!Q10</f>
        <v>3080</v>
      </c>
      <c r="Q12" s="7">
        <f t="shared" si="0"/>
        <v>513.28749999999991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6188</v>
      </c>
      <c r="D13" s="5">
        <f t="shared" si="7"/>
        <v>34034</v>
      </c>
      <c r="E13" s="5">
        <f t="shared" si="10"/>
        <v>1547</v>
      </c>
      <c r="F13" s="292">
        <f>'أخذ التمام الصباحي'!H11</f>
        <v>16203</v>
      </c>
      <c r="G13" s="292">
        <f t="shared" si="2"/>
        <v>109370.25</v>
      </c>
      <c r="H13" s="292">
        <f t="shared" si="3"/>
        <v>5346.9900000000007</v>
      </c>
      <c r="I13" s="6"/>
      <c r="J13" s="6"/>
      <c r="K13" s="6"/>
      <c r="L13" s="20">
        <f>'أخذ التمام الصباحي'!N11</f>
        <v>19448</v>
      </c>
      <c r="M13" s="2">
        <f t="shared" si="8"/>
        <v>106964</v>
      </c>
      <c r="N13" s="2">
        <f>L13*0.26</f>
        <v>5056.4800000000005</v>
      </c>
      <c r="O13" s="7">
        <f t="shared" si="9"/>
        <v>2503.6824999999999</v>
      </c>
      <c r="P13" s="10">
        <f>'أخذ التمام الصباحي'!Q11</f>
        <v>2700</v>
      </c>
      <c r="Q13" s="7">
        <f t="shared" si="0"/>
        <v>196.31750000000011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37230</v>
      </c>
      <c r="G14" s="292">
        <f t="shared" si="2"/>
        <v>251302.5</v>
      </c>
      <c r="H14" s="292">
        <f t="shared" si="3"/>
        <v>12285.900000000001</v>
      </c>
      <c r="I14" s="292">
        <f>'أخذ التمام الصباحي'!K12</f>
        <v>9570</v>
      </c>
      <c r="J14" s="292">
        <f t="shared" si="4"/>
        <v>74167.5</v>
      </c>
      <c r="K14" s="292">
        <f t="shared" si="5"/>
        <v>4306.5</v>
      </c>
      <c r="L14" s="6"/>
      <c r="M14" s="6"/>
      <c r="N14" s="6"/>
      <c r="O14" s="7">
        <f t="shared" si="9"/>
        <v>3254.7</v>
      </c>
      <c r="P14" s="10">
        <f>'أخذ التمام الصباحي'!Q12</f>
        <v>2900</v>
      </c>
      <c r="Q14" s="7">
        <f t="shared" si="0"/>
        <v>-354.69999999999982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32000</v>
      </c>
      <c r="G15" s="292">
        <f t="shared" si="2"/>
        <v>216000</v>
      </c>
      <c r="H15" s="292">
        <f t="shared" si="3"/>
        <v>10560</v>
      </c>
      <c r="I15" s="292">
        <f>'أخذ التمام الصباحي'!K13</f>
        <v>9600</v>
      </c>
      <c r="J15" s="292">
        <f t="shared" si="4"/>
        <v>74400</v>
      </c>
      <c r="K15" s="292">
        <f t="shared" si="5"/>
        <v>4320</v>
      </c>
      <c r="L15" s="20">
        <f>'أخذ التمام الصباحي'!N13</f>
        <v>25100</v>
      </c>
      <c r="M15" s="2">
        <f t="shared" si="8"/>
        <v>138050</v>
      </c>
      <c r="N15" s="2">
        <f>L15*0.26</f>
        <v>6526</v>
      </c>
      <c r="O15" s="7">
        <f t="shared" si="9"/>
        <v>4284.5</v>
      </c>
      <c r="P15" s="10">
        <f>'أخذ التمام الصباحي'!Q13</f>
        <v>0</v>
      </c>
      <c r="Q15" s="7">
        <f t="shared" si="0"/>
        <v>-4284.5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10892</v>
      </c>
      <c r="G16" s="292">
        <f t="shared" si="2"/>
        <v>73521</v>
      </c>
      <c r="H16" s="292">
        <f t="shared" si="3"/>
        <v>3594.36</v>
      </c>
      <c r="I16" s="292">
        <f>'أخذ التمام الصباحي'!K14</f>
        <v>6186</v>
      </c>
      <c r="J16" s="292">
        <f t="shared" si="4"/>
        <v>47941.5</v>
      </c>
      <c r="K16" s="292">
        <f t="shared" si="5"/>
        <v>2783.7000000000003</v>
      </c>
      <c r="L16" s="20">
        <f>'أخذ التمام الصباحي'!N14</f>
        <v>64114</v>
      </c>
      <c r="M16" s="2">
        <f t="shared" si="8"/>
        <v>352627</v>
      </c>
      <c r="N16" s="139">
        <f>L16*0.26</f>
        <v>16669.64</v>
      </c>
      <c r="O16" s="7">
        <f t="shared" si="9"/>
        <v>4740.8950000000004</v>
      </c>
      <c r="P16" s="10">
        <f>'أخذ التمام الصباحي'!Q14</f>
        <v>8768</v>
      </c>
      <c r="Q16" s="7">
        <f t="shared" si="0"/>
        <v>4027.1049999999996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10186</v>
      </c>
      <c r="G17" s="292">
        <f t="shared" si="2"/>
        <v>68755.5</v>
      </c>
      <c r="H17" s="292">
        <f t="shared" si="3"/>
        <v>3361.38</v>
      </c>
      <c r="I17" s="292">
        <f>'أخذ التمام الصباحي'!K15</f>
        <v>2976</v>
      </c>
      <c r="J17" s="292">
        <f t="shared" si="4"/>
        <v>23064</v>
      </c>
      <c r="K17" s="292">
        <f t="shared" si="5"/>
        <v>1339.2</v>
      </c>
      <c r="L17" s="20">
        <f>'أخذ التمام الصباحي'!N15</f>
        <v>2613</v>
      </c>
      <c r="M17" s="2">
        <f t="shared" si="8"/>
        <v>14371.5</v>
      </c>
      <c r="N17" s="139">
        <f>L17*0.26</f>
        <v>679.38</v>
      </c>
      <c r="O17" s="7">
        <f t="shared" si="9"/>
        <v>1061.9100000000001</v>
      </c>
      <c r="P17" s="10">
        <f>'أخذ التمام الصباحي'!Q15</f>
        <v>1350</v>
      </c>
      <c r="Q17" s="7">
        <f t="shared" si="0"/>
        <v>288.08999999999992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4241</v>
      </c>
      <c r="G18" s="292">
        <f t="shared" si="2"/>
        <v>28626.75</v>
      </c>
      <c r="H18" s="292">
        <f t="shared" si="3"/>
        <v>1399.53</v>
      </c>
      <c r="I18" s="292">
        <f>'أخذ التمام الصباحي'!K16</f>
        <v>2095</v>
      </c>
      <c r="J18" s="292">
        <f t="shared" si="4"/>
        <v>16236.25</v>
      </c>
      <c r="K18" s="292">
        <f t="shared" si="5"/>
        <v>942.75</v>
      </c>
      <c r="L18" s="6"/>
      <c r="M18" s="6"/>
      <c r="N18" s="6"/>
      <c r="O18" s="7">
        <f t="shared" si="9"/>
        <v>448.63</v>
      </c>
      <c r="P18" s="10">
        <f>'أخذ التمام الصباحي'!Q16</f>
        <v>4900</v>
      </c>
      <c r="Q18" s="7">
        <f t="shared" si="0"/>
        <v>4451.37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3872</v>
      </c>
      <c r="G19" s="292">
        <f t="shared" si="2"/>
        <v>26136</v>
      </c>
      <c r="H19" s="292">
        <f t="shared" si="3"/>
        <v>1277.76</v>
      </c>
      <c r="I19" s="292">
        <f>'أخذ التمام الصباحي'!K17</f>
        <v>1127</v>
      </c>
      <c r="J19" s="292">
        <f t="shared" si="4"/>
        <v>8734.25</v>
      </c>
      <c r="K19" s="292">
        <f t="shared" si="5"/>
        <v>507.15000000000003</v>
      </c>
      <c r="L19" s="20">
        <f>'أخذ التمام الصباحي'!N17</f>
        <v>7077</v>
      </c>
      <c r="M19" s="2">
        <f t="shared" si="8"/>
        <v>38923.5</v>
      </c>
      <c r="N19" s="2">
        <f>L19*0.26</f>
        <v>1840.02</v>
      </c>
      <c r="O19" s="7">
        <f t="shared" si="9"/>
        <v>737.9375</v>
      </c>
      <c r="P19" s="10">
        <f>'أخذ التمام الصباحي'!Q17</f>
        <v>1340</v>
      </c>
      <c r="Q19" s="7">
        <f t="shared" si="0"/>
        <v>602.0625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16516</v>
      </c>
      <c r="G20" s="292">
        <f t="shared" si="2"/>
        <v>111483</v>
      </c>
      <c r="H20" s="292">
        <f t="shared" si="3"/>
        <v>5450.2800000000007</v>
      </c>
      <c r="I20" s="292">
        <f>'أخذ التمام الصباحي'!K18</f>
        <v>4204</v>
      </c>
      <c r="J20" s="292">
        <f t="shared" si="4"/>
        <v>32581</v>
      </c>
      <c r="K20" s="292">
        <f t="shared" si="5"/>
        <v>1891.8</v>
      </c>
      <c r="L20" s="20">
        <f>'أخذ التمام الصباحي'!N18</f>
        <v>25306</v>
      </c>
      <c r="M20" s="2">
        <f t="shared" si="8"/>
        <v>139183</v>
      </c>
      <c r="N20" s="139">
        <f>L20*0.26</f>
        <v>6579.56</v>
      </c>
      <c r="O20" s="7">
        <f t="shared" si="9"/>
        <v>2832.47</v>
      </c>
      <c r="P20" s="10">
        <f>'أخذ التمام الصباحي'!Q18</f>
        <v>3600</v>
      </c>
      <c r="Q20" s="7">
        <f t="shared" si="0"/>
        <v>767.5300000000002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7168</v>
      </c>
      <c r="G21" s="292">
        <f t="shared" si="2"/>
        <v>48384</v>
      </c>
      <c r="H21" s="292">
        <f t="shared" si="3"/>
        <v>2365.44</v>
      </c>
      <c r="I21" s="292">
        <f>'أخذ التمام الصباحي'!K19</f>
        <v>1913</v>
      </c>
      <c r="J21" s="292">
        <f t="shared" si="4"/>
        <v>14825.75</v>
      </c>
      <c r="K21" s="292">
        <f t="shared" si="5"/>
        <v>860.85</v>
      </c>
      <c r="L21" s="6"/>
      <c r="M21" s="6"/>
      <c r="N21" s="6"/>
      <c r="O21" s="7">
        <f t="shared" si="9"/>
        <v>632.09749999999997</v>
      </c>
      <c r="P21" s="10">
        <f>'أخذ التمام الصباحي'!Q19</f>
        <v>850</v>
      </c>
      <c r="Q21" s="7">
        <f t="shared" si="0"/>
        <v>217.90250000000003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194</v>
      </c>
      <c r="D22" s="5">
        <f t="shared" si="7"/>
        <v>1067</v>
      </c>
      <c r="E22" s="5">
        <f>C22*0.25</f>
        <v>48.5</v>
      </c>
      <c r="F22" s="292">
        <f>'أخذ التمام الصباحي'!H20</f>
        <v>2429</v>
      </c>
      <c r="G22" s="292">
        <f t="shared" si="2"/>
        <v>16395.75</v>
      </c>
      <c r="H22" s="292">
        <f t="shared" si="3"/>
        <v>801.57</v>
      </c>
      <c r="I22" s="6"/>
      <c r="J22" s="6"/>
      <c r="K22" s="6"/>
      <c r="L22" s="20">
        <f>'أخذ التمام الصباحي'!N20</f>
        <v>9189</v>
      </c>
      <c r="M22" s="2">
        <f t="shared" si="8"/>
        <v>50539.5</v>
      </c>
      <c r="N22" s="2">
        <f t="shared" ref="N22:N27" si="11">L22*0.26</f>
        <v>2389.14</v>
      </c>
      <c r="O22" s="7">
        <f t="shared" si="9"/>
        <v>680.02250000000004</v>
      </c>
      <c r="P22" s="10">
        <f>'أخذ التمام الصباحي'!Q20</f>
        <v>1020</v>
      </c>
      <c r="Q22" s="7">
        <f t="shared" si="0"/>
        <v>339.97749999999996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3387</v>
      </c>
      <c r="G23" s="292">
        <f t="shared" si="2"/>
        <v>22862.25</v>
      </c>
      <c r="H23" s="292">
        <f t="shared" si="3"/>
        <v>1117.71</v>
      </c>
      <c r="I23" s="6"/>
      <c r="J23" s="6"/>
      <c r="K23" s="6"/>
      <c r="L23" s="20">
        <f>'أخذ التمام الصباحي'!N21</f>
        <v>8626</v>
      </c>
      <c r="M23" s="2">
        <f t="shared" si="8"/>
        <v>47443</v>
      </c>
      <c r="N23" s="183">
        <f t="shared" si="11"/>
        <v>2242.7600000000002</v>
      </c>
      <c r="O23" s="7">
        <f t="shared" si="9"/>
        <v>703.05250000000001</v>
      </c>
      <c r="P23" s="10">
        <f>'أخذ التمام الصباحي'!Q21</f>
        <v>780</v>
      </c>
      <c r="Q23" s="7">
        <f t="shared" si="0"/>
        <v>76.947499999999991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19670</v>
      </c>
      <c r="G24" s="292">
        <f t="shared" si="2"/>
        <v>132772.5</v>
      </c>
      <c r="H24" s="292">
        <f t="shared" si="3"/>
        <v>6491.1</v>
      </c>
      <c r="I24" s="292">
        <f>'أخذ التمام الصباحي'!K22</f>
        <v>2888</v>
      </c>
      <c r="J24" s="292">
        <f t="shared" si="4"/>
        <v>22382</v>
      </c>
      <c r="K24" s="292">
        <f t="shared" si="5"/>
        <v>1299.6000000000001</v>
      </c>
      <c r="L24" s="20">
        <f>'أخذ التمام الصباحي'!N22</f>
        <v>63600</v>
      </c>
      <c r="M24" s="2">
        <f t="shared" si="8"/>
        <v>349800</v>
      </c>
      <c r="N24" s="183">
        <f t="shared" si="11"/>
        <v>16536</v>
      </c>
      <c r="O24" s="7">
        <f t="shared" si="9"/>
        <v>5049.5450000000001</v>
      </c>
      <c r="P24" s="10">
        <f>'أخذ التمام الصباحي'!Q22</f>
        <v>7040</v>
      </c>
      <c r="Q24" s="7">
        <f t="shared" si="0"/>
        <v>1990.4549999999999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12471</v>
      </c>
      <c r="G25" s="292">
        <f t="shared" si="2"/>
        <v>84179.25</v>
      </c>
      <c r="H25" s="292">
        <f t="shared" si="3"/>
        <v>4115.43</v>
      </c>
      <c r="I25" s="292">
        <f>'أخذ التمام الصباحي'!K23</f>
        <v>3135</v>
      </c>
      <c r="J25" s="292">
        <f t="shared" si="4"/>
        <v>24296.25</v>
      </c>
      <c r="K25" s="292">
        <f t="shared" si="5"/>
        <v>1410.75</v>
      </c>
      <c r="L25" s="20">
        <f>'أخذ التمام الصباحي'!N23</f>
        <v>53393</v>
      </c>
      <c r="M25" s="2">
        <f t="shared" si="8"/>
        <v>293661.5</v>
      </c>
      <c r="N25" s="183">
        <f t="shared" si="11"/>
        <v>13882.18</v>
      </c>
      <c r="O25" s="7">
        <f t="shared" si="9"/>
        <v>4021.37</v>
      </c>
      <c r="P25" s="10">
        <f>'أخذ التمام الصباحي'!Q23</f>
        <v>5320</v>
      </c>
      <c r="Q25" s="7">
        <f t="shared" si="0"/>
        <v>1298.6300000000001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12551</v>
      </c>
      <c r="G26" s="292">
        <f t="shared" si="2"/>
        <v>84719.25</v>
      </c>
      <c r="H26" s="292">
        <f t="shared" si="3"/>
        <v>4141.83</v>
      </c>
      <c r="I26" s="292">
        <f>'أخذ التمام الصباحي'!K24</f>
        <v>1412</v>
      </c>
      <c r="J26" s="292">
        <f t="shared" si="4"/>
        <v>10943</v>
      </c>
      <c r="K26" s="292">
        <f t="shared" si="5"/>
        <v>635.4</v>
      </c>
      <c r="L26" s="20">
        <f>'أخذ التمام الصباحي'!N24</f>
        <v>22519</v>
      </c>
      <c r="M26" s="2">
        <f t="shared" si="8"/>
        <v>123854.5</v>
      </c>
      <c r="N26" s="183">
        <f t="shared" si="11"/>
        <v>5854.9400000000005</v>
      </c>
      <c r="O26" s="7">
        <f t="shared" si="9"/>
        <v>2195.1675</v>
      </c>
      <c r="P26" s="10">
        <f>'أخذ التمام الصباحي'!Q24</f>
        <v>2450</v>
      </c>
      <c r="Q26" s="7">
        <f t="shared" si="0"/>
        <v>254.83249999999998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7976</v>
      </c>
      <c r="G27" s="292">
        <f t="shared" si="2"/>
        <v>53838</v>
      </c>
      <c r="H27" s="292">
        <f t="shared" si="3"/>
        <v>2632.08</v>
      </c>
      <c r="I27" s="292">
        <f>'أخذ التمام الصباحي'!K25</f>
        <v>1449</v>
      </c>
      <c r="J27" s="292">
        <f t="shared" si="4"/>
        <v>11229.75</v>
      </c>
      <c r="K27" s="292">
        <f t="shared" si="5"/>
        <v>652.05000000000007</v>
      </c>
      <c r="L27" s="20">
        <f>'أخذ التمام الصباحي'!N25</f>
        <v>24949</v>
      </c>
      <c r="M27" s="2">
        <f t="shared" si="8"/>
        <v>137219.5</v>
      </c>
      <c r="N27" s="183">
        <f t="shared" si="11"/>
        <v>6486.74</v>
      </c>
      <c r="O27" s="7">
        <f t="shared" si="9"/>
        <v>2022.8724999999999</v>
      </c>
      <c r="P27" s="10">
        <f>'أخذ التمام الصباحي'!Q25</f>
        <v>2725</v>
      </c>
      <c r="Q27" s="7">
        <f t="shared" si="0"/>
        <v>702.12750000000005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3894</v>
      </c>
      <c r="D28" s="5">
        <f t="shared" ref="D28" si="12">C28*5.5</f>
        <v>21417</v>
      </c>
      <c r="E28" s="5">
        <f t="shared" ref="E28" si="13">C28*0.25</f>
        <v>973.5</v>
      </c>
      <c r="F28" s="301">
        <f>'أخذ التمام الصباحي'!H26</f>
        <v>8291</v>
      </c>
      <c r="G28" s="301">
        <f t="shared" ref="G28" si="14">F28*6.75</f>
        <v>55964.25</v>
      </c>
      <c r="H28" s="301">
        <f t="shared" ref="H28" si="15">F28*0.33</f>
        <v>2736.03</v>
      </c>
      <c r="I28" s="301">
        <f>'أخذ التمام الصباحي'!K26</f>
        <v>1430</v>
      </c>
      <c r="J28" s="301">
        <f t="shared" ref="J28" si="16">I28*7.75</f>
        <v>11082.5</v>
      </c>
      <c r="K28" s="301">
        <f t="shared" ref="K28" si="17">I28*0.45</f>
        <v>643.5</v>
      </c>
      <c r="L28" s="301">
        <f>'أخذ التمام الصباحي'!N26</f>
        <v>14895</v>
      </c>
      <c r="M28" s="301">
        <f t="shared" ref="M28" si="18">L28*5.5</f>
        <v>81922.5</v>
      </c>
      <c r="N28" s="301">
        <f t="shared" ref="N28" si="19">L28*0.26</f>
        <v>3872.7000000000003</v>
      </c>
      <c r="O28" s="7">
        <f t="shared" ref="O28" si="20">SUM(D28,G28,J28,M28)/100</f>
        <v>1703.8625</v>
      </c>
      <c r="P28" s="10">
        <f>'أخذ التمام الصباحي'!Q26</f>
        <v>1200</v>
      </c>
      <c r="Q28" s="7">
        <f t="shared" ref="Q28" si="21">P28-O28</f>
        <v>-503.86249999999995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8496</v>
      </c>
      <c r="G29" s="321">
        <f t="shared" ref="G29:G33" si="24">F29*6.75</f>
        <v>57348</v>
      </c>
      <c r="H29" s="321">
        <f t="shared" ref="H29:H33" si="25">F29*0.33</f>
        <v>2803.6800000000003</v>
      </c>
      <c r="I29" s="5">
        <f>'أخذ التمام الصباحي'!K27</f>
        <v>2209</v>
      </c>
      <c r="J29" s="321">
        <f t="shared" ref="J29:J33" si="26">I29*7.75</f>
        <v>17119.75</v>
      </c>
      <c r="K29" s="321">
        <f t="shared" ref="K29:K33" si="27">I29*0.45</f>
        <v>994.05000000000007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744.67750000000001</v>
      </c>
      <c r="P29" s="10">
        <f>'أخذ التمام الصباحي'!Q27</f>
        <v>965</v>
      </c>
      <c r="Q29" s="7">
        <f t="shared" ref="Q29:Q33" si="31">P29-O29</f>
        <v>220.32249999999999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25332</v>
      </c>
      <c r="G30" s="321">
        <f t="shared" si="24"/>
        <v>170991</v>
      </c>
      <c r="H30" s="321">
        <f t="shared" si="25"/>
        <v>8359.56</v>
      </c>
      <c r="I30" s="5">
        <f>'أخذ التمام الصباحي'!K28</f>
        <v>10444</v>
      </c>
      <c r="J30" s="321">
        <f t="shared" si="26"/>
        <v>80941</v>
      </c>
      <c r="K30" s="321">
        <f t="shared" si="27"/>
        <v>4699.8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2519.3200000000002</v>
      </c>
      <c r="P30" s="10">
        <f>'أخذ التمام الصباحي'!Q28</f>
        <v>1250</v>
      </c>
      <c r="Q30" s="7">
        <f t="shared" si="31"/>
        <v>-1269.3200000000002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31433</v>
      </c>
      <c r="G31" s="321">
        <f t="shared" si="24"/>
        <v>212172.75</v>
      </c>
      <c r="H31" s="321">
        <f t="shared" si="25"/>
        <v>10372.890000000001</v>
      </c>
      <c r="I31" s="5">
        <f>'أخذ التمام الصباحي'!K29</f>
        <v>11054</v>
      </c>
      <c r="J31" s="321">
        <f t="shared" si="26"/>
        <v>85668.5</v>
      </c>
      <c r="K31" s="321">
        <f t="shared" si="27"/>
        <v>4974.3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2978.4124999999999</v>
      </c>
      <c r="P31" s="10">
        <f>'أخذ التمام الصباحي'!Q29</f>
        <v>3500</v>
      </c>
      <c r="Q31" s="7">
        <f t="shared" si="31"/>
        <v>521.58750000000009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38222</v>
      </c>
      <c r="G32" s="321">
        <f t="shared" si="24"/>
        <v>257998.5</v>
      </c>
      <c r="H32" s="321">
        <f t="shared" si="25"/>
        <v>12613.26</v>
      </c>
      <c r="I32" s="5">
        <f>'أخذ التمام الصباحي'!K30</f>
        <v>10101</v>
      </c>
      <c r="J32" s="321">
        <f t="shared" si="26"/>
        <v>78282.75</v>
      </c>
      <c r="K32" s="321">
        <f t="shared" si="27"/>
        <v>4545.45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3362.8125</v>
      </c>
      <c r="P32" s="10">
        <f>'أخذ التمام الصباحي'!Q30</f>
        <v>0</v>
      </c>
      <c r="Q32" s="7">
        <f t="shared" si="31"/>
        <v>-3362.8125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55597</v>
      </c>
      <c r="G33" s="321">
        <f t="shared" si="24"/>
        <v>375279.75</v>
      </c>
      <c r="H33" s="321">
        <f t="shared" si="25"/>
        <v>18347.010000000002</v>
      </c>
      <c r="I33" s="5">
        <f>'أخذ التمام الصباحي'!K31</f>
        <v>1579</v>
      </c>
      <c r="J33" s="321">
        <f t="shared" si="26"/>
        <v>12237.25</v>
      </c>
      <c r="K33" s="321">
        <f t="shared" si="27"/>
        <v>710.55000000000007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3875.17</v>
      </c>
      <c r="P33" s="10">
        <f>'أخذ التمام الصباحي'!Q31</f>
        <v>5800</v>
      </c>
      <c r="Q33" s="7">
        <f t="shared" si="31"/>
        <v>1924.83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60133</v>
      </c>
      <c r="D38" s="43">
        <f t="shared" ref="D38:Q38" si="42">SUM(D7:D37)</f>
        <v>330731.5</v>
      </c>
      <c r="E38" s="43">
        <f t="shared" si="42"/>
        <v>15033.25</v>
      </c>
      <c r="F38" s="43">
        <f t="shared" si="42"/>
        <v>519136</v>
      </c>
      <c r="G38" s="43">
        <f t="shared" si="42"/>
        <v>3504168</v>
      </c>
      <c r="H38" s="43">
        <f t="shared" si="42"/>
        <v>171314.88000000003</v>
      </c>
      <c r="I38" s="43">
        <f t="shared" si="42"/>
        <v>119376</v>
      </c>
      <c r="J38" s="43">
        <f t="shared" si="42"/>
        <v>925164</v>
      </c>
      <c r="K38" s="43">
        <f t="shared" si="42"/>
        <v>53719.200000000019</v>
      </c>
      <c r="L38" s="43">
        <f t="shared" si="42"/>
        <v>353667</v>
      </c>
      <c r="M38" s="43">
        <f t="shared" si="42"/>
        <v>1945168.5</v>
      </c>
      <c r="N38" s="43">
        <f t="shared" si="42"/>
        <v>91953.420000000013</v>
      </c>
      <c r="O38" s="43">
        <f t="shared" si="42"/>
        <v>67052.320000000007</v>
      </c>
      <c r="P38" s="43">
        <f t="shared" si="42"/>
        <v>75218</v>
      </c>
      <c r="Q38" s="43">
        <f t="shared" si="42"/>
        <v>8165.6800000000039</v>
      </c>
    </row>
    <row r="39" spans="1:17" ht="32.25" customHeight="1" thickBot="1" x14ac:dyDescent="0.25">
      <c r="A39" s="400" t="s">
        <v>75</v>
      </c>
      <c r="B39" s="400"/>
      <c r="C39" s="411">
        <f>C38+F38+I38+L38</f>
        <v>1052312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6705232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332020.75000000006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102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102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984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690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1603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1327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195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578000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187000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340000</v>
      </c>
      <c r="N11" s="13" t="e">
        <f>M11/L11</f>
        <v>#DIV/0!</v>
      </c>
      <c r="O11" s="140">
        <f>C11+F11+I11+L11</f>
        <v>0</v>
      </c>
      <c r="P11" s="140">
        <f>D11+G11+J11+M11</f>
        <v>1173000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60133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519136</v>
      </c>
      <c r="G19" s="209">
        <f>'موقف المحطات'!$G$20</f>
        <v>578000</v>
      </c>
      <c r="H19" s="13">
        <f>G19/F19</f>
        <v>1.1133883991863405</v>
      </c>
      <c r="I19" s="209">
        <f>'موقف المحطات'!$I$20</f>
        <v>119376</v>
      </c>
      <c r="J19" s="209">
        <f>'موقف المحطات'!$J$20</f>
        <v>187000</v>
      </c>
      <c r="K19" s="13">
        <f>J19/I19</f>
        <v>1.5664790242594826</v>
      </c>
      <c r="L19" s="209">
        <f>'موقف المحطات'!$L$20</f>
        <v>353667</v>
      </c>
      <c r="M19" s="209">
        <f>'موقف المحطات'!$M$20</f>
        <v>340000</v>
      </c>
      <c r="N19" s="13">
        <f>M19/L19</f>
        <v>0.96135630409396411</v>
      </c>
      <c r="O19" s="140">
        <f>C19+F19+I19+L19</f>
        <v>1052312</v>
      </c>
      <c r="P19" s="140">
        <f>D19+G19+J19+M19</f>
        <v>1105000</v>
      </c>
      <c r="Q19" s="13">
        <f>P19/O19</f>
        <v>1.0500688008879495</v>
      </c>
    </row>
    <row r="20" spans="2:17" ht="22.5" customHeight="1" thickBot="1" x14ac:dyDescent="0.25">
      <c r="B20" s="145" t="s">
        <v>64</v>
      </c>
      <c r="C20" s="140">
        <f>المبيعات!C38</f>
        <v>60133</v>
      </c>
      <c r="D20" s="140">
        <f>D11</f>
        <v>68000</v>
      </c>
      <c r="E20" s="13">
        <f>IFERROR(D20/C20,0)</f>
        <v>1.1308266675535896</v>
      </c>
      <c r="F20" s="140">
        <f>المبيعات!F38</f>
        <v>519136</v>
      </c>
      <c r="G20" s="140">
        <f>G11</f>
        <v>578000</v>
      </c>
      <c r="H20" s="13">
        <f>IFERROR(G20/F20,0)</f>
        <v>1.1133883991863405</v>
      </c>
      <c r="I20" s="140">
        <f>المبيعات!I38</f>
        <v>119376</v>
      </c>
      <c r="J20" s="140">
        <f>J11</f>
        <v>187000</v>
      </c>
      <c r="K20" s="13">
        <f>IFERROR(J20/I20,0)</f>
        <v>1.5664790242594826</v>
      </c>
      <c r="L20" s="140">
        <f>المبيعات!L38</f>
        <v>353667</v>
      </c>
      <c r="M20" s="140">
        <f>M11</f>
        <v>340000</v>
      </c>
      <c r="N20" s="13">
        <f>IFERROR(M20/L20,0)</f>
        <v>0.96135630409396411</v>
      </c>
      <c r="O20" s="140">
        <f>C20+F20+I20+L20</f>
        <v>1052312</v>
      </c>
      <c r="P20" s="140">
        <f>P11</f>
        <v>1173000</v>
      </c>
      <c r="Q20" s="13">
        <f>IFERROR(P20/O20,0)</f>
        <v>1.1146884194041311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28609</v>
      </c>
      <c r="D28" s="147">
        <f>'أخذ التمام الصباحي'!K6</f>
        <v>9043</v>
      </c>
      <c r="E28" s="224"/>
      <c r="F28" s="147">
        <f>'أخذ التمام الصباحي'!H7</f>
        <v>21222</v>
      </c>
      <c r="G28" s="147">
        <f>'أخذ التمام الصباحي'!K7</f>
        <v>3176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188</v>
      </c>
      <c r="D35" s="147">
        <f>'التمام الصباحي'!J39</f>
        <v>2257</v>
      </c>
      <c r="E35" s="143">
        <f>'التمام الصباحي'!P39</f>
        <v>739</v>
      </c>
      <c r="F35" s="147">
        <f>'التمام الصباحي'!V39</f>
        <v>1958</v>
      </c>
      <c r="G35" s="147">
        <f>SUM(C35:F35)</f>
        <v>5142</v>
      </c>
    </row>
    <row r="36" spans="2:8" ht="20.25" customHeight="1" thickBot="1" x14ac:dyDescent="0.25">
      <c r="B36" s="39" t="s">
        <v>37</v>
      </c>
      <c r="C36" s="424">
        <f>'التمام الصباحي'!C42:Z42</f>
        <v>2583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578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5720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2005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1105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0.22377080913666281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0.22812135355892649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330731.5</v>
      </c>
      <c r="D55" s="140">
        <f>المبيعات!G38</f>
        <v>3504168</v>
      </c>
      <c r="E55" s="149">
        <f>المبيعات!J38</f>
        <v>925164</v>
      </c>
      <c r="F55" s="140">
        <f>المبيعات!M38</f>
        <v>1945168.5</v>
      </c>
      <c r="G55" s="35">
        <f>C55+D55+E55+F55</f>
        <v>6705232</v>
      </c>
    </row>
    <row r="56" spans="2:7" ht="17.25" customHeight="1" thickBot="1" x14ac:dyDescent="0.25">
      <c r="B56" s="145" t="s">
        <v>78</v>
      </c>
      <c r="C56" s="140">
        <f>المبيعات!E38</f>
        <v>15033.25</v>
      </c>
      <c r="D56" s="140">
        <f>المبيعات!H38</f>
        <v>171314.88000000003</v>
      </c>
      <c r="E56" s="140">
        <f>المبيعات!K38</f>
        <v>53719.200000000019</v>
      </c>
      <c r="F56" s="140">
        <f>المبيعات!N38</f>
        <v>91953.420000000013</v>
      </c>
      <c r="G56" s="35">
        <f>F56+E56+D56+C56</f>
        <v>332020.75000000006</v>
      </c>
    </row>
    <row r="57" spans="2:7" ht="17.25" customHeight="1" thickBot="1" x14ac:dyDescent="0.25">
      <c r="B57" s="145" t="s">
        <v>79</v>
      </c>
      <c r="C57" s="419">
        <f>المبيعات!P38</f>
        <v>75218</v>
      </c>
      <c r="D57" s="420"/>
      <c r="E57" s="420"/>
      <c r="F57" s="421"/>
      <c r="G57" s="36">
        <f>C57</f>
        <v>75218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R12" sqref="R1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75</v>
      </c>
      <c r="G5" s="194">
        <v>17</v>
      </c>
      <c r="H5" s="213">
        <v>19453</v>
      </c>
      <c r="I5" s="211">
        <v>19</v>
      </c>
      <c r="J5" s="5"/>
      <c r="K5" s="213">
        <v>5256</v>
      </c>
      <c r="L5" s="214"/>
      <c r="M5" s="192"/>
      <c r="N5" s="215"/>
      <c r="O5" s="217">
        <v>1820</v>
      </c>
      <c r="P5" s="218"/>
      <c r="Q5" s="294">
        <f t="shared" ref="Q5:Q26" si="0">P5+O5</f>
        <v>1820</v>
      </c>
      <c r="R5" s="220" t="s">
        <v>237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70</v>
      </c>
      <c r="G6" s="194">
        <v>34</v>
      </c>
      <c r="H6" s="213">
        <v>28609</v>
      </c>
      <c r="I6" s="211">
        <v>15</v>
      </c>
      <c r="J6" s="5">
        <v>17</v>
      </c>
      <c r="K6" s="213">
        <v>9043</v>
      </c>
      <c r="L6" s="214"/>
      <c r="M6" s="192"/>
      <c r="N6" s="215"/>
      <c r="O6" s="217">
        <v>2420</v>
      </c>
      <c r="P6" s="218"/>
      <c r="Q6" s="294">
        <f t="shared" si="0"/>
        <v>2420</v>
      </c>
      <c r="R6" s="220" t="s">
        <v>238</v>
      </c>
      <c r="S6" s="195">
        <v>3883</v>
      </c>
      <c r="T6" s="195"/>
    </row>
    <row r="7" spans="1:20" ht="16.5" thickBot="1" x14ac:dyDescent="0.3">
      <c r="A7" s="299">
        <v>3</v>
      </c>
      <c r="B7" s="290" t="s">
        <v>158</v>
      </c>
      <c r="C7" s="197">
        <v>62</v>
      </c>
      <c r="D7" s="5">
        <v>34</v>
      </c>
      <c r="E7" s="213">
        <v>40828</v>
      </c>
      <c r="F7" s="211">
        <v>33</v>
      </c>
      <c r="G7" s="194">
        <v>17</v>
      </c>
      <c r="H7" s="213">
        <v>21222</v>
      </c>
      <c r="I7" s="211">
        <v>38</v>
      </c>
      <c r="J7" s="5"/>
      <c r="K7" s="213">
        <v>3176</v>
      </c>
      <c r="L7" s="214"/>
      <c r="M7" s="192"/>
      <c r="N7" s="215"/>
      <c r="O7" s="217">
        <v>3570</v>
      </c>
      <c r="P7" s="218"/>
      <c r="Q7" s="294">
        <f t="shared" si="0"/>
        <v>3570</v>
      </c>
      <c r="R7" s="220" t="s">
        <v>229</v>
      </c>
      <c r="S7" s="195">
        <v>447</v>
      </c>
      <c r="T7" s="195"/>
    </row>
    <row r="8" spans="1:20" ht="16.5" thickBot="1" x14ac:dyDescent="0.3">
      <c r="A8" s="299">
        <v>4</v>
      </c>
      <c r="B8" s="34" t="s">
        <v>16</v>
      </c>
      <c r="C8" s="197">
        <v>17</v>
      </c>
      <c r="D8" s="5"/>
      <c r="E8" s="213">
        <v>3678</v>
      </c>
      <c r="F8" s="211">
        <v>42</v>
      </c>
      <c r="G8" s="194">
        <v>17</v>
      </c>
      <c r="H8" s="213">
        <v>23946</v>
      </c>
      <c r="I8" s="211">
        <v>12</v>
      </c>
      <c r="J8" s="5">
        <v>17</v>
      </c>
      <c r="K8" s="213">
        <v>8021</v>
      </c>
      <c r="L8" s="211">
        <v>159</v>
      </c>
      <c r="M8" s="5"/>
      <c r="N8" s="216">
        <v>3638</v>
      </c>
      <c r="O8" s="217">
        <v>2800</v>
      </c>
      <c r="P8" s="219"/>
      <c r="Q8" s="294">
        <f t="shared" si="0"/>
        <v>2800</v>
      </c>
      <c r="R8" s="220" t="s">
        <v>239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64</v>
      </c>
      <c r="G9" s="194">
        <v>51</v>
      </c>
      <c r="H9" s="213">
        <v>35574</v>
      </c>
      <c r="I9" s="211">
        <v>21</v>
      </c>
      <c r="J9" s="5">
        <v>17</v>
      </c>
      <c r="K9" s="213">
        <v>10508</v>
      </c>
      <c r="L9" s="214"/>
      <c r="M9" s="192"/>
      <c r="N9" s="215"/>
      <c r="O9" s="217">
        <v>3070</v>
      </c>
      <c r="P9" s="218"/>
      <c r="Q9" s="294">
        <f t="shared" si="0"/>
        <v>3070</v>
      </c>
      <c r="R9" s="220" t="s">
        <v>234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6</v>
      </c>
      <c r="D10" s="5">
        <v>17</v>
      </c>
      <c r="E10" s="213">
        <v>5351</v>
      </c>
      <c r="F10" s="211">
        <v>60</v>
      </c>
      <c r="G10" s="194">
        <v>17</v>
      </c>
      <c r="H10" s="213">
        <v>26169</v>
      </c>
      <c r="I10" s="214"/>
      <c r="J10" s="192"/>
      <c r="K10" s="212"/>
      <c r="L10" s="211">
        <v>160</v>
      </c>
      <c r="M10" s="5"/>
      <c r="N10" s="216">
        <v>9200</v>
      </c>
      <c r="O10" s="217">
        <v>3080</v>
      </c>
      <c r="P10" s="219"/>
      <c r="Q10" s="294">
        <f t="shared" si="0"/>
        <v>3080</v>
      </c>
      <c r="R10" s="220" t="s">
        <v>230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15</v>
      </c>
      <c r="D11" s="5"/>
      <c r="E11" s="213">
        <v>6188</v>
      </c>
      <c r="F11" s="211">
        <v>70</v>
      </c>
      <c r="G11" s="194">
        <v>17</v>
      </c>
      <c r="H11" s="213">
        <v>16203</v>
      </c>
      <c r="I11" s="214"/>
      <c r="J11" s="192"/>
      <c r="K11" s="212"/>
      <c r="L11" s="211">
        <v>165</v>
      </c>
      <c r="M11" s="5"/>
      <c r="N11" s="216">
        <v>19448</v>
      </c>
      <c r="O11" s="217">
        <v>2700</v>
      </c>
      <c r="P11" s="219"/>
      <c r="Q11" s="294">
        <f t="shared" si="0"/>
        <v>2700</v>
      </c>
      <c r="R11" s="220" t="s">
        <v>219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170</v>
      </c>
      <c r="G12" s="194">
        <v>85</v>
      </c>
      <c r="H12" s="213">
        <v>37230</v>
      </c>
      <c r="I12" s="211">
        <v>55</v>
      </c>
      <c r="J12" s="5">
        <v>17</v>
      </c>
      <c r="K12" s="213">
        <v>9570</v>
      </c>
      <c r="L12" s="214"/>
      <c r="M12" s="192"/>
      <c r="N12" s="215"/>
      <c r="O12" s="217">
        <v>2900</v>
      </c>
      <c r="P12" s="218"/>
      <c r="Q12" s="294">
        <f t="shared" si="0"/>
        <v>2900</v>
      </c>
      <c r="R12" s="220" t="s">
        <v>235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168</v>
      </c>
      <c r="G13" s="194">
        <v>34</v>
      </c>
      <c r="H13" s="213">
        <v>32000</v>
      </c>
      <c r="I13" s="211">
        <v>35</v>
      </c>
      <c r="J13" s="5">
        <v>17</v>
      </c>
      <c r="K13" s="213">
        <v>9600</v>
      </c>
      <c r="L13" s="211">
        <v>85</v>
      </c>
      <c r="M13" s="5">
        <v>51</v>
      </c>
      <c r="N13" s="216">
        <v>25100</v>
      </c>
      <c r="O13" s="217"/>
      <c r="P13" s="219"/>
      <c r="Q13" s="294">
        <f t="shared" si="0"/>
        <v>0</v>
      </c>
      <c r="R13" s="220" t="s">
        <v>224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73</v>
      </c>
      <c r="G14" s="194">
        <v>17</v>
      </c>
      <c r="H14" s="213">
        <v>10892</v>
      </c>
      <c r="I14" s="211">
        <v>25</v>
      </c>
      <c r="J14" s="5"/>
      <c r="K14" s="213">
        <v>6186</v>
      </c>
      <c r="L14" s="211">
        <v>120</v>
      </c>
      <c r="M14" s="5">
        <v>85</v>
      </c>
      <c r="N14" s="216">
        <v>64114</v>
      </c>
      <c r="O14" s="217">
        <v>8768</v>
      </c>
      <c r="P14" s="219"/>
      <c r="Q14" s="294">
        <f t="shared" si="0"/>
        <v>8768</v>
      </c>
      <c r="R14" s="220" t="s">
        <v>228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52</v>
      </c>
      <c r="G15" s="194">
        <v>17</v>
      </c>
      <c r="H15" s="213">
        <v>10186</v>
      </c>
      <c r="I15" s="211">
        <v>23</v>
      </c>
      <c r="J15" s="5"/>
      <c r="K15" s="213">
        <v>2976</v>
      </c>
      <c r="L15" s="211">
        <v>54</v>
      </c>
      <c r="M15" s="5"/>
      <c r="N15" s="216">
        <v>2613</v>
      </c>
      <c r="O15" s="217">
        <v>1350</v>
      </c>
      <c r="P15" s="219"/>
      <c r="Q15" s="294">
        <f t="shared" si="0"/>
        <v>1350</v>
      </c>
      <c r="R15" s="220" t="s">
        <v>232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31</v>
      </c>
      <c r="G16" s="194">
        <v>17</v>
      </c>
      <c r="H16" s="213">
        <v>4241</v>
      </c>
      <c r="I16" s="211">
        <v>10</v>
      </c>
      <c r="J16" s="5">
        <v>17</v>
      </c>
      <c r="K16" s="213">
        <v>2095</v>
      </c>
      <c r="L16" s="214"/>
      <c r="M16" s="192"/>
      <c r="N16" s="215"/>
      <c r="O16" s="217">
        <v>4900</v>
      </c>
      <c r="P16" s="218"/>
      <c r="Q16" s="294">
        <f t="shared" si="0"/>
        <v>4900</v>
      </c>
      <c r="R16" s="220"/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81</v>
      </c>
      <c r="G17" s="194"/>
      <c r="H17" s="213">
        <v>3872</v>
      </c>
      <c r="I17" s="211">
        <v>27</v>
      </c>
      <c r="J17" s="5"/>
      <c r="K17" s="213">
        <v>1127</v>
      </c>
      <c r="L17" s="211">
        <v>165</v>
      </c>
      <c r="M17" s="5"/>
      <c r="N17" s="216">
        <v>7077</v>
      </c>
      <c r="O17" s="217">
        <v>1340</v>
      </c>
      <c r="P17" s="219"/>
      <c r="Q17" s="294">
        <f t="shared" si="0"/>
        <v>1340</v>
      </c>
      <c r="R17" s="220"/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75</v>
      </c>
      <c r="G18" s="194">
        <v>17</v>
      </c>
      <c r="H18" s="213">
        <v>16516</v>
      </c>
      <c r="I18" s="211">
        <v>13</v>
      </c>
      <c r="J18" s="5">
        <v>17</v>
      </c>
      <c r="K18" s="213">
        <v>4204</v>
      </c>
      <c r="L18" s="211">
        <v>160</v>
      </c>
      <c r="M18" s="5">
        <v>17</v>
      </c>
      <c r="N18" s="216">
        <v>25306</v>
      </c>
      <c r="O18" s="217">
        <v>1600</v>
      </c>
      <c r="P18" s="219">
        <v>2000</v>
      </c>
      <c r="Q18" s="294">
        <f t="shared" si="0"/>
        <v>3600</v>
      </c>
      <c r="R18" s="220" t="s">
        <v>220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43</v>
      </c>
      <c r="G19" s="194"/>
      <c r="H19" s="213">
        <v>7168</v>
      </c>
      <c r="I19" s="211">
        <v>23</v>
      </c>
      <c r="J19" s="5"/>
      <c r="K19" s="213">
        <v>1913</v>
      </c>
      <c r="L19" s="214"/>
      <c r="M19" s="192"/>
      <c r="N19" s="215"/>
      <c r="O19" s="217">
        <v>850</v>
      </c>
      <c r="P19" s="218"/>
      <c r="Q19" s="294">
        <f t="shared" si="0"/>
        <v>850</v>
      </c>
      <c r="R19" s="220" t="s">
        <v>233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17</v>
      </c>
      <c r="D20" s="5"/>
      <c r="E20" s="213">
        <v>194</v>
      </c>
      <c r="F20" s="211">
        <v>51</v>
      </c>
      <c r="G20" s="194"/>
      <c r="H20" s="213">
        <v>2429</v>
      </c>
      <c r="I20" s="214"/>
      <c r="J20" s="192"/>
      <c r="K20" s="212"/>
      <c r="L20" s="211">
        <v>105</v>
      </c>
      <c r="M20" s="5"/>
      <c r="N20" s="216">
        <v>9189</v>
      </c>
      <c r="O20" s="217">
        <v>270</v>
      </c>
      <c r="P20" s="219">
        <v>750</v>
      </c>
      <c r="Q20" s="294">
        <f t="shared" si="0"/>
        <v>1020</v>
      </c>
      <c r="R20" s="220" t="s">
        <v>221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45</v>
      </c>
      <c r="G21" s="194"/>
      <c r="H21" s="213">
        <v>3387</v>
      </c>
      <c r="I21" s="214"/>
      <c r="J21" s="192"/>
      <c r="K21" s="212"/>
      <c r="L21" s="211">
        <v>100</v>
      </c>
      <c r="M21" s="5"/>
      <c r="N21" s="216">
        <v>8626</v>
      </c>
      <c r="O21" s="217">
        <v>245</v>
      </c>
      <c r="P21" s="219">
        <v>535</v>
      </c>
      <c r="Q21" s="294">
        <f t="shared" si="0"/>
        <v>780</v>
      </c>
      <c r="R21" s="220" t="s">
        <v>244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70</v>
      </c>
      <c r="G22" s="194">
        <v>17</v>
      </c>
      <c r="H22" s="213">
        <v>19670</v>
      </c>
      <c r="I22" s="211">
        <v>27</v>
      </c>
      <c r="J22" s="5"/>
      <c r="K22" s="213">
        <v>2888</v>
      </c>
      <c r="L22" s="211">
        <v>110</v>
      </c>
      <c r="M22" s="5">
        <v>51</v>
      </c>
      <c r="N22" s="216">
        <v>63600</v>
      </c>
      <c r="O22" s="217">
        <v>2140</v>
      </c>
      <c r="P22" s="219">
        <v>4900</v>
      </c>
      <c r="Q22" s="294">
        <f t="shared" si="0"/>
        <v>7040</v>
      </c>
      <c r="R22" s="220" t="s">
        <v>241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70</v>
      </c>
      <c r="G23" s="194">
        <v>17</v>
      </c>
      <c r="H23" s="213">
        <v>12471</v>
      </c>
      <c r="I23" s="211">
        <v>14</v>
      </c>
      <c r="J23" s="5"/>
      <c r="K23" s="213">
        <v>3135</v>
      </c>
      <c r="L23" s="211">
        <v>115</v>
      </c>
      <c r="M23" s="5">
        <v>68</v>
      </c>
      <c r="N23" s="216">
        <v>53393</v>
      </c>
      <c r="O23" s="217">
        <v>1320</v>
      </c>
      <c r="P23" s="219">
        <v>4000</v>
      </c>
      <c r="Q23" s="294">
        <f t="shared" si="0"/>
        <v>5320</v>
      </c>
      <c r="R23" s="220" t="s">
        <v>227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83</v>
      </c>
      <c r="G24" s="194"/>
      <c r="H24" s="213">
        <v>12551</v>
      </c>
      <c r="I24" s="211">
        <v>14</v>
      </c>
      <c r="J24" s="5"/>
      <c r="K24" s="213">
        <v>1412</v>
      </c>
      <c r="L24" s="211">
        <v>153</v>
      </c>
      <c r="M24" s="5">
        <v>17</v>
      </c>
      <c r="N24" s="216">
        <v>22519</v>
      </c>
      <c r="O24" s="217">
        <v>1100</v>
      </c>
      <c r="P24" s="219">
        <v>1350</v>
      </c>
      <c r="Q24" s="294">
        <f t="shared" si="0"/>
        <v>2450</v>
      </c>
      <c r="R24" s="220" t="s">
        <v>218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82</v>
      </c>
      <c r="G25" s="194"/>
      <c r="H25" s="213">
        <v>7976</v>
      </c>
      <c r="I25" s="211">
        <v>16</v>
      </c>
      <c r="J25" s="5"/>
      <c r="K25" s="213">
        <v>1449</v>
      </c>
      <c r="L25" s="211">
        <v>147</v>
      </c>
      <c r="M25" s="5">
        <v>34</v>
      </c>
      <c r="N25" s="216">
        <v>24949</v>
      </c>
      <c r="O25" s="217">
        <v>840</v>
      </c>
      <c r="P25" s="219">
        <v>1885</v>
      </c>
      <c r="Q25" s="294">
        <f t="shared" si="0"/>
        <v>2725</v>
      </c>
      <c r="R25" s="220" t="s">
        <v>225</v>
      </c>
    </row>
    <row r="26" spans="1:20" ht="16.5" thickBot="1" x14ac:dyDescent="0.3">
      <c r="A26" s="299">
        <v>22</v>
      </c>
      <c r="B26" s="297" t="s">
        <v>112</v>
      </c>
      <c r="C26" s="197">
        <v>71</v>
      </c>
      <c r="D26" s="194">
        <v>17</v>
      </c>
      <c r="E26" s="213">
        <v>3894</v>
      </c>
      <c r="F26" s="211">
        <v>31</v>
      </c>
      <c r="G26" s="194"/>
      <c r="H26" s="213">
        <v>8291</v>
      </c>
      <c r="I26" s="211">
        <v>26</v>
      </c>
      <c r="J26" s="5">
        <v>17</v>
      </c>
      <c r="K26" s="213">
        <v>1430</v>
      </c>
      <c r="L26" s="211">
        <v>160</v>
      </c>
      <c r="M26" s="5">
        <v>17</v>
      </c>
      <c r="N26" s="216">
        <v>14895</v>
      </c>
      <c r="O26" s="217">
        <v>1200</v>
      </c>
      <c r="P26" s="219"/>
      <c r="Q26" s="294">
        <f t="shared" si="0"/>
        <v>1200</v>
      </c>
      <c r="R26" s="220" t="s">
        <v>231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122</v>
      </c>
      <c r="G27" s="194">
        <v>17</v>
      </c>
      <c r="H27" s="213">
        <v>8496</v>
      </c>
      <c r="I27" s="211">
        <v>26</v>
      </c>
      <c r="J27" s="5">
        <v>17</v>
      </c>
      <c r="K27" s="213">
        <v>2209</v>
      </c>
      <c r="L27" s="214"/>
      <c r="M27" s="192"/>
      <c r="N27" s="215"/>
      <c r="O27" s="217">
        <v>965</v>
      </c>
      <c r="P27" s="218"/>
      <c r="Q27" s="294">
        <f t="shared" ref="Q27:Q30" si="1">P27+O27</f>
        <v>965</v>
      </c>
      <c r="R27" s="220" t="s">
        <v>222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170</v>
      </c>
      <c r="G28" s="194"/>
      <c r="H28" s="213">
        <v>25332</v>
      </c>
      <c r="I28" s="211">
        <v>80</v>
      </c>
      <c r="J28" s="5"/>
      <c r="K28" s="213">
        <v>10444</v>
      </c>
      <c r="L28" s="214"/>
      <c r="M28" s="192"/>
      <c r="N28" s="215"/>
      <c r="O28" s="217">
        <v>1250</v>
      </c>
      <c r="P28" s="218"/>
      <c r="Q28" s="294">
        <f t="shared" si="1"/>
        <v>1250</v>
      </c>
      <c r="R28" s="220" t="s">
        <v>226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157</v>
      </c>
      <c r="G29" s="194">
        <v>34</v>
      </c>
      <c r="H29" s="213">
        <v>31433</v>
      </c>
      <c r="I29" s="211">
        <v>64</v>
      </c>
      <c r="J29" s="5">
        <v>17</v>
      </c>
      <c r="K29" s="213">
        <v>11054</v>
      </c>
      <c r="L29" s="214"/>
      <c r="M29" s="192"/>
      <c r="N29" s="215"/>
      <c r="O29" s="217">
        <v>3500</v>
      </c>
      <c r="P29" s="218"/>
      <c r="Q29" s="294">
        <f t="shared" si="1"/>
        <v>3500</v>
      </c>
      <c r="R29" s="220" t="s">
        <v>240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122</v>
      </c>
      <c r="G30" s="194">
        <v>51</v>
      </c>
      <c r="H30" s="213">
        <v>38222</v>
      </c>
      <c r="I30" s="211">
        <v>71</v>
      </c>
      <c r="J30" s="5"/>
      <c r="K30" s="213">
        <v>10101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223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147</v>
      </c>
      <c r="G31" s="194">
        <v>85</v>
      </c>
      <c r="H31" s="213">
        <v>55597</v>
      </c>
      <c r="I31" s="211">
        <v>85</v>
      </c>
      <c r="J31" s="5">
        <v>17</v>
      </c>
      <c r="K31" s="213">
        <v>1579</v>
      </c>
      <c r="L31" s="214"/>
      <c r="M31" s="192"/>
      <c r="N31" s="215"/>
      <c r="O31" s="217">
        <v>5800</v>
      </c>
      <c r="P31" s="218"/>
      <c r="Q31" s="294">
        <f t="shared" ref="Q31:Q35" si="2">P31+O31</f>
        <v>5800</v>
      </c>
      <c r="R31" s="220" t="s">
        <v>236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SUM(G5:G31)</f>
        <v>578</v>
      </c>
      <c r="J39" s="193">
        <f>SUM(J5:J31)</f>
        <v>187</v>
      </c>
      <c r="M39" s="193">
        <f>SUM(M5:M31)</f>
        <v>340</v>
      </c>
    </row>
  </sheetData>
  <sheetProtection selectLockedCells="1"/>
  <customSheetViews>
    <customSheetView guid="{18C0F7AC-4BB1-46DE-8A01-8E31FE0585FC}" scale="85" fitToPage="1">
      <selection activeCell="R12" sqref="R1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25332</v>
      </c>
      <c r="F10" s="350">
        <f>'أخذ التمام الصباحي'!$K$28</f>
        <v>10444</v>
      </c>
      <c r="G10" s="342"/>
      <c r="H10" s="343">
        <f>SUM(D10:G10)</f>
        <v>35776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31433</v>
      </c>
      <c r="F11" s="350">
        <f>'أخذ التمام الصباحي'!$K$29</f>
        <v>11054</v>
      </c>
      <c r="G11" s="342"/>
      <c r="H11" s="343">
        <f t="shared" ref="H11" si="0">SUM(D11:G11)</f>
        <v>42487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38222</v>
      </c>
      <c r="F12" s="350">
        <f>'أخذ التمام الصباحي'!$K$30</f>
        <v>10101</v>
      </c>
      <c r="G12" s="342"/>
      <c r="H12" s="343">
        <f>SUM(D12:G12)</f>
        <v>48323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55597</v>
      </c>
      <c r="F13" s="350">
        <f>'أخذ التمام الصباحي'!$K$31</f>
        <v>1579</v>
      </c>
      <c r="G13" s="342"/>
      <c r="H13" s="343">
        <f>SUM(D13:G13)</f>
        <v>57176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28609</v>
      </c>
      <c r="F14" s="350">
        <f>'أخذ التمام الصباحي'!$K$6</f>
        <v>9043</v>
      </c>
      <c r="G14" s="342"/>
      <c r="H14" s="343">
        <f>SUM(D14:G14)</f>
        <v>37652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40828</v>
      </c>
      <c r="E15" s="350">
        <f>'أخذ التمام الصباحي'!$H$7</f>
        <v>21222</v>
      </c>
      <c r="F15" s="350">
        <f>'أخذ التمام الصباحي'!$K$7</f>
        <v>3176</v>
      </c>
      <c r="G15" s="342"/>
      <c r="H15" s="343">
        <f t="shared" ref="H15:H17" si="1">SUM(D15:G15)</f>
        <v>65226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3894</v>
      </c>
      <c r="E16" s="350">
        <f>'أخذ التمام الصباحي'!$H$26</f>
        <v>8291</v>
      </c>
      <c r="F16" s="350">
        <f>'أخذ التمام الصباحي'!$K$26</f>
        <v>1430</v>
      </c>
      <c r="G16" s="350">
        <f>'أخذ التمام الصباحي'!$N$26</f>
        <v>14895</v>
      </c>
      <c r="H16" s="343">
        <f t="shared" si="1"/>
        <v>28510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8496</v>
      </c>
      <c r="F17" s="350">
        <f>'أخذ التمام الصباحي'!$K$27</f>
        <v>2209</v>
      </c>
      <c r="G17" s="342"/>
      <c r="H17" s="343">
        <f t="shared" si="1"/>
        <v>10705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44722</v>
      </c>
      <c r="E18" s="351">
        <f t="shared" si="2"/>
        <v>217202</v>
      </c>
      <c r="F18" s="351">
        <f t="shared" si="2"/>
        <v>49036</v>
      </c>
      <c r="G18" s="351">
        <f t="shared" si="2"/>
        <v>14895</v>
      </c>
      <c r="H18" s="351">
        <f>SUM(H10:H17)</f>
        <v>325855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242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201</v>
      </c>
      <c r="E11" s="472" t="s">
        <v>202</v>
      </c>
      <c r="F11" s="473"/>
      <c r="G11" s="473"/>
      <c r="H11" s="474" t="s">
        <v>50</v>
      </c>
      <c r="I11" s="476" t="s">
        <v>183</v>
      </c>
      <c r="J11" s="472" t="s">
        <v>205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206</v>
      </c>
      <c r="E13" s="371" t="s">
        <v>207</v>
      </c>
      <c r="F13" s="371">
        <f>'تمام محطات الوكلاء'!E14</f>
        <v>28609</v>
      </c>
      <c r="G13" s="371">
        <f>'تمام محطات الوكلاء'!F14</f>
        <v>9043</v>
      </c>
      <c r="H13" s="371" t="s">
        <v>207</v>
      </c>
      <c r="I13" s="374">
        <f>SUM(E13:H13)</f>
        <v>37652</v>
      </c>
      <c r="J13" s="372">
        <f>F13*0.2525+G13*0.355</f>
        <v>10434.0375</v>
      </c>
      <c r="K13" s="372">
        <f>F13*0.1075+G13*0.145</f>
        <v>4386.7024999999994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3894</v>
      </c>
      <c r="F14" s="371">
        <f>'تمام محطات الوكلاء'!E16</f>
        <v>8291</v>
      </c>
      <c r="G14" s="371">
        <f>'تمام محطات الوكلاء'!F16</f>
        <v>1430</v>
      </c>
      <c r="H14" s="371">
        <f>'تمام محطات الوكلاء'!G16</f>
        <v>14895</v>
      </c>
      <c r="I14" s="374">
        <f t="shared" ref="I14:I22" si="0">SUM(E14:H14)</f>
        <v>28510</v>
      </c>
      <c r="J14" s="372">
        <f>E14*0.2105+F14*0.2525+H14*0.195+G14*0.355</f>
        <v>6325.3395</v>
      </c>
      <c r="K14" s="372">
        <f>E14*0.0695+F14*0.1075+G14*0.145+H14*0.085</f>
        <v>2635.3405000000002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40828</v>
      </c>
      <c r="F15" s="373">
        <f>'تمام محطات الوكلاء'!E15</f>
        <v>21222</v>
      </c>
      <c r="G15" s="373">
        <f>'تمام محطات الوكلاء'!F15</f>
        <v>3176</v>
      </c>
      <c r="H15" s="371" t="s">
        <v>207</v>
      </c>
      <c r="I15" s="374">
        <f t="shared" si="0"/>
        <v>65226</v>
      </c>
      <c r="J15" s="372">
        <f>E15*0.2105+F15*0.2525+G15*0.355</f>
        <v>15080.329</v>
      </c>
      <c r="K15" s="372">
        <f>E15*0.0695+F15*0.1075+G15*0.145</f>
        <v>5579.4310000000005</v>
      </c>
    </row>
    <row r="16" spans="2:12" ht="21" thickBot="1" x14ac:dyDescent="0.25">
      <c r="B16" s="482" t="s">
        <v>208</v>
      </c>
      <c r="C16" s="483"/>
      <c r="D16" s="484"/>
      <c r="E16" s="375">
        <f>SUM(E13:E15)</f>
        <v>44722</v>
      </c>
      <c r="F16" s="375">
        <f t="shared" ref="F16:K16" si="1">SUM(F13:F15)</f>
        <v>58122</v>
      </c>
      <c r="G16" s="375">
        <f t="shared" si="1"/>
        <v>13649</v>
      </c>
      <c r="H16" s="375">
        <f t="shared" si="1"/>
        <v>14895</v>
      </c>
      <c r="I16" s="376">
        <f t="shared" si="1"/>
        <v>131388</v>
      </c>
      <c r="J16" s="375">
        <f t="shared" si="1"/>
        <v>31839.705999999998</v>
      </c>
      <c r="K16" s="377">
        <f t="shared" si="1"/>
        <v>12601.474</v>
      </c>
    </row>
    <row r="17" spans="2:11" ht="18.75" thickBot="1" x14ac:dyDescent="0.25">
      <c r="B17" s="370">
        <v>4</v>
      </c>
      <c r="C17" s="342" t="s">
        <v>121</v>
      </c>
      <c r="D17" s="485" t="s">
        <v>209</v>
      </c>
      <c r="E17" s="371" t="s">
        <v>207</v>
      </c>
      <c r="F17" s="371">
        <f>'تمام محطات الوكلاء'!E17</f>
        <v>8496</v>
      </c>
      <c r="G17" s="371">
        <f>'تمام محطات الوكلاء'!F17</f>
        <v>2209</v>
      </c>
      <c r="H17" s="371" t="s">
        <v>207</v>
      </c>
      <c r="I17" s="374">
        <f t="shared" si="0"/>
        <v>10705</v>
      </c>
      <c r="J17" s="372">
        <f>F17*0.2525+G17*0.355</f>
        <v>2929.4350000000004</v>
      </c>
      <c r="K17" s="372">
        <f>F17*0.1075+G17*0.145</f>
        <v>1233.625</v>
      </c>
    </row>
    <row r="18" spans="2:11" ht="18.75" thickBot="1" x14ac:dyDescent="0.25">
      <c r="B18" s="370">
        <v>5</v>
      </c>
      <c r="C18" s="344" t="s">
        <v>210</v>
      </c>
      <c r="D18" s="486"/>
      <c r="E18" s="371" t="s">
        <v>207</v>
      </c>
      <c r="F18" s="371">
        <f>'تمام محطات الوكلاء'!E12</f>
        <v>38222</v>
      </c>
      <c r="G18" s="371">
        <f>'تمام محطات الوكلاء'!F12</f>
        <v>10101</v>
      </c>
      <c r="H18" s="371" t="s">
        <v>207</v>
      </c>
      <c r="I18" s="374">
        <f t="shared" si="0"/>
        <v>48323</v>
      </c>
      <c r="J18" s="372">
        <f>F18*0.2525+G18*0.355</f>
        <v>13236.91</v>
      </c>
      <c r="K18" s="372">
        <f>F18*0.1075+G18*0.145</f>
        <v>5573.51</v>
      </c>
    </row>
    <row r="19" spans="2:11" ht="18.75" thickBot="1" x14ac:dyDescent="0.25">
      <c r="B19" s="370">
        <v>6</v>
      </c>
      <c r="C19" s="342" t="s">
        <v>211</v>
      </c>
      <c r="D19" s="487"/>
      <c r="E19" s="371" t="s">
        <v>207</v>
      </c>
      <c r="F19" s="371">
        <f>'تمام محطات الوكلاء'!E10</f>
        <v>25332</v>
      </c>
      <c r="G19" s="371">
        <f>'تمام محطات الوكلاء'!F10</f>
        <v>10444</v>
      </c>
      <c r="H19" s="371" t="s">
        <v>207</v>
      </c>
      <c r="I19" s="374">
        <f t="shared" si="0"/>
        <v>35776</v>
      </c>
      <c r="J19" s="372">
        <f>F19*0.2525+G19*0.355</f>
        <v>10103.950000000001</v>
      </c>
      <c r="K19" s="372">
        <f>F19*0.1075+G19*0.145</f>
        <v>4237.57</v>
      </c>
    </row>
    <row r="20" spans="2:11" ht="21" thickBot="1" x14ac:dyDescent="0.25">
      <c r="B20" s="488" t="s">
        <v>212</v>
      </c>
      <c r="C20" s="489"/>
      <c r="D20" s="490"/>
      <c r="E20" s="378"/>
      <c r="F20" s="379">
        <f t="shared" ref="F20:K20" si="2">SUM(F17:F19)</f>
        <v>72050</v>
      </c>
      <c r="G20" s="379">
        <f t="shared" si="2"/>
        <v>22754</v>
      </c>
      <c r="H20" s="379"/>
      <c r="I20" s="380">
        <f t="shared" si="2"/>
        <v>94804</v>
      </c>
      <c r="J20" s="379">
        <f t="shared" si="2"/>
        <v>26270.295000000002</v>
      </c>
      <c r="K20" s="379">
        <f t="shared" si="2"/>
        <v>11044.705</v>
      </c>
    </row>
    <row r="21" spans="2:11" ht="18.75" thickBot="1" x14ac:dyDescent="0.25">
      <c r="B21" s="370">
        <v>7</v>
      </c>
      <c r="C21" s="342" t="s">
        <v>213</v>
      </c>
      <c r="D21" s="485" t="s">
        <v>214</v>
      </c>
      <c r="E21" s="371" t="s">
        <v>207</v>
      </c>
      <c r="F21" s="371">
        <f>'تمام محطات الوكلاء'!E13</f>
        <v>55597</v>
      </c>
      <c r="G21" s="371">
        <f>'تمام محطات الوكلاء'!F13</f>
        <v>1579</v>
      </c>
      <c r="H21" s="371" t="s">
        <v>207</v>
      </c>
      <c r="I21" s="374">
        <f t="shared" si="0"/>
        <v>57176</v>
      </c>
      <c r="J21" s="372">
        <f>F21*0.2525+G21*0.355</f>
        <v>14598.7875</v>
      </c>
      <c r="K21" s="372">
        <f>F21*0.1075+G21*0.145</f>
        <v>6205.6324999999997</v>
      </c>
    </row>
    <row r="22" spans="2:11" ht="18.75" thickBot="1" x14ac:dyDescent="0.25">
      <c r="B22" s="370">
        <v>8</v>
      </c>
      <c r="C22" s="342" t="s">
        <v>215</v>
      </c>
      <c r="D22" s="486"/>
      <c r="E22" s="371" t="s">
        <v>207</v>
      </c>
      <c r="F22" s="371">
        <f>'تمام محطات الوكلاء'!E11</f>
        <v>31433</v>
      </c>
      <c r="G22" s="371">
        <f>'تمام محطات الوكلاء'!F11</f>
        <v>11054</v>
      </c>
      <c r="H22" s="371" t="s">
        <v>207</v>
      </c>
      <c r="I22" s="374">
        <f t="shared" si="0"/>
        <v>42487</v>
      </c>
      <c r="J22" s="372">
        <f>F22*0.2525+G22*0.355</f>
        <v>11861.002500000001</v>
      </c>
      <c r="K22" s="372">
        <f>F22*0.1075+G22*0.145</f>
        <v>4981.8775000000005</v>
      </c>
    </row>
    <row r="23" spans="2:11" ht="21" thickBot="1" x14ac:dyDescent="0.25">
      <c r="B23" s="464" t="s">
        <v>216</v>
      </c>
      <c r="C23" s="465"/>
      <c r="D23" s="466"/>
      <c r="E23" s="381"/>
      <c r="F23" s="381">
        <f t="shared" ref="F23:K23" si="3">SUM(F21:F22)</f>
        <v>87030</v>
      </c>
      <c r="G23" s="381">
        <f t="shared" si="3"/>
        <v>12633</v>
      </c>
      <c r="H23" s="381"/>
      <c r="I23" s="382">
        <f t="shared" si="3"/>
        <v>99663</v>
      </c>
      <c r="J23" s="381">
        <f t="shared" si="3"/>
        <v>26459.79</v>
      </c>
      <c r="K23" s="383">
        <f t="shared" si="3"/>
        <v>11187.51</v>
      </c>
    </row>
    <row r="24" spans="2:11" x14ac:dyDescent="0.2">
      <c r="B24" s="493" t="s">
        <v>204</v>
      </c>
      <c r="C24" s="493"/>
      <c r="D24" s="493"/>
      <c r="E24" s="491">
        <f>SUM(E16,E20,E23)</f>
        <v>44722</v>
      </c>
      <c r="F24" s="491">
        <f t="shared" ref="F24:K24" si="4">SUM(F16,F20,F23)</f>
        <v>217202</v>
      </c>
      <c r="G24" s="491">
        <f t="shared" si="4"/>
        <v>49036</v>
      </c>
      <c r="H24" s="491">
        <f t="shared" si="4"/>
        <v>14895</v>
      </c>
      <c r="I24" s="491">
        <f t="shared" si="4"/>
        <v>325855</v>
      </c>
      <c r="J24" s="491">
        <f t="shared" si="4"/>
        <v>84569.790999999997</v>
      </c>
      <c r="K24" s="491">
        <f t="shared" si="4"/>
        <v>34833.688999999998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hiddenRows="1">
      <selection activeCell="G4" sqref="G4"/>
      <pageMargins left="0.7" right="0.7" top="0.75" bottom="0.75" header="0.3" footer="0.3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zoomScale="70" zoomScaleNormal="70" workbookViewId="0">
      <selection activeCell="Q26" sqref="Q26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>
        <v>17</v>
      </c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>
        <v>17</v>
      </c>
      <c r="N6" s="191" t="s">
        <v>23</v>
      </c>
      <c r="O6" s="189"/>
      <c r="P6" s="189"/>
      <c r="Q6" s="189"/>
      <c r="R6" s="189">
        <v>17</v>
      </c>
      <c r="S6" s="293"/>
      <c r="T6" s="293"/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>
        <v>17</v>
      </c>
      <c r="S7" s="293">
        <v>17</v>
      </c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/>
      <c r="H9" s="184">
        <v>17</v>
      </c>
      <c r="I9" s="226">
        <v>17</v>
      </c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51</v>
      </c>
      <c r="S9" s="5">
        <f t="shared" si="0"/>
        <v>17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>
        <v>17</v>
      </c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>
        <v>17</v>
      </c>
      <c r="H11" s="184">
        <v>17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/>
      <c r="H12" s="184">
        <v>17</v>
      </c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85</v>
      </c>
      <c r="D13" s="184">
        <v>17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119</v>
      </c>
      <c r="V14" s="162">
        <f>I22</f>
        <v>34</v>
      </c>
      <c r="W14" s="162">
        <f>F22+E34+Q19</f>
        <v>204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17</v>
      </c>
      <c r="U15" s="162">
        <f>C22+O9+F34</f>
        <v>408</v>
      </c>
      <c r="V15" s="162">
        <f>D22+P9+G34</f>
        <v>136</v>
      </c>
      <c r="W15" s="162">
        <f>E22+I34+Q9</f>
        <v>51</v>
      </c>
    </row>
    <row r="16" spans="1:23" ht="16.5" thickBot="1" x14ac:dyDescent="0.25">
      <c r="A16" s="47"/>
      <c r="B16" s="327" t="s">
        <v>177</v>
      </c>
      <c r="C16" s="330">
        <v>85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51</v>
      </c>
      <c r="V16" s="162">
        <f>S9</f>
        <v>17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68</v>
      </c>
      <c r="U19" s="162">
        <f>'التمام الصباحي'!L39</f>
        <v>578</v>
      </c>
      <c r="V19" s="162">
        <f>'التمام الصباحي'!R39</f>
        <v>187</v>
      </c>
      <c r="W19" s="162">
        <f>'التمام الصباحي'!X39</f>
        <v>340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578</v>
      </c>
      <c r="V20" s="162">
        <f>D22+I22+G34+P9+S9</f>
        <v>187</v>
      </c>
      <c r="W20" s="162">
        <f>E22+F22+Q9+T9+E34+I34+Q19</f>
        <v>340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391</v>
      </c>
      <c r="D22" s="330">
        <f>SUM(D5:D21)+F44</f>
        <v>102</v>
      </c>
      <c r="E22" s="330">
        <f>SUM(E5:E18)+G44</f>
        <v>17</v>
      </c>
      <c r="F22" s="330">
        <f>SUM(F5:F18)+D44</f>
        <v>102</v>
      </c>
      <c r="G22" s="330">
        <f>SUM(G5:G18)</f>
        <v>51</v>
      </c>
      <c r="H22" s="330">
        <f>SUM(H5:H21)+B44</f>
        <v>119</v>
      </c>
      <c r="I22" s="330">
        <f>SUM(I5:I21)+C44</f>
        <v>34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>
        <v>17</v>
      </c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>
        <v>17</v>
      </c>
      <c r="H32" s="331">
        <v>17</v>
      </c>
      <c r="I32" s="330">
        <v>17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17</v>
      </c>
      <c r="G34" s="330">
        <f>SUM(G28:G33)+I44</f>
        <v>34</v>
      </c>
      <c r="H34" s="330">
        <f>SUM(H28:H32)+K44</f>
        <v>17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>
        <v>17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17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34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34</v>
      </c>
      <c r="F44" s="313">
        <f t="shared" si="2"/>
        <v>0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40</v>
      </c>
      <c r="G32" s="194">
        <f>'التمام الصباحي'!Q8+'التمام الصباحي'!S8</f>
        <v>19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49</v>
      </c>
      <c r="G33" s="194">
        <f>'التمام الصباحي'!Q9+'التمام الصباحي'!S9</f>
        <v>24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64</v>
      </c>
      <c r="F34" s="194">
        <f>'التمام الصباحي'!K10+'التمام الصباحي'!M10</f>
        <v>36</v>
      </c>
      <c r="G34" s="194">
        <f>'التمام الصباحي'!Q10+'التمام الصباحي'!S10</f>
        <v>11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18</v>
      </c>
      <c r="F35" s="194">
        <f>'التمام الصباحي'!K11+'التمام الصباحي'!M11</f>
        <v>43</v>
      </c>
      <c r="G35" s="194">
        <f>'التمام الصباحي'!Q11+'التمام الصباحي'!S11</f>
        <v>26</v>
      </c>
      <c r="H35" s="194">
        <f>'التمام الصباحي'!W11+'التمام الصباحي'!Y11</f>
        <v>27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68</v>
      </c>
      <c r="G36" s="194">
        <f>'التمام الصباحي'!Q12+'التمام الصباحي'!S12</f>
        <v>21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1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28</v>
      </c>
      <c r="F37" s="194">
        <f>'التمام الصباحي'!K13+'التمام الصباحي'!M13</f>
        <v>57</v>
      </c>
      <c r="G37" s="295"/>
      <c r="H37" s="194">
        <f>'التمام الصباحي'!W13+'التمام الصباحي'!Y13</f>
        <v>28</v>
      </c>
      <c r="K37" s="233" t="s">
        <v>18</v>
      </c>
      <c r="L37" s="235">
        <f t="shared" si="14"/>
        <v>17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22</v>
      </c>
      <c r="F38" s="194">
        <f>'التمام الصباحي'!K14+'التمام الصباحي'!M14</f>
        <v>42</v>
      </c>
      <c r="G38" s="295"/>
      <c r="H38" s="194">
        <f>'التمام الصباحي'!W14+'التمام الصباحي'!Y14</f>
        <v>35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62</v>
      </c>
      <c r="G39" s="194">
        <f>'التمام الصباحي'!Q15+'التمام الصباحي'!S15</f>
        <v>20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47</v>
      </c>
      <c r="G40" s="194">
        <f>'التمام الصباحي'!Q16+'التمام الصباحي'!S16</f>
        <v>21</v>
      </c>
      <c r="H40" s="194">
        <f>'التمام الصباحي'!W16+'التمام الصباحي'!Y16</f>
        <v>60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13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29</v>
      </c>
      <c r="G41" s="194">
        <f>'التمام الصباحي'!Q17+'التمام الصباحي'!S17</f>
        <v>11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0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50</v>
      </c>
      <c r="G42" s="194">
        <f>'التمام الصباحي'!Q18+'التمام الصباحي'!S18</f>
        <v>11</v>
      </c>
      <c r="H42" s="194">
        <f>'التمام الصباحي'!W18+'التمام الصباحي'!Y18</f>
        <v>11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34</v>
      </c>
      <c r="G43" s="194">
        <f>'التمام الصباحي'!Q19+'التمام الصباحي'!S19</f>
        <v>22</v>
      </c>
      <c r="H43" s="354"/>
      <c r="K43" s="233" t="s">
        <v>24</v>
      </c>
      <c r="L43" s="234"/>
      <c r="M43" s="235">
        <f t="shared" si="12"/>
        <v>34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1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13</v>
      </c>
      <c r="G44" s="194">
        <f>'التمام الصباحي'!Q20+'التمام الصباحي'!S20</f>
        <v>5</v>
      </c>
      <c r="H44" s="194">
        <f>'التمام الصباحي'!W20+'التمام الصباحي'!Y20</f>
        <v>22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1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49</v>
      </c>
      <c r="G45" s="194">
        <f>'التمام الصباحي'!Q21+'التمام الصباحي'!S21</f>
        <v>30</v>
      </c>
      <c r="H45" s="194">
        <f>'التمام الصباحي'!W21+'التمام الصباحي'!Y21</f>
        <v>42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1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55</v>
      </c>
      <c r="G46" s="194">
        <f>'التمام الصباحي'!Q22+'التمام الصباحي'!S22</f>
        <v>9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1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0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13.6</v>
      </c>
      <c r="F47" s="194">
        <f>'التمام الصباحي'!K23+'التمام الصباحي'!M23</f>
        <v>12</v>
      </c>
      <c r="G47" s="295"/>
      <c r="H47" s="194">
        <f>'التمام الصباحي'!W23+'التمام الصباحي'!Y23</f>
        <v>22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21</v>
      </c>
      <c r="G48" s="295"/>
      <c r="H48" s="194">
        <f>'التمام الصباحي'!W24+'التمام الصباحي'!Y24</f>
        <v>25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13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35</v>
      </c>
      <c r="G49" s="194">
        <f>'التمام الصباحي'!Q25+'التمام الصباحي'!S25</f>
        <v>6</v>
      </c>
      <c r="H49" s="194">
        <f>'التمام الصباحي'!W25+'التمام الصباحي'!Y25</f>
        <v>113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37</v>
      </c>
      <c r="G50" s="194">
        <f>'التمام الصباحي'!Q26+'التمام الصباحي'!S26</f>
        <v>20</v>
      </c>
      <c r="H50" s="194">
        <f>'التمام الصباحي'!W26+'التمام الصباحي'!Y26</f>
        <v>105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102</v>
      </c>
      <c r="P50" s="236"/>
      <c r="Q50" s="246" t="s">
        <v>32</v>
      </c>
      <c r="R50" s="247">
        <f t="shared" si="11"/>
        <v>3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19</v>
      </c>
      <c r="G51" s="194">
        <f>'التمام الصباحي'!Q27+'التمام الصباحي'!S27</f>
        <v>18</v>
      </c>
      <c r="H51" s="194">
        <f>'التمام الصباحي'!W27+'التمام الصباحي'!Y27</f>
        <v>49</v>
      </c>
      <c r="K51" s="233" t="s">
        <v>32</v>
      </c>
      <c r="L51" s="234"/>
      <c r="M51" s="235">
        <f t="shared" si="12"/>
        <v>17</v>
      </c>
      <c r="N51" s="235">
        <f t="shared" si="13"/>
        <v>17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17</v>
      </c>
      <c r="G52" s="194">
        <f>'التمام الصباحي'!Q28+'التمام الصباحي'!S28</f>
        <v>16</v>
      </c>
      <c r="H52" s="194">
        <f>'التمام الصباحي'!W28+'التمام الصباحي'!Y28</f>
        <v>52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24</v>
      </c>
      <c r="F53" s="194">
        <f>'التمام الصباحي'!K29+'التمام الصباحي'!M29</f>
        <v>23</v>
      </c>
      <c r="G53" s="194">
        <f>'التمام الصباحي'!Q29+'التمام الصباحي'!S29</f>
        <v>21</v>
      </c>
      <c r="H53" s="194">
        <f>'التمام الصباحي'!W29+'التمام الصباحي'!Y29</f>
        <v>36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17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19</v>
      </c>
      <c r="G54" s="194">
        <f>'التمام الصباحي'!Q30+'التمام الصباحي'!S30</f>
        <v>21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37</v>
      </c>
      <c r="G55" s="194">
        <f>'التمام الصباحي'!Q31+'التمام الصباحي'!S31</f>
        <v>20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50</v>
      </c>
      <c r="G56" s="194">
        <f>'التمام الصباحي'!Q32+'التمام الصباحي'!S32</f>
        <v>35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91</v>
      </c>
      <c r="G57" s="194">
        <f>'التمام الصباحي'!Q33+'التمام الصباحي'!S33</f>
        <v>27</v>
      </c>
      <c r="H57" s="354"/>
      <c r="K57" s="318" t="s">
        <v>170</v>
      </c>
      <c r="L57" s="234"/>
      <c r="M57" s="235">
        <f t="shared" si="12"/>
        <v>85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85</v>
      </c>
      <c r="G58" s="194">
        <f>'التمام الصباحي'!Q34+'التمام الصباحي'!S34</f>
        <v>16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0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2019-09-15T07:41:48Z</cp:lastPrinted>
  <dcterms:created xsi:type="dcterms:W3CDTF">2018-10-24T15:18:02Z</dcterms:created>
  <dcterms:modified xsi:type="dcterms:W3CDTF">2019-09-16T07:11:29Z</dcterms:modified>
</cp:coreProperties>
</file>