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23256" windowHeight="13176" tabRatio="962" firstSheet="2" activeTab="9"/>
  </bookViews>
  <sheets>
    <sheet name="Input Sheet" sheetId="7" r:id="rId1"/>
    <sheet name="Detailed Sales" sheetId="27" r:id="rId2"/>
    <sheet name="Detailed Sales $" sheetId="33" r:id="rId3"/>
    <sheet name="Marketing" sheetId="28" r:id="rId4"/>
    <sheet name="Consultancy Costs" sheetId="30" r:id="rId5"/>
    <sheet name="Equipement" sheetId="31" r:id="rId6"/>
    <sheet name="Analysis" sheetId="22" r:id="rId7"/>
    <sheet name="Workings" sheetId="8" r:id="rId8"/>
    <sheet name="Output Sheet" sheetId="9" r:id="rId9"/>
    <sheet name="Annual Cash Flow" sheetId="14" r:id="rId10"/>
    <sheet name="Annual Profit &amp; Loss" sheetId="18" r:id="rId11"/>
    <sheet name="Annual Balance Sheet" sheetId="16" r:id="rId12"/>
    <sheet name="Sales &amp; Net Profit" sheetId="24" r:id="rId13"/>
    <sheet name="PE Valuation" sheetId="25" r:id="rId14"/>
    <sheet name="DC Flow" sheetId="26" r:id="rId15"/>
  </sheets>
  <definedNames>
    <definedName name="_xlnm._FilterDatabase" localSheetId="0" hidden="1">'Input Sheet'!#REF!</definedName>
    <definedName name="EeeNICrate">'Input Sheet'!$C$94</definedName>
    <definedName name="EeeNICrate1">'Input Sheet'!$C$95</definedName>
    <definedName name="EerNICrate">'Input Sheet'!$C$93</definedName>
    <definedName name="LowerLevel">'Input Sheet'!$C$88</definedName>
    <definedName name="NICnilEmployee">'Input Sheet'!$D$94</definedName>
    <definedName name="NICnilEmployer">'Input Sheet'!$D$93</definedName>
    <definedName name="PAYErate">'Input Sheet'!$C$86</definedName>
    <definedName name="PAYErateHigher">'Input Sheet'!$E$86</definedName>
    <definedName name="PAYErateMedium">'Input Sheet'!$D$86</definedName>
    <definedName name="PersonalAllowance">'Input Sheet'!$C$91</definedName>
    <definedName name="_xlnm.Print_Area" localSheetId="6">Analysis!$A$1:$H$40</definedName>
    <definedName name="_xlnm.Print_Area" localSheetId="9">'Annual Cash Flow'!$A$1:$K$57</definedName>
    <definedName name="_xlnm.Print_Area" localSheetId="10">'Annual Profit &amp; Loss'!$A$1:$K$69</definedName>
    <definedName name="_xlnm.Print_Area" localSheetId="14">'DC Flow'!$A$1:$E$40</definedName>
    <definedName name="_xlnm.Print_Area" localSheetId="0">'Input Sheet'!$A$1:$BJ$277</definedName>
    <definedName name="_xlnm.Print_Area" localSheetId="8">'Output Sheet'!$A$1:$BJ$161</definedName>
    <definedName name="_xlnm.Print_Area" localSheetId="13">'PE Valuation'!$A$1:$G$33</definedName>
    <definedName name="_xlnm.Print_Area" localSheetId="7">Workings!$A$1:$BJ$428</definedName>
    <definedName name="_xlnm.Print_Titles" localSheetId="8">'Output Sheet'!$A:$B</definedName>
    <definedName name="_xlnm.Print_Titles" localSheetId="7">Workings!$A:$B</definedName>
    <definedName name="Taxaddhigher">'Input Sheet'!$D$89</definedName>
    <definedName name="Taxaddmedium">'Input Sheet'!$C$89</definedName>
    <definedName name="Upperearningslimit">'Input Sheet'!$E$94</definedName>
    <definedName name="Upperearningslimit1">'Input Sheet'!$E$95</definedName>
    <definedName name="Upperlevel">'Input Sheet'!$D$88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" l="1"/>
  <c r="A1" i="18"/>
  <c r="D173" i="7" l="1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BC173" i="7"/>
  <c r="BD173" i="7"/>
  <c r="BE173" i="7"/>
  <c r="BF173" i="7"/>
  <c r="BG173" i="7"/>
  <c r="BH173" i="7"/>
  <c r="BI173" i="7"/>
  <c r="BJ173" i="7"/>
  <c r="C173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BC127" i="7"/>
  <c r="BD127" i="7"/>
  <c r="BE127" i="7"/>
  <c r="BF127" i="7"/>
  <c r="BG127" i="7"/>
  <c r="BH127" i="7"/>
  <c r="BI127" i="7"/>
  <c r="BJ127" i="7"/>
  <c r="D56" i="33"/>
  <c r="E56" i="33"/>
  <c r="F56" i="33"/>
  <c r="G56" i="33"/>
  <c r="H56" i="33"/>
  <c r="I56" i="33"/>
  <c r="J56" i="33"/>
  <c r="K56" i="33"/>
  <c r="L56" i="33"/>
  <c r="M56" i="33"/>
  <c r="N56" i="33"/>
  <c r="O56" i="33"/>
  <c r="P56" i="33"/>
  <c r="Q56" i="33"/>
  <c r="R56" i="33"/>
  <c r="S56" i="33"/>
  <c r="T56" i="33"/>
  <c r="U56" i="33"/>
  <c r="V56" i="33"/>
  <c r="W56" i="33"/>
  <c r="X56" i="33"/>
  <c r="Y56" i="33"/>
  <c r="Z56" i="33"/>
  <c r="AA56" i="33"/>
  <c r="AB56" i="33"/>
  <c r="AC56" i="33"/>
  <c r="AD56" i="33"/>
  <c r="AE56" i="33"/>
  <c r="AF56" i="33"/>
  <c r="AG56" i="33"/>
  <c r="AH56" i="33"/>
  <c r="AI56" i="33"/>
  <c r="AJ56" i="33"/>
  <c r="AK56" i="33"/>
  <c r="AL56" i="33"/>
  <c r="AM56" i="33"/>
  <c r="AN56" i="33"/>
  <c r="AO56" i="33"/>
  <c r="AP56" i="33"/>
  <c r="AQ56" i="33"/>
  <c r="AR56" i="33"/>
  <c r="AS56" i="33"/>
  <c r="AT56" i="33"/>
  <c r="AU56" i="33"/>
  <c r="AV56" i="33"/>
  <c r="AW56" i="33"/>
  <c r="AX56" i="33"/>
  <c r="AY56" i="33"/>
  <c r="AZ56" i="33"/>
  <c r="BA56" i="33"/>
  <c r="BB56" i="33"/>
  <c r="BC56" i="33"/>
  <c r="BD56" i="33"/>
  <c r="BE56" i="33"/>
  <c r="BF56" i="33"/>
  <c r="BG56" i="33"/>
  <c r="BH56" i="33"/>
  <c r="BI56" i="33"/>
  <c r="BJ56" i="33"/>
  <c r="C56" i="33"/>
  <c r="C127" i="7"/>
  <c r="D55" i="33"/>
  <c r="E55" i="33"/>
  <c r="F55" i="33"/>
  <c r="G55" i="33"/>
  <c r="H55" i="33"/>
  <c r="I55" i="33"/>
  <c r="J55" i="33"/>
  <c r="K55" i="33"/>
  <c r="L55" i="33"/>
  <c r="M55" i="33"/>
  <c r="N55" i="33"/>
  <c r="O55" i="33"/>
  <c r="P55" i="33"/>
  <c r="Q55" i="33"/>
  <c r="R55" i="33"/>
  <c r="S55" i="33"/>
  <c r="T55" i="33"/>
  <c r="U55" i="33"/>
  <c r="V55" i="33"/>
  <c r="W55" i="33"/>
  <c r="X55" i="33"/>
  <c r="Y55" i="33"/>
  <c r="Z55" i="33"/>
  <c r="AA55" i="33"/>
  <c r="AB55" i="33"/>
  <c r="AC55" i="33"/>
  <c r="AD55" i="33"/>
  <c r="AE55" i="33"/>
  <c r="AF55" i="33"/>
  <c r="AG55" i="33"/>
  <c r="AH55" i="33"/>
  <c r="AI55" i="33"/>
  <c r="AJ55" i="33"/>
  <c r="AK55" i="33"/>
  <c r="AL55" i="33"/>
  <c r="AM55" i="33"/>
  <c r="AN55" i="33"/>
  <c r="AO55" i="33"/>
  <c r="AP55" i="33"/>
  <c r="AQ55" i="33"/>
  <c r="AR55" i="33"/>
  <c r="AS55" i="33"/>
  <c r="AT55" i="33"/>
  <c r="AU55" i="33"/>
  <c r="AV55" i="33"/>
  <c r="AW55" i="33"/>
  <c r="AX55" i="33"/>
  <c r="AY55" i="33"/>
  <c r="AZ55" i="33"/>
  <c r="BA55" i="33"/>
  <c r="BB55" i="33"/>
  <c r="BC55" i="33"/>
  <c r="BD55" i="33"/>
  <c r="BE55" i="33"/>
  <c r="BF55" i="33"/>
  <c r="BG55" i="33"/>
  <c r="BH55" i="33"/>
  <c r="BI55" i="33"/>
  <c r="BJ55" i="33"/>
  <c r="C55" i="33"/>
  <c r="AN16" i="33"/>
  <c r="AO16" i="33"/>
  <c r="AP16" i="33"/>
  <c r="AQ16" i="33"/>
  <c r="AR16" i="33"/>
  <c r="AS16" i="33"/>
  <c r="AT16" i="33"/>
  <c r="AU16" i="33"/>
  <c r="AV16" i="33"/>
  <c r="AW16" i="33"/>
  <c r="AX16" i="33"/>
  <c r="AB16" i="33"/>
  <c r="AC16" i="33"/>
  <c r="AD16" i="33"/>
  <c r="AE16" i="33"/>
  <c r="AF16" i="33"/>
  <c r="AG16" i="33"/>
  <c r="AH16" i="33"/>
  <c r="AI16" i="33"/>
  <c r="AJ16" i="33"/>
  <c r="AK16" i="33"/>
  <c r="AL16" i="33"/>
  <c r="P16" i="33"/>
  <c r="Q16" i="33"/>
  <c r="R16" i="33"/>
  <c r="S16" i="33"/>
  <c r="T16" i="33"/>
  <c r="U16" i="33"/>
  <c r="V16" i="33"/>
  <c r="W16" i="33"/>
  <c r="X16" i="33"/>
  <c r="Y16" i="33"/>
  <c r="Z16" i="33"/>
  <c r="AN25" i="33"/>
  <c r="AO25" i="33"/>
  <c r="AP25" i="33"/>
  <c r="AQ25" i="33"/>
  <c r="AR25" i="33"/>
  <c r="AS25" i="33"/>
  <c r="AT25" i="33"/>
  <c r="AU25" i="33"/>
  <c r="AV25" i="33"/>
  <c r="AW25" i="33"/>
  <c r="AX25" i="33"/>
  <c r="AM25" i="33"/>
  <c r="AB25" i="33"/>
  <c r="AC25" i="33"/>
  <c r="AD25" i="33"/>
  <c r="AE25" i="33"/>
  <c r="AF25" i="33"/>
  <c r="AG25" i="33"/>
  <c r="AH25" i="33"/>
  <c r="AI25" i="33"/>
  <c r="AJ25" i="33"/>
  <c r="AK25" i="33"/>
  <c r="AL25" i="33"/>
  <c r="AA25" i="33"/>
  <c r="U25" i="33"/>
  <c r="V25" i="33"/>
  <c r="W25" i="33"/>
  <c r="X25" i="33"/>
  <c r="Y25" i="33"/>
  <c r="Z25" i="33"/>
  <c r="AZ34" i="33"/>
  <c r="BA34" i="33"/>
  <c r="BB34" i="33"/>
  <c r="BC34" i="33"/>
  <c r="BD34" i="33"/>
  <c r="BE34" i="33"/>
  <c r="BF34" i="33"/>
  <c r="BG34" i="33"/>
  <c r="BH34" i="33"/>
  <c r="BI34" i="33"/>
  <c r="BJ34" i="33"/>
  <c r="AN34" i="33"/>
  <c r="AO34" i="33"/>
  <c r="AP34" i="33"/>
  <c r="AQ34" i="33"/>
  <c r="AR34" i="33"/>
  <c r="AS34" i="33"/>
  <c r="AT34" i="33"/>
  <c r="AU34" i="33"/>
  <c r="AV34" i="33"/>
  <c r="AW34" i="33"/>
  <c r="AX34" i="33"/>
  <c r="AM34" i="33"/>
  <c r="AB34" i="33"/>
  <c r="AC34" i="33"/>
  <c r="AD34" i="33"/>
  <c r="AE34" i="33"/>
  <c r="AF34" i="33"/>
  <c r="AG34" i="33"/>
  <c r="AH34" i="33"/>
  <c r="AI34" i="33"/>
  <c r="AJ34" i="33"/>
  <c r="AK34" i="33"/>
  <c r="AL34" i="33"/>
  <c r="AA34" i="33"/>
  <c r="Q34" i="33"/>
  <c r="R34" i="33"/>
  <c r="S34" i="33"/>
  <c r="T34" i="33"/>
  <c r="U34" i="33"/>
  <c r="V34" i="33"/>
  <c r="W34" i="33"/>
  <c r="X34" i="33"/>
  <c r="Y34" i="33"/>
  <c r="Z34" i="33"/>
  <c r="AZ47" i="33"/>
  <c r="BA47" i="33"/>
  <c r="BB47" i="33"/>
  <c r="BC47" i="33"/>
  <c r="BD47" i="33"/>
  <c r="BE47" i="33"/>
  <c r="BF47" i="33"/>
  <c r="BG47" i="33"/>
  <c r="BH47" i="33"/>
  <c r="BI47" i="33"/>
  <c r="BJ47" i="33"/>
  <c r="AY47" i="33"/>
  <c r="AN47" i="33"/>
  <c r="AO47" i="33"/>
  <c r="AP47" i="33"/>
  <c r="AQ47" i="33"/>
  <c r="AR47" i="33"/>
  <c r="AS47" i="33"/>
  <c r="AT47" i="33"/>
  <c r="AU47" i="33"/>
  <c r="AV47" i="33"/>
  <c r="AW47" i="33"/>
  <c r="AX47" i="33"/>
  <c r="AM47" i="33"/>
  <c r="AB47" i="33"/>
  <c r="AC47" i="33"/>
  <c r="AD47" i="33"/>
  <c r="AE47" i="33"/>
  <c r="AF47" i="33"/>
  <c r="AG47" i="33"/>
  <c r="AH47" i="33"/>
  <c r="AI47" i="33"/>
  <c r="AJ47" i="33"/>
  <c r="AK47" i="33"/>
  <c r="AL47" i="33"/>
  <c r="AA47" i="33"/>
  <c r="U47" i="33"/>
  <c r="V47" i="33"/>
  <c r="W47" i="33"/>
  <c r="X47" i="33"/>
  <c r="Y47" i="33"/>
  <c r="Z47" i="33"/>
  <c r="P47" i="33"/>
  <c r="Q47" i="33"/>
  <c r="R47" i="33"/>
  <c r="S47" i="33"/>
  <c r="T47" i="33"/>
  <c r="O47" i="33"/>
  <c r="N47" i="33"/>
  <c r="M47" i="33"/>
  <c r="L47" i="33"/>
  <c r="K47" i="33"/>
  <c r="J47" i="33"/>
  <c r="I47" i="33"/>
  <c r="H47" i="33"/>
  <c r="C54" i="33"/>
  <c r="D51" i="33"/>
  <c r="E51" i="33" s="1"/>
  <c r="F51" i="33" s="1"/>
  <c r="G51" i="33" s="1"/>
  <c r="O40" i="33"/>
  <c r="P40" i="33" s="1"/>
  <c r="K27" i="33"/>
  <c r="L27" i="33" s="1"/>
  <c r="J18" i="33"/>
  <c r="I8" i="33"/>
  <c r="J8" i="33" s="1"/>
  <c r="P41" i="27"/>
  <c r="P37" i="27"/>
  <c r="P43" i="27" s="1"/>
  <c r="P38" i="27"/>
  <c r="O43" i="27"/>
  <c r="O37" i="2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BC134" i="7"/>
  <c r="BD134" i="7"/>
  <c r="BE134" i="7"/>
  <c r="BF134" i="7"/>
  <c r="BG134" i="7"/>
  <c r="BH134" i="7"/>
  <c r="BI134" i="7"/>
  <c r="BJ134" i="7"/>
  <c r="C134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BC126" i="7"/>
  <c r="BD126" i="7"/>
  <c r="BE126" i="7"/>
  <c r="BF126" i="7"/>
  <c r="BG126" i="7"/>
  <c r="BH126" i="7"/>
  <c r="BI126" i="7"/>
  <c r="BJ126" i="7"/>
  <c r="C126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BC124" i="7"/>
  <c r="BD124" i="7"/>
  <c r="BE124" i="7"/>
  <c r="BF124" i="7"/>
  <c r="BG124" i="7"/>
  <c r="BH124" i="7"/>
  <c r="BI124" i="7"/>
  <c r="BJ124" i="7"/>
  <c r="C124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BC122" i="7"/>
  <c r="BD122" i="7"/>
  <c r="BE122" i="7"/>
  <c r="BF122" i="7"/>
  <c r="BG122" i="7"/>
  <c r="BH122" i="7"/>
  <c r="BI122" i="7"/>
  <c r="BJ122" i="7"/>
  <c r="H122" i="7"/>
  <c r="D122" i="7"/>
  <c r="E122" i="7"/>
  <c r="F122" i="7"/>
  <c r="G122" i="7"/>
  <c r="C122" i="7"/>
  <c r="B116" i="7"/>
  <c r="B81" i="7"/>
  <c r="D46" i="7"/>
  <c r="E46" i="7"/>
  <c r="F46" i="7" s="1"/>
  <c r="G46" i="7" s="1"/>
  <c r="D47" i="7"/>
  <c r="E47" i="7"/>
  <c r="F47" i="7"/>
  <c r="G47" i="7"/>
  <c r="E59" i="7"/>
  <c r="F59" i="7" s="1"/>
  <c r="G59" i="7" s="1"/>
  <c r="D52" i="7"/>
  <c r="C25" i="7"/>
  <c r="C20" i="7"/>
  <c r="D19" i="7"/>
  <c r="E19" i="7"/>
  <c r="F19" i="7"/>
  <c r="G19" i="7"/>
  <c r="C19" i="7"/>
  <c r="I8" i="27"/>
  <c r="Q38" i="27" l="1"/>
  <c r="P22" i="7"/>
  <c r="Q41" i="27"/>
  <c r="Q37" i="27"/>
  <c r="R37" i="27" s="1"/>
  <c r="S37" i="27" s="1"/>
  <c r="T37" i="27" s="1"/>
  <c r="U37" i="27" s="1"/>
  <c r="V37" i="27" s="1"/>
  <c r="W37" i="27" s="1"/>
  <c r="X37" i="27" s="1"/>
  <c r="Y37" i="27" s="1"/>
  <c r="Z37" i="27" s="1"/>
  <c r="O46" i="33"/>
  <c r="D54" i="33"/>
  <c r="E54" i="33" s="1"/>
  <c r="M27" i="33"/>
  <c r="F54" i="33"/>
  <c r="G54" i="33" s="1"/>
  <c r="K8" i="33"/>
  <c r="K18" i="33"/>
  <c r="Q40" i="33"/>
  <c r="K27" i="27"/>
  <c r="J8" i="27"/>
  <c r="D48" i="27"/>
  <c r="E48" i="27" s="1"/>
  <c r="F48" i="27" s="1"/>
  <c r="G48" i="27" s="1"/>
  <c r="AA37" i="27" l="1"/>
  <c r="Q43" i="27"/>
  <c r="P41" i="33"/>
  <c r="P44" i="33"/>
  <c r="R40" i="33"/>
  <c r="L18" i="33"/>
  <c r="L8" i="33"/>
  <c r="H9" i="33"/>
  <c r="H14" i="33" s="1"/>
  <c r="H16" i="33" s="1"/>
  <c r="H19" i="33"/>
  <c r="H24" i="33" s="1"/>
  <c r="H25" i="33" s="1"/>
  <c r="H28" i="33"/>
  <c r="H33" i="33" s="1"/>
  <c r="H34" i="33" s="1"/>
  <c r="H38" i="33" s="1"/>
  <c r="N27" i="33"/>
  <c r="L27" i="27"/>
  <c r="M27" i="27" s="1"/>
  <c r="N27" i="27" s="1"/>
  <c r="J18" i="27"/>
  <c r="K18" i="27" s="1"/>
  <c r="L18" i="27" s="1"/>
  <c r="M18" i="27" s="1"/>
  <c r="N18" i="27" s="1"/>
  <c r="K8" i="27"/>
  <c r="R41" i="27" l="1"/>
  <c r="R43" i="27" s="1"/>
  <c r="Q22" i="7"/>
  <c r="AB37" i="27"/>
  <c r="AC37" i="27" s="1"/>
  <c r="AD37" i="27" s="1"/>
  <c r="AE37" i="27" s="1"/>
  <c r="AF37" i="27" s="1"/>
  <c r="AG37" i="27" s="1"/>
  <c r="R38" i="27"/>
  <c r="P46" i="33"/>
  <c r="I31" i="33"/>
  <c r="I28" i="33"/>
  <c r="H36" i="33"/>
  <c r="H51" i="33" s="1"/>
  <c r="I19" i="33"/>
  <c r="I22" i="33"/>
  <c r="I9" i="33"/>
  <c r="I12" i="33"/>
  <c r="M8" i="33"/>
  <c r="M18" i="33"/>
  <c r="S40" i="33"/>
  <c r="L8" i="27"/>
  <c r="S41" i="27" l="1"/>
  <c r="R22" i="7"/>
  <c r="AH37" i="27"/>
  <c r="I33" i="33"/>
  <c r="I34" i="33" s="1"/>
  <c r="Q41" i="33"/>
  <c r="Q44" i="33"/>
  <c r="T40" i="33"/>
  <c r="N18" i="33"/>
  <c r="N8" i="33"/>
  <c r="I14" i="33"/>
  <c r="I16" i="33" s="1"/>
  <c r="I24" i="33"/>
  <c r="I25" i="33" s="1"/>
  <c r="H54" i="33"/>
  <c r="I51" i="33"/>
  <c r="S38" i="27"/>
  <c r="M8" i="27"/>
  <c r="N8" i="27" s="1"/>
  <c r="O8" i="27" s="1"/>
  <c r="AI37" i="27" l="1"/>
  <c r="I38" i="33"/>
  <c r="J28" i="33"/>
  <c r="J31" i="33"/>
  <c r="Q46" i="33"/>
  <c r="I54" i="33"/>
  <c r="J51" i="33"/>
  <c r="J19" i="33"/>
  <c r="J22" i="33"/>
  <c r="I36" i="33"/>
  <c r="J12" i="33"/>
  <c r="J9" i="33"/>
  <c r="J14" i="33" s="1"/>
  <c r="J16" i="33" s="1"/>
  <c r="O8" i="33"/>
  <c r="U40" i="33"/>
  <c r="S43" i="27"/>
  <c r="O27" i="27"/>
  <c r="P27" i="27" s="1"/>
  <c r="Q27" i="27" s="1"/>
  <c r="R27" i="27" s="1"/>
  <c r="S27" i="27" s="1"/>
  <c r="T27" i="27" s="1"/>
  <c r="O18" i="27"/>
  <c r="P18" i="27" s="1"/>
  <c r="Q18" i="27" s="1"/>
  <c r="R18" i="27" s="1"/>
  <c r="S18" i="27" s="1"/>
  <c r="T18" i="27" s="1"/>
  <c r="T41" i="27" l="1"/>
  <c r="S22" i="7"/>
  <c r="AJ37" i="27"/>
  <c r="J33" i="33"/>
  <c r="R41" i="33"/>
  <c r="R44" i="33"/>
  <c r="V40" i="33"/>
  <c r="O18" i="33"/>
  <c r="P8" i="33"/>
  <c r="O27" i="33"/>
  <c r="K12" i="33"/>
  <c r="K9" i="33"/>
  <c r="K14" i="33" s="1"/>
  <c r="K16" i="33" s="1"/>
  <c r="J24" i="33"/>
  <c r="J25" i="33" s="1"/>
  <c r="K51" i="33"/>
  <c r="J54" i="33"/>
  <c r="T38" i="27"/>
  <c r="AK37" i="27" l="1"/>
  <c r="J34" i="33"/>
  <c r="J38" i="33" s="1"/>
  <c r="K28" i="33"/>
  <c r="K31" i="33"/>
  <c r="R46" i="33"/>
  <c r="L51" i="33"/>
  <c r="K54" i="33"/>
  <c r="K19" i="33"/>
  <c r="J36" i="33"/>
  <c r="K22" i="33"/>
  <c r="L12" i="33"/>
  <c r="L9" i="33"/>
  <c r="L14" i="33" s="1"/>
  <c r="L16" i="33" s="1"/>
  <c r="P27" i="33"/>
  <c r="Q8" i="33"/>
  <c r="P18" i="33"/>
  <c r="W40" i="33"/>
  <c r="T43" i="27"/>
  <c r="P8" i="27"/>
  <c r="Q8" i="27" s="1"/>
  <c r="U41" i="27" l="1"/>
  <c r="T22" i="7"/>
  <c r="AL37" i="27"/>
  <c r="K33" i="33"/>
  <c r="S41" i="33"/>
  <c r="S44" i="33"/>
  <c r="X40" i="33"/>
  <c r="Q18" i="33"/>
  <c r="R8" i="33"/>
  <c r="Q27" i="33"/>
  <c r="M12" i="33"/>
  <c r="M9" i="33"/>
  <c r="M14" i="33" s="1"/>
  <c r="M16" i="33" s="1"/>
  <c r="K24" i="33"/>
  <c r="K25" i="33" s="1"/>
  <c r="L54" i="33"/>
  <c r="M51" i="33"/>
  <c r="U38" i="27"/>
  <c r="R8" i="27"/>
  <c r="S8" i="27" s="1"/>
  <c r="T8" i="27" s="1"/>
  <c r="U8" i="27" s="1"/>
  <c r="AM37" i="27" l="1"/>
  <c r="AN37" i="27" s="1"/>
  <c r="AO37" i="27" s="1"/>
  <c r="AP37" i="27" s="1"/>
  <c r="AQ37" i="27" s="1"/>
  <c r="AR37" i="27" s="1"/>
  <c r="K34" i="33"/>
  <c r="K38" i="33" s="1"/>
  <c r="L31" i="33"/>
  <c r="L28" i="33"/>
  <c r="L33" i="33" s="1"/>
  <c r="S46" i="33"/>
  <c r="M54" i="33"/>
  <c r="N51" i="33"/>
  <c r="L22" i="33"/>
  <c r="L19" i="33"/>
  <c r="L24" i="33" s="1"/>
  <c r="L25" i="33" s="1"/>
  <c r="K36" i="33"/>
  <c r="N12" i="33"/>
  <c r="N9" i="33"/>
  <c r="N14" i="33" s="1"/>
  <c r="N16" i="33" s="1"/>
  <c r="R27" i="33"/>
  <c r="S8" i="33"/>
  <c r="R18" i="33"/>
  <c r="Y40" i="33"/>
  <c r="AS37" i="27"/>
  <c r="U43" i="27"/>
  <c r="V41" i="27" s="1"/>
  <c r="V8" i="27"/>
  <c r="W8" i="27" s="1"/>
  <c r="X8" i="27" s="1"/>
  <c r="Y8" i="27" s="1"/>
  <c r="Z8" i="27" s="1"/>
  <c r="U18" i="27"/>
  <c r="U27" i="27"/>
  <c r="L34" i="33" l="1"/>
  <c r="L38" i="33" s="1"/>
  <c r="M28" i="33"/>
  <c r="M31" i="33"/>
  <c r="T44" i="33"/>
  <c r="T41" i="33"/>
  <c r="Z40" i="33"/>
  <c r="S18" i="33"/>
  <c r="T8" i="33"/>
  <c r="S27" i="33"/>
  <c r="O12" i="33"/>
  <c r="O9" i="33"/>
  <c r="O14" i="33" s="1"/>
  <c r="O16" i="33" s="1"/>
  <c r="M22" i="33"/>
  <c r="M19" i="33"/>
  <c r="M24" i="33" s="1"/>
  <c r="M25" i="33" s="1"/>
  <c r="L36" i="33"/>
  <c r="N54" i="33"/>
  <c r="O51" i="33"/>
  <c r="AT37" i="27"/>
  <c r="V38" i="27"/>
  <c r="V27" i="27"/>
  <c r="W27" i="27" s="1"/>
  <c r="V18" i="27"/>
  <c r="W18" i="27" s="1"/>
  <c r="X18" i="27" s="1"/>
  <c r="Y18" i="27" s="1"/>
  <c r="Z18" i="27" s="1"/>
  <c r="AA8" i="27"/>
  <c r="M33" i="33" l="1"/>
  <c r="T46" i="33"/>
  <c r="U44" i="33" s="1"/>
  <c r="U41" i="33"/>
  <c r="O54" i="33"/>
  <c r="P51" i="33"/>
  <c r="N22" i="33"/>
  <c r="N19" i="33"/>
  <c r="N24" i="33" s="1"/>
  <c r="N25" i="33" s="1"/>
  <c r="M36" i="33"/>
  <c r="P9" i="33"/>
  <c r="P12" i="33"/>
  <c r="T27" i="33"/>
  <c r="U8" i="33"/>
  <c r="T18" i="33"/>
  <c r="AA40" i="33"/>
  <c r="AU37" i="27"/>
  <c r="V43" i="27"/>
  <c r="W41" i="27" s="1"/>
  <c r="AA27" i="27"/>
  <c r="AB8" i="27"/>
  <c r="AC8" i="27" s="1"/>
  <c r="AA18" i="27"/>
  <c r="X27" i="27"/>
  <c r="Y27" i="27" s="1"/>
  <c r="Z27" i="27" s="1"/>
  <c r="M34" i="33" l="1"/>
  <c r="M38" i="33" s="1"/>
  <c r="N28" i="33"/>
  <c r="N31" i="33"/>
  <c r="U46" i="33"/>
  <c r="V44" i="33" s="1"/>
  <c r="AB40" i="33"/>
  <c r="U27" i="33"/>
  <c r="V8" i="33"/>
  <c r="U18" i="33"/>
  <c r="P14" i="33"/>
  <c r="O22" i="33"/>
  <c r="O19" i="33"/>
  <c r="O24" i="33" s="1"/>
  <c r="O25" i="33" s="1"/>
  <c r="N36" i="33"/>
  <c r="P54" i="33"/>
  <c r="Q51" i="33"/>
  <c r="AV37" i="27"/>
  <c r="W38" i="27"/>
  <c r="AB18" i="27"/>
  <c r="AC18" i="27" s="1"/>
  <c r="AD18" i="27" s="1"/>
  <c r="AE18" i="27" s="1"/>
  <c r="AD8" i="27"/>
  <c r="AB27" i="27"/>
  <c r="AC27" i="27" s="1"/>
  <c r="AD27" i="27" s="1"/>
  <c r="V41" i="33" l="1"/>
  <c r="V46" i="33" s="1"/>
  <c r="N33" i="33"/>
  <c r="W44" i="33"/>
  <c r="W41" i="33"/>
  <c r="W46" i="33" s="1"/>
  <c r="Q54" i="33"/>
  <c r="R51" i="33"/>
  <c r="P19" i="33"/>
  <c r="P22" i="33"/>
  <c r="O36" i="33"/>
  <c r="Q12" i="33"/>
  <c r="Q9" i="33"/>
  <c r="Q14" i="33" s="1"/>
  <c r="V18" i="33"/>
  <c r="W8" i="33"/>
  <c r="V27" i="33"/>
  <c r="AC40" i="33"/>
  <c r="AW37" i="27"/>
  <c r="W43" i="27"/>
  <c r="X41" i="27" s="1"/>
  <c r="AE27" i="27"/>
  <c r="AF27" i="27" s="1"/>
  <c r="AE8" i="27"/>
  <c r="AF18" i="27"/>
  <c r="N34" i="33" l="1"/>
  <c r="N38" i="33" s="1"/>
  <c r="O28" i="33"/>
  <c r="O31" i="33"/>
  <c r="X44" i="33"/>
  <c r="X41" i="33"/>
  <c r="X46" i="33" s="1"/>
  <c r="AD40" i="33"/>
  <c r="W27" i="33"/>
  <c r="X8" i="33"/>
  <c r="W18" i="33"/>
  <c r="R12" i="33"/>
  <c r="R9" i="33"/>
  <c r="R14" i="33" s="1"/>
  <c r="P24" i="33"/>
  <c r="P25" i="33" s="1"/>
  <c r="R54" i="33"/>
  <c r="S51" i="33"/>
  <c r="AX37" i="27"/>
  <c r="AY37" i="27" s="1"/>
  <c r="X38" i="27"/>
  <c r="AF8" i="27"/>
  <c r="AZ37" i="27" l="1"/>
  <c r="BA37" i="27" s="1"/>
  <c r="BB37" i="27" s="1"/>
  <c r="O33" i="33"/>
  <c r="Y44" i="33"/>
  <c r="Y41" i="33"/>
  <c r="T51" i="33"/>
  <c r="S54" i="33"/>
  <c r="Q19" i="33"/>
  <c r="Q22" i="33"/>
  <c r="P36" i="33"/>
  <c r="S12" i="33"/>
  <c r="S9" i="33"/>
  <c r="S14" i="33" s="1"/>
  <c r="X18" i="33"/>
  <c r="Y8" i="33"/>
  <c r="X27" i="33"/>
  <c r="AE40" i="33"/>
  <c r="X43" i="27"/>
  <c r="Y41" i="27" s="1"/>
  <c r="AG8" i="27"/>
  <c r="BC37" i="27" l="1"/>
  <c r="Y46" i="33"/>
  <c r="Z44" i="33" s="1"/>
  <c r="O34" i="33"/>
  <c r="O38" i="33" s="1"/>
  <c r="P28" i="33"/>
  <c r="P31" i="33"/>
  <c r="AF40" i="33"/>
  <c r="Y27" i="33"/>
  <c r="Z8" i="33"/>
  <c r="Y18" i="33"/>
  <c r="T12" i="33"/>
  <c r="T9" i="33"/>
  <c r="T14" i="33" s="1"/>
  <c r="Q24" i="33"/>
  <c r="Q25" i="33" s="1"/>
  <c r="U51" i="33"/>
  <c r="T54" i="33"/>
  <c r="Y38" i="27"/>
  <c r="AG27" i="27"/>
  <c r="AH8" i="27"/>
  <c r="AG18" i="27"/>
  <c r="BD37" i="27" l="1"/>
  <c r="Z41" i="33"/>
  <c r="Z46" i="33" s="1"/>
  <c r="P33" i="33"/>
  <c r="AA44" i="33"/>
  <c r="AA41" i="33"/>
  <c r="AA46" i="33" s="1"/>
  <c r="V51" i="33"/>
  <c r="U54" i="33"/>
  <c r="R22" i="33"/>
  <c r="Q36" i="33"/>
  <c r="R19" i="33"/>
  <c r="R24" i="33" s="1"/>
  <c r="R25" i="33" s="1"/>
  <c r="U12" i="33"/>
  <c r="U9" i="33"/>
  <c r="U14" i="33" s="1"/>
  <c r="Z18" i="33"/>
  <c r="AA8" i="33"/>
  <c r="Z27" i="33"/>
  <c r="AG40" i="33"/>
  <c r="Y43" i="27"/>
  <c r="AH27" i="27"/>
  <c r="AI27" i="27" s="1"/>
  <c r="AJ27" i="27" s="1"/>
  <c r="AH18" i="27"/>
  <c r="AI8" i="27"/>
  <c r="Z41" i="27" l="1"/>
  <c r="Z38" i="27"/>
  <c r="BE37" i="27"/>
  <c r="P34" i="33"/>
  <c r="P38" i="33" s="1"/>
  <c r="Q28" i="33"/>
  <c r="Q31" i="33"/>
  <c r="AB44" i="33"/>
  <c r="AB41" i="33"/>
  <c r="AB46" i="33" s="1"/>
  <c r="AH40" i="33"/>
  <c r="AA18" i="33"/>
  <c r="AB8" i="33"/>
  <c r="AA27" i="33"/>
  <c r="V9" i="33"/>
  <c r="V12" i="33"/>
  <c r="R36" i="33"/>
  <c r="S22" i="33"/>
  <c r="S19" i="33"/>
  <c r="S24" i="33" s="1"/>
  <c r="S25" i="33" s="1"/>
  <c r="W51" i="33"/>
  <c r="V54" i="33"/>
  <c r="AK27" i="27"/>
  <c r="AL27" i="27" s="1"/>
  <c r="AJ8" i="27"/>
  <c r="AI18" i="27"/>
  <c r="BF37" i="27" l="1"/>
  <c r="Z43" i="27"/>
  <c r="Q33" i="33"/>
  <c r="AC44" i="33"/>
  <c r="AC41" i="33"/>
  <c r="AC46" i="33" s="1"/>
  <c r="X51" i="33"/>
  <c r="W54" i="33"/>
  <c r="S36" i="33"/>
  <c r="T22" i="33"/>
  <c r="T19" i="33"/>
  <c r="T24" i="33" s="1"/>
  <c r="T25" i="33" s="1"/>
  <c r="V14" i="33"/>
  <c r="AB27" i="33"/>
  <c r="AC8" i="33"/>
  <c r="AB18" i="33"/>
  <c r="AI40" i="33"/>
  <c r="AM27" i="27"/>
  <c r="AN27" i="27" s="1"/>
  <c r="AO27" i="27" s="1"/>
  <c r="AP27" i="27" s="1"/>
  <c r="AJ18" i="27"/>
  <c r="AK8" i="27"/>
  <c r="AA38" i="27" l="1"/>
  <c r="AA41" i="27"/>
  <c r="BG37" i="27"/>
  <c r="Q38" i="33"/>
  <c r="R28" i="33"/>
  <c r="R31" i="33"/>
  <c r="AD44" i="33"/>
  <c r="AD41" i="33"/>
  <c r="AD46" i="33" s="1"/>
  <c r="AJ40" i="33"/>
  <c r="AC18" i="33"/>
  <c r="AD8" i="33"/>
  <c r="AC27" i="33"/>
  <c r="W12" i="33"/>
  <c r="W9" i="33"/>
  <c r="W14" i="33" s="1"/>
  <c r="U22" i="33"/>
  <c r="U19" i="33"/>
  <c r="U24" i="33" s="1"/>
  <c r="T36" i="33"/>
  <c r="X54" i="33"/>
  <c r="Y51" i="33"/>
  <c r="AL8" i="27"/>
  <c r="AK18" i="27"/>
  <c r="AQ27" i="27"/>
  <c r="AR27" i="27" s="1"/>
  <c r="BH37" i="27" l="1"/>
  <c r="AA43" i="27"/>
  <c r="R33" i="33"/>
  <c r="AE41" i="33"/>
  <c r="AE44" i="33"/>
  <c r="Y54" i="33"/>
  <c r="Z51" i="33"/>
  <c r="V19" i="33"/>
  <c r="V22" i="33"/>
  <c r="U36" i="33"/>
  <c r="X12" i="33"/>
  <c r="X9" i="33"/>
  <c r="X14" i="33" s="1"/>
  <c r="AD27" i="33"/>
  <c r="AE8" i="33"/>
  <c r="AD18" i="33"/>
  <c r="AK40" i="33"/>
  <c r="AS27" i="27"/>
  <c r="AL18" i="27"/>
  <c r="AM18" i="27" s="1"/>
  <c r="AN18" i="27" s="1"/>
  <c r="AO18" i="27" s="1"/>
  <c r="AM8" i="27"/>
  <c r="AB41" i="27" l="1"/>
  <c r="AB38" i="27"/>
  <c r="BI37" i="27"/>
  <c r="R38" i="33"/>
  <c r="S31" i="33"/>
  <c r="S28" i="33"/>
  <c r="S33" i="33" s="1"/>
  <c r="AE46" i="33"/>
  <c r="AL40" i="33"/>
  <c r="AE18" i="33"/>
  <c r="AF8" i="33"/>
  <c r="AE27" i="33"/>
  <c r="Y12" i="33"/>
  <c r="Y9" i="33"/>
  <c r="Y14" i="33" s="1"/>
  <c r="V24" i="33"/>
  <c r="Z54" i="33"/>
  <c r="AA51" i="33"/>
  <c r="AN8" i="27"/>
  <c r="AO8" i="27" s="1"/>
  <c r="AP8" i="27" s="1"/>
  <c r="AQ8" i="27" s="1"/>
  <c r="AP18" i="27"/>
  <c r="AT27" i="27"/>
  <c r="BJ37" i="27" l="1"/>
  <c r="AB43" i="27"/>
  <c r="S38" i="33"/>
  <c r="T31" i="33"/>
  <c r="T28" i="33"/>
  <c r="T33" i="33" s="1"/>
  <c r="AF44" i="33"/>
  <c r="AF41" i="33"/>
  <c r="AA54" i="33"/>
  <c r="AB51" i="33"/>
  <c r="W19" i="33"/>
  <c r="W22" i="33"/>
  <c r="V36" i="33"/>
  <c r="Z12" i="33"/>
  <c r="Z9" i="33"/>
  <c r="Z14" i="33" s="1"/>
  <c r="AF27" i="33"/>
  <c r="AG8" i="33"/>
  <c r="AF18" i="33"/>
  <c r="AM40" i="33"/>
  <c r="AU27" i="27"/>
  <c r="AQ18" i="27"/>
  <c r="AR8" i="27"/>
  <c r="AC38" i="27" l="1"/>
  <c r="AC41" i="27"/>
  <c r="AC43" i="27" s="1"/>
  <c r="T38" i="33"/>
  <c r="U31" i="33"/>
  <c r="U28" i="33"/>
  <c r="AF46" i="33"/>
  <c r="AG41" i="33" s="1"/>
  <c r="AN40" i="33"/>
  <c r="AG27" i="33"/>
  <c r="AG18" i="33"/>
  <c r="AH8" i="33"/>
  <c r="AA9" i="33"/>
  <c r="AA12" i="33"/>
  <c r="W24" i="33"/>
  <c r="AB54" i="33"/>
  <c r="AC51" i="33"/>
  <c r="AS8" i="27"/>
  <c r="AR18" i="27"/>
  <c r="AV27" i="27"/>
  <c r="AD38" i="27" l="1"/>
  <c r="AD43" i="27" s="1"/>
  <c r="AD41" i="27"/>
  <c r="U33" i="33"/>
  <c r="U38" i="33" s="1"/>
  <c r="AG44" i="33"/>
  <c r="AG46" i="33" s="1"/>
  <c r="AC54" i="33"/>
  <c r="AD51" i="33"/>
  <c r="X19" i="33"/>
  <c r="X22" i="33"/>
  <c r="W36" i="33"/>
  <c r="AA14" i="33"/>
  <c r="AA16" i="33" s="1"/>
  <c r="AI8" i="33"/>
  <c r="AH18" i="33"/>
  <c r="AH27" i="33"/>
  <c r="AO40" i="33"/>
  <c r="AS18" i="27"/>
  <c r="AW27" i="27"/>
  <c r="AT8" i="27"/>
  <c r="AE38" i="27" l="1"/>
  <c r="AE41" i="27"/>
  <c r="V28" i="33"/>
  <c r="V31" i="33"/>
  <c r="AH44" i="33"/>
  <c r="AH41" i="33"/>
  <c r="AP40" i="33"/>
  <c r="AI27" i="33"/>
  <c r="AI18" i="33"/>
  <c r="AJ8" i="33"/>
  <c r="AB9" i="33"/>
  <c r="AB12" i="33"/>
  <c r="X24" i="33"/>
  <c r="AE51" i="33"/>
  <c r="AD54" i="33"/>
  <c r="AX27" i="27"/>
  <c r="AU8" i="27"/>
  <c r="AT18" i="27"/>
  <c r="AE43" i="27" l="1"/>
  <c r="V33" i="33"/>
  <c r="AH46" i="33"/>
  <c r="AI44" i="33" s="1"/>
  <c r="AF51" i="33"/>
  <c r="AE54" i="33"/>
  <c r="Y19" i="33"/>
  <c r="X36" i="33"/>
  <c r="Y22" i="33"/>
  <c r="AB14" i="33"/>
  <c r="AK8" i="33"/>
  <c r="AJ18" i="33"/>
  <c r="AJ27" i="33"/>
  <c r="AQ40" i="33"/>
  <c r="AU18" i="27"/>
  <c r="AV8" i="27"/>
  <c r="AF41" i="27" l="1"/>
  <c r="AF38" i="27"/>
  <c r="V38" i="33"/>
  <c r="W31" i="33"/>
  <c r="W28" i="33"/>
  <c r="W33" i="33" s="1"/>
  <c r="AI41" i="33"/>
  <c r="AI46" i="33" s="1"/>
  <c r="AJ41" i="33" s="1"/>
  <c r="AR40" i="33"/>
  <c r="AK27" i="33"/>
  <c r="AK18" i="33"/>
  <c r="AL8" i="33"/>
  <c r="AC9" i="33"/>
  <c r="AC12" i="33"/>
  <c r="Y24" i="33"/>
  <c r="AG51" i="33"/>
  <c r="AF54" i="33"/>
  <c r="AV18" i="27"/>
  <c r="AW18" i="27" s="1"/>
  <c r="AW8" i="27"/>
  <c r="AF43" i="27" l="1"/>
  <c r="W38" i="33"/>
  <c r="X28" i="33"/>
  <c r="X31" i="33"/>
  <c r="AJ44" i="33"/>
  <c r="AJ46" i="33" s="1"/>
  <c r="AH51" i="33"/>
  <c r="AG54" i="33"/>
  <c r="Z19" i="33"/>
  <c r="Y36" i="33"/>
  <c r="Z22" i="33"/>
  <c r="AC14" i="33"/>
  <c r="AM8" i="33"/>
  <c r="AL18" i="33"/>
  <c r="AL27" i="33"/>
  <c r="AS40" i="33"/>
  <c r="AX18" i="27"/>
  <c r="AX8" i="27"/>
  <c r="AY8" i="27" s="1"/>
  <c r="AG41" i="27" l="1"/>
  <c r="AG38" i="27"/>
  <c r="X33" i="33"/>
  <c r="AK41" i="33"/>
  <c r="AK44" i="33"/>
  <c r="AT40" i="33"/>
  <c r="AM27" i="33"/>
  <c r="AM18" i="33"/>
  <c r="AN8" i="33"/>
  <c r="AD12" i="33"/>
  <c r="AD9" i="33"/>
  <c r="AD14" i="33" s="1"/>
  <c r="Z24" i="33"/>
  <c r="AH54" i="33"/>
  <c r="AI51" i="33"/>
  <c r="AZ8" i="27"/>
  <c r="BA8" i="27" s="1"/>
  <c r="AY27" i="27"/>
  <c r="AY18" i="27"/>
  <c r="C51" i="27"/>
  <c r="D22" i="7"/>
  <c r="E22" i="7"/>
  <c r="F22" i="7"/>
  <c r="G22" i="7"/>
  <c r="D21" i="7"/>
  <c r="E21" i="7"/>
  <c r="F21" i="7"/>
  <c r="G21" i="7"/>
  <c r="D20" i="7"/>
  <c r="E20" i="7"/>
  <c r="F20" i="7"/>
  <c r="G20" i="7"/>
  <c r="C22" i="7"/>
  <c r="C21" i="7"/>
  <c r="AG43" i="27" l="1"/>
  <c r="X38" i="33"/>
  <c r="Y28" i="33"/>
  <c r="Y31" i="33"/>
  <c r="AK46" i="33"/>
  <c r="AI54" i="33"/>
  <c r="AJ51" i="33"/>
  <c r="Z36" i="33"/>
  <c r="AA22" i="33"/>
  <c r="AA19" i="33"/>
  <c r="AA24" i="33" s="1"/>
  <c r="AE12" i="33"/>
  <c r="AE9" i="33"/>
  <c r="AE14" i="33" s="1"/>
  <c r="AO8" i="33"/>
  <c r="AN18" i="33"/>
  <c r="AN27" i="33"/>
  <c r="AU40" i="33"/>
  <c r="D51" i="27"/>
  <c r="AZ18" i="27"/>
  <c r="BA18" i="27" s="1"/>
  <c r="BB18" i="27" s="1"/>
  <c r="AZ27" i="27"/>
  <c r="BB8" i="27"/>
  <c r="AH38" i="27" l="1"/>
  <c r="AH43" i="27" s="1"/>
  <c r="AH41" i="27"/>
  <c r="Y33" i="33"/>
  <c r="AL41" i="33"/>
  <c r="AL44" i="33"/>
  <c r="AV40" i="33"/>
  <c r="AO27" i="33"/>
  <c r="AO18" i="33"/>
  <c r="AP8" i="33"/>
  <c r="AF12" i="33"/>
  <c r="AF9" i="33"/>
  <c r="AF14" i="33" s="1"/>
  <c r="AA36" i="33"/>
  <c r="AB22" i="33"/>
  <c r="AB19" i="33"/>
  <c r="AB24" i="33" s="1"/>
  <c r="AJ54" i="33"/>
  <c r="AK51" i="33"/>
  <c r="E51" i="27"/>
  <c r="E25" i="7" s="1"/>
  <c r="D25" i="7"/>
  <c r="F51" i="27"/>
  <c r="F25" i="7" s="1"/>
  <c r="BC8" i="27"/>
  <c r="BD8" i="27" s="1"/>
  <c r="BA27" i="27"/>
  <c r="BB27" i="27" s="1"/>
  <c r="BC18" i="27"/>
  <c r="AI38" i="27" l="1"/>
  <c r="AI43" i="27" s="1"/>
  <c r="AI41" i="27"/>
  <c r="Y38" i="33"/>
  <c r="Z31" i="33"/>
  <c r="Z28" i="33"/>
  <c r="AL46" i="33"/>
  <c r="AL51" i="33"/>
  <c r="AK54" i="33"/>
  <c r="AB36" i="33"/>
  <c r="AC22" i="33"/>
  <c r="AC19" i="33"/>
  <c r="AC24" i="33" s="1"/>
  <c r="AG12" i="33"/>
  <c r="AG9" i="33"/>
  <c r="AG14" i="33" s="1"/>
  <c r="AQ8" i="33"/>
  <c r="AP18" i="33"/>
  <c r="AP27" i="33"/>
  <c r="AW40" i="33"/>
  <c r="BD18" i="27"/>
  <c r="BC27" i="27"/>
  <c r="BE8" i="27"/>
  <c r="BF8" i="27" s="1"/>
  <c r="BG8" i="27" s="1"/>
  <c r="G51" i="27"/>
  <c r="G25" i="7" s="1"/>
  <c r="AJ38" i="27" l="1"/>
  <c r="AJ43" i="27" s="1"/>
  <c r="AJ41" i="27"/>
  <c r="Z33" i="33"/>
  <c r="AM44" i="33"/>
  <c r="AM41" i="33"/>
  <c r="AX40" i="33"/>
  <c r="AQ27" i="33"/>
  <c r="AQ18" i="33"/>
  <c r="AR8" i="33"/>
  <c r="AH12" i="33"/>
  <c r="AH9" i="33"/>
  <c r="AH14" i="33" s="1"/>
  <c r="AC36" i="33"/>
  <c r="AD22" i="33"/>
  <c r="AD19" i="33"/>
  <c r="AD24" i="33" s="1"/>
  <c r="AL54" i="33"/>
  <c r="AM51" i="33"/>
  <c r="H28" i="27"/>
  <c r="H33" i="27" s="1"/>
  <c r="I31" i="27" s="1"/>
  <c r="BH8" i="27"/>
  <c r="BD27" i="27"/>
  <c r="BE18" i="27"/>
  <c r="H19" i="27"/>
  <c r="H9" i="27"/>
  <c r="AK38" i="27" l="1"/>
  <c r="AK43" i="27" s="1"/>
  <c r="AK41" i="27"/>
  <c r="Z38" i="33"/>
  <c r="AA28" i="33"/>
  <c r="AA33" i="33" s="1"/>
  <c r="AA31" i="33"/>
  <c r="AM46" i="33"/>
  <c r="AN44" i="33"/>
  <c r="AN41" i="33"/>
  <c r="AN46" i="33" s="1"/>
  <c r="AD36" i="33"/>
  <c r="AE22" i="33"/>
  <c r="AE19" i="33"/>
  <c r="AI9" i="33"/>
  <c r="AI12" i="33"/>
  <c r="AS8" i="33"/>
  <c r="AR18" i="33"/>
  <c r="AR27" i="33"/>
  <c r="AM54" i="33"/>
  <c r="AN51" i="33"/>
  <c r="AY40" i="33"/>
  <c r="H21" i="7"/>
  <c r="I28" i="27"/>
  <c r="I33" i="27" s="1"/>
  <c r="J31" i="27" s="1"/>
  <c r="BF18" i="27"/>
  <c r="BE27" i="27"/>
  <c r="BI8" i="27"/>
  <c r="H14" i="27"/>
  <c r="H24" i="27"/>
  <c r="AL38" i="27" l="1"/>
  <c r="AL43" i="27" s="1"/>
  <c r="AL41" i="27"/>
  <c r="AA38" i="33"/>
  <c r="AB31" i="33"/>
  <c r="AB28" i="33"/>
  <c r="AB33" i="33" s="1"/>
  <c r="AO41" i="33"/>
  <c r="AO44" i="33"/>
  <c r="AZ40" i="33"/>
  <c r="AN54" i="33"/>
  <c r="AO51" i="33"/>
  <c r="AS27" i="33"/>
  <c r="AS18" i="33"/>
  <c r="AT8" i="33"/>
  <c r="AI14" i="33"/>
  <c r="AE24" i="33"/>
  <c r="H35" i="27"/>
  <c r="J28" i="27"/>
  <c r="J33" i="27" s="1"/>
  <c r="I21" i="7"/>
  <c r="I12" i="27"/>
  <c r="H19" i="7"/>
  <c r="BJ8" i="27"/>
  <c r="BF27" i="27"/>
  <c r="BG18" i="27"/>
  <c r="K31" i="27"/>
  <c r="K28" i="27"/>
  <c r="K33" i="27" s="1"/>
  <c r="J21" i="7"/>
  <c r="H20" i="7"/>
  <c r="I19" i="27"/>
  <c r="I22" i="27"/>
  <c r="I9" i="27"/>
  <c r="AM38" i="27" l="1"/>
  <c r="AM43" i="27" s="1"/>
  <c r="AM41" i="27"/>
  <c r="I14" i="27"/>
  <c r="J9" i="27" s="1"/>
  <c r="AB38" i="33"/>
  <c r="AC28" i="33"/>
  <c r="AC31" i="33"/>
  <c r="AO46" i="33"/>
  <c r="AE36" i="33"/>
  <c r="AF22" i="33"/>
  <c r="AF19" i="33"/>
  <c r="AF24" i="33" s="1"/>
  <c r="AJ12" i="33"/>
  <c r="AJ9" i="33"/>
  <c r="AJ14" i="33" s="1"/>
  <c r="AU8" i="33"/>
  <c r="AT18" i="33"/>
  <c r="AT27" i="33"/>
  <c r="AO54" i="33"/>
  <c r="AP51" i="33"/>
  <c r="BA40" i="33"/>
  <c r="H48" i="27"/>
  <c r="H51" i="27" s="1"/>
  <c r="H25" i="7" s="1"/>
  <c r="I19" i="7"/>
  <c r="BH18" i="27"/>
  <c r="BG27" i="27"/>
  <c r="L28" i="27"/>
  <c r="L31" i="27"/>
  <c r="K21" i="7"/>
  <c r="I24" i="27"/>
  <c r="AN38" i="27" l="1"/>
  <c r="AN43" i="27" s="1"/>
  <c r="AN41" i="27"/>
  <c r="J12" i="27"/>
  <c r="AC33" i="33"/>
  <c r="AP41" i="33"/>
  <c r="AP44" i="33"/>
  <c r="BB40" i="33"/>
  <c r="AP54" i="33"/>
  <c r="AQ51" i="33"/>
  <c r="AU27" i="33"/>
  <c r="AU18" i="33"/>
  <c r="AV8" i="33"/>
  <c r="AK12" i="33"/>
  <c r="AK9" i="33"/>
  <c r="AK14" i="33" s="1"/>
  <c r="AF36" i="33"/>
  <c r="AG22" i="33"/>
  <c r="AG19" i="33"/>
  <c r="AG24" i="33" s="1"/>
  <c r="I48" i="27"/>
  <c r="J48" i="27" s="1"/>
  <c r="H22" i="7"/>
  <c r="J22" i="27"/>
  <c r="I35" i="27"/>
  <c r="BH27" i="27"/>
  <c r="BI18" i="27"/>
  <c r="BJ18" i="27" s="1"/>
  <c r="L33" i="27"/>
  <c r="J19" i="27"/>
  <c r="I20" i="7"/>
  <c r="J14" i="27"/>
  <c r="AO38" i="27" l="1"/>
  <c r="AO43" i="27" s="1"/>
  <c r="AO41" i="27"/>
  <c r="AC38" i="33"/>
  <c r="AD28" i="33"/>
  <c r="AD31" i="33"/>
  <c r="AP46" i="33"/>
  <c r="AH22" i="33"/>
  <c r="AG36" i="33"/>
  <c r="AH19" i="33"/>
  <c r="AL12" i="33"/>
  <c r="AL9" i="33"/>
  <c r="AL14" i="33" s="1"/>
  <c r="AW8" i="33"/>
  <c r="AV18" i="33"/>
  <c r="AV27" i="33"/>
  <c r="AQ54" i="33"/>
  <c r="AR51" i="33"/>
  <c r="BC40" i="33"/>
  <c r="I51" i="27"/>
  <c r="I25" i="7" s="1"/>
  <c r="I11" i="8" s="1"/>
  <c r="I22" i="7"/>
  <c r="J51" i="27"/>
  <c r="J25" i="7" s="1"/>
  <c r="K48" i="27"/>
  <c r="J24" i="27"/>
  <c r="K19" i="27" s="1"/>
  <c r="K12" i="27"/>
  <c r="J19" i="7"/>
  <c r="J26" i="8" s="1"/>
  <c r="J34" i="8" s="1"/>
  <c r="J71" i="9" s="1"/>
  <c r="BI27" i="27"/>
  <c r="M28" i="27"/>
  <c r="M31" i="27"/>
  <c r="L21" i="7"/>
  <c r="L9" i="8" s="1"/>
  <c r="K9" i="27"/>
  <c r="E7" i="8"/>
  <c r="C8" i="31"/>
  <c r="E13" i="30"/>
  <c r="F13" i="30"/>
  <c r="G13" i="30"/>
  <c r="H13" i="30"/>
  <c r="I13" i="30"/>
  <c r="J13" i="30"/>
  <c r="K13" i="30"/>
  <c r="L13" i="30"/>
  <c r="M13" i="30"/>
  <c r="D13" i="30"/>
  <c r="C321" i="8" s="1"/>
  <c r="C99" i="9" s="1"/>
  <c r="C11" i="28"/>
  <c r="C320" i="8" s="1"/>
  <c r="C98" i="9" s="1"/>
  <c r="B7" i="22"/>
  <c r="AY12" i="8"/>
  <c r="AZ12" i="8"/>
  <c r="BA12" i="8"/>
  <c r="BB12" i="8"/>
  <c r="BC12" i="8"/>
  <c r="BD12" i="8"/>
  <c r="BE12" i="8"/>
  <c r="BF12" i="8"/>
  <c r="BG12" i="8"/>
  <c r="BH12" i="8"/>
  <c r="BH20" i="8"/>
  <c r="BH68" i="9" s="1"/>
  <c r="BI12" i="8"/>
  <c r="BJ12" i="8"/>
  <c r="B8" i="22"/>
  <c r="AY31" i="8"/>
  <c r="AY39" i="8" s="1"/>
  <c r="AY76" i="9" s="1"/>
  <c r="AZ31" i="8"/>
  <c r="AZ39" i="8" s="1"/>
  <c r="AZ76" i="9" s="1"/>
  <c r="BA31" i="8"/>
  <c r="BA39" i="8" s="1"/>
  <c r="BB31" i="8"/>
  <c r="BB39" i="8"/>
  <c r="BB76" i="9" s="1"/>
  <c r="BC31" i="8"/>
  <c r="BC39" i="8" s="1"/>
  <c r="BD31" i="8"/>
  <c r="BD39" i="8" s="1"/>
  <c r="BD76" i="9" s="1"/>
  <c r="BE31" i="8"/>
  <c r="BE39" i="8" s="1"/>
  <c r="BF31" i="8"/>
  <c r="BF39" i="8" s="1"/>
  <c r="BG31" i="8"/>
  <c r="BG39" i="8" s="1"/>
  <c r="BG76" i="9" s="1"/>
  <c r="BH31" i="8"/>
  <c r="BH39" i="8" s="1"/>
  <c r="BH76" i="9" s="1"/>
  <c r="BI31" i="8"/>
  <c r="BI39" i="8" s="1"/>
  <c r="BJ31" i="8"/>
  <c r="BJ39" i="8" s="1"/>
  <c r="BJ76" i="9" s="1"/>
  <c r="D5" i="8"/>
  <c r="E5" i="8"/>
  <c r="D42" i="7"/>
  <c r="E42" i="7" s="1"/>
  <c r="F42" i="7" s="1"/>
  <c r="G42" i="7" s="1"/>
  <c r="AY45" i="8"/>
  <c r="B74" i="8"/>
  <c r="B79" i="8" s="1"/>
  <c r="B84" i="8" s="1"/>
  <c r="B89" i="8" s="1"/>
  <c r="B94" i="8" s="1"/>
  <c r="B99" i="8" s="1"/>
  <c r="B104" i="8" s="1"/>
  <c r="B109" i="8" s="1"/>
  <c r="B114" i="8" s="1"/>
  <c r="B119" i="8" s="1"/>
  <c r="B124" i="8" s="1"/>
  <c r="B129" i="8" s="1"/>
  <c r="B134" i="8" s="1"/>
  <c r="B139" i="8" s="1"/>
  <c r="B144" i="8" s="1"/>
  <c r="B149" i="8" s="1"/>
  <c r="B154" i="8" s="1"/>
  <c r="B73" i="8"/>
  <c r="B78" i="8" s="1"/>
  <c r="B83" i="8" s="1"/>
  <c r="B88" i="8" s="1"/>
  <c r="B93" i="8" s="1"/>
  <c r="B98" i="8" s="1"/>
  <c r="B103" i="8" s="1"/>
  <c r="B108" i="8" s="1"/>
  <c r="B113" i="8" s="1"/>
  <c r="B118" i="8" s="1"/>
  <c r="B123" i="8" s="1"/>
  <c r="B128" i="8" s="1"/>
  <c r="B133" i="8" s="1"/>
  <c r="B138" i="8" s="1"/>
  <c r="B143" i="8" s="1"/>
  <c r="B148" i="8" s="1"/>
  <c r="B153" i="8" s="1"/>
  <c r="B72" i="8"/>
  <c r="B77" i="8" s="1"/>
  <c r="B82" i="8" s="1"/>
  <c r="B87" i="8" s="1"/>
  <c r="B92" i="8" s="1"/>
  <c r="B97" i="8" s="1"/>
  <c r="B102" i="8" s="1"/>
  <c r="B107" i="8" s="1"/>
  <c r="B112" i="8" s="1"/>
  <c r="B117" i="8" s="1"/>
  <c r="B122" i="8" s="1"/>
  <c r="B127" i="8" s="1"/>
  <c r="B132" i="8" s="1"/>
  <c r="B137" i="8" s="1"/>
  <c r="B142" i="8" s="1"/>
  <c r="B147" i="8" s="1"/>
  <c r="B152" i="8" s="1"/>
  <c r="B71" i="8"/>
  <c r="B76" i="8" s="1"/>
  <c r="B81" i="8" s="1"/>
  <c r="B86" i="8" s="1"/>
  <c r="B91" i="8" s="1"/>
  <c r="B96" i="8" s="1"/>
  <c r="B101" i="8" s="1"/>
  <c r="B106" i="8" s="1"/>
  <c r="B111" i="8" s="1"/>
  <c r="B116" i="8" s="1"/>
  <c r="B121" i="8" s="1"/>
  <c r="B126" i="8" s="1"/>
  <c r="B131" i="8" s="1"/>
  <c r="B136" i="8" s="1"/>
  <c r="B141" i="8" s="1"/>
  <c r="B146" i="8" s="1"/>
  <c r="B151" i="8" s="1"/>
  <c r="B70" i="8"/>
  <c r="B75" i="8" s="1"/>
  <c r="B80" i="8" s="1"/>
  <c r="B85" i="8" s="1"/>
  <c r="B90" i="8" s="1"/>
  <c r="B95" i="8" s="1"/>
  <c r="B100" i="8" s="1"/>
  <c r="B105" i="8" s="1"/>
  <c r="B110" i="8" s="1"/>
  <c r="B115" i="8" s="1"/>
  <c r="B120" i="8" s="1"/>
  <c r="B125" i="8" s="1"/>
  <c r="B130" i="8" s="1"/>
  <c r="B135" i="8" s="1"/>
  <c r="B140" i="8" s="1"/>
  <c r="B145" i="8" s="1"/>
  <c r="B150" i="8" s="1"/>
  <c r="D43" i="7"/>
  <c r="E43" i="7" s="1"/>
  <c r="F43" i="7" s="1"/>
  <c r="G43" i="7" s="1"/>
  <c r="AY46" i="8"/>
  <c r="E44" i="7"/>
  <c r="F44" i="7" s="1"/>
  <c r="G44" i="7" s="1"/>
  <c r="AY47" i="8"/>
  <c r="E45" i="7"/>
  <c r="F45" i="7" s="1"/>
  <c r="G45" i="7" s="1"/>
  <c r="AY48" i="8"/>
  <c r="AY49" i="8"/>
  <c r="AY50" i="8"/>
  <c r="D48" i="7"/>
  <c r="E48" i="7" s="1"/>
  <c r="F48" i="7" s="1"/>
  <c r="G48" i="7" s="1"/>
  <c r="AY51" i="8"/>
  <c r="D49" i="7"/>
  <c r="E49" i="7" s="1"/>
  <c r="F49" i="7" s="1"/>
  <c r="G49" i="7" s="1"/>
  <c r="AY52" i="8"/>
  <c r="D50" i="7"/>
  <c r="E50" i="7" s="1"/>
  <c r="F50" i="7" s="1"/>
  <c r="G50" i="7" s="1"/>
  <c r="AY53" i="8"/>
  <c r="D51" i="7"/>
  <c r="E51" i="7"/>
  <c r="F51" i="7" s="1"/>
  <c r="G51" i="7" s="1"/>
  <c r="AY54" i="8"/>
  <c r="E52" i="7"/>
  <c r="F52" i="7" s="1"/>
  <c r="G52" i="7" s="1"/>
  <c r="AY55" i="8"/>
  <c r="D53" i="7"/>
  <c r="E53" i="7" s="1"/>
  <c r="F53" i="7" s="1"/>
  <c r="G53" i="7" s="1"/>
  <c r="AY56" i="8"/>
  <c r="D54" i="7"/>
  <c r="E54" i="7" s="1"/>
  <c r="F54" i="7" s="1"/>
  <c r="G54" i="7" s="1"/>
  <c r="AY57" i="8"/>
  <c r="D55" i="7"/>
  <c r="E55" i="7" s="1"/>
  <c r="F55" i="7" s="1"/>
  <c r="G55" i="7" s="1"/>
  <c r="AY58" i="8"/>
  <c r="D56" i="7"/>
  <c r="E56" i="7" s="1"/>
  <c r="F56" i="7" s="1"/>
  <c r="G56" i="7" s="1"/>
  <c r="AY59" i="8"/>
  <c r="D57" i="7"/>
  <c r="E57" i="7" s="1"/>
  <c r="F57" i="7" s="1"/>
  <c r="G57" i="7" s="1"/>
  <c r="AY60" i="8"/>
  <c r="E58" i="7"/>
  <c r="F58" i="7" s="1"/>
  <c r="G58" i="7" s="1"/>
  <c r="AY61" i="8"/>
  <c r="D60" i="7"/>
  <c r="E60" i="7" s="1"/>
  <c r="F60" i="7" s="1"/>
  <c r="G60" i="7" s="1"/>
  <c r="AY62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BA45" i="8"/>
  <c r="BA46" i="8"/>
  <c r="BA47" i="8"/>
  <c r="BA48" i="8"/>
  <c r="BA49" i="8"/>
  <c r="BA50" i="8"/>
  <c r="BA51" i="8"/>
  <c r="BA52" i="8"/>
  <c r="BA53" i="8"/>
  <c r="BA54" i="8"/>
  <c r="BA55" i="8"/>
  <c r="BA56" i="8"/>
  <c r="BA57" i="8"/>
  <c r="BA58" i="8"/>
  <c r="BA59" i="8"/>
  <c r="BA60" i="8"/>
  <c r="BA61" i="8"/>
  <c r="BA62" i="8"/>
  <c r="BB45" i="8"/>
  <c r="BB46" i="8"/>
  <c r="BB47" i="8"/>
  <c r="BB48" i="8"/>
  <c r="BB49" i="8"/>
  <c r="BB50" i="8"/>
  <c r="BB51" i="8"/>
  <c r="BB52" i="8"/>
  <c r="BB53" i="8"/>
  <c r="BB54" i="8"/>
  <c r="BB55" i="8"/>
  <c r="BB56" i="8"/>
  <c r="BB57" i="8"/>
  <c r="BB58" i="8"/>
  <c r="BB59" i="8"/>
  <c r="BB60" i="8"/>
  <c r="BB61" i="8"/>
  <c r="BB62" i="8"/>
  <c r="BC45" i="8"/>
  <c r="BC46" i="8"/>
  <c r="BC47" i="8"/>
  <c r="BC48" i="8"/>
  <c r="BC49" i="8"/>
  <c r="BC50" i="8"/>
  <c r="BC51" i="8"/>
  <c r="BC52" i="8"/>
  <c r="BC53" i="8"/>
  <c r="BC54" i="8"/>
  <c r="BC55" i="8"/>
  <c r="BC56" i="8"/>
  <c r="BC57" i="8"/>
  <c r="BC58" i="8"/>
  <c r="BC59" i="8"/>
  <c r="BC60" i="8"/>
  <c r="BC61" i="8"/>
  <c r="BC62" i="8"/>
  <c r="BD45" i="8"/>
  <c r="BD46" i="8"/>
  <c r="BD47" i="8"/>
  <c r="BD48" i="8"/>
  <c r="BD49" i="8"/>
  <c r="BD50" i="8"/>
  <c r="BD51" i="8"/>
  <c r="BD52" i="8"/>
  <c r="BD53" i="8"/>
  <c r="BD54" i="8"/>
  <c r="BD55" i="8"/>
  <c r="BD56" i="8"/>
  <c r="BD57" i="8"/>
  <c r="BD58" i="8"/>
  <c r="BD59" i="8"/>
  <c r="BD60" i="8"/>
  <c r="BD61" i="8"/>
  <c r="BD62" i="8"/>
  <c r="BE45" i="8"/>
  <c r="BE46" i="8"/>
  <c r="BE47" i="8"/>
  <c r="BE48" i="8"/>
  <c r="BE49" i="8"/>
  <c r="BE50" i="8"/>
  <c r="BE51" i="8"/>
  <c r="BE52" i="8"/>
  <c r="BE53" i="8"/>
  <c r="BE54" i="8"/>
  <c r="BE55" i="8"/>
  <c r="BE56" i="8"/>
  <c r="BE57" i="8"/>
  <c r="BE58" i="8"/>
  <c r="BE59" i="8"/>
  <c r="BE60" i="8"/>
  <c r="BE61" i="8"/>
  <c r="BE62" i="8"/>
  <c r="BF45" i="8"/>
  <c r="BF46" i="8"/>
  <c r="BF47" i="8"/>
  <c r="BF48" i="8"/>
  <c r="BF49" i="8"/>
  <c r="BF50" i="8"/>
  <c r="BF51" i="8"/>
  <c r="BF52" i="8"/>
  <c r="BF53" i="8"/>
  <c r="BF54" i="8"/>
  <c r="BF55" i="8"/>
  <c r="BF56" i="8"/>
  <c r="BF57" i="8"/>
  <c r="BF58" i="8"/>
  <c r="BF59" i="8"/>
  <c r="BF60" i="8"/>
  <c r="BF61" i="8"/>
  <c r="BF62" i="8"/>
  <c r="BG45" i="8"/>
  <c r="BG46" i="8"/>
  <c r="BG47" i="8"/>
  <c r="BG48" i="8"/>
  <c r="BG49" i="8"/>
  <c r="BG50" i="8"/>
  <c r="BG51" i="8"/>
  <c r="BG52" i="8"/>
  <c r="BG53" i="8"/>
  <c r="BG54" i="8"/>
  <c r="BG55" i="8"/>
  <c r="BG56" i="8"/>
  <c r="BG57" i="8"/>
  <c r="BG58" i="8"/>
  <c r="BG59" i="8"/>
  <c r="BG60" i="8"/>
  <c r="BG61" i="8"/>
  <c r="BG62" i="8"/>
  <c r="BH45" i="8"/>
  <c r="BH46" i="8"/>
  <c r="BH47" i="8"/>
  <c r="BH48" i="8"/>
  <c r="BH49" i="8"/>
  <c r="BH50" i="8"/>
  <c r="BH51" i="8"/>
  <c r="BH52" i="8"/>
  <c r="BH53" i="8"/>
  <c r="BH54" i="8"/>
  <c r="BH55" i="8"/>
  <c r="BH56" i="8"/>
  <c r="BH57" i="8"/>
  <c r="BH58" i="8"/>
  <c r="BH59" i="8"/>
  <c r="BH60" i="8"/>
  <c r="BH61" i="8"/>
  <c r="BH62" i="8"/>
  <c r="BI45" i="8"/>
  <c r="BI46" i="8"/>
  <c r="BI47" i="8"/>
  <c r="BI48" i="8"/>
  <c r="BI49" i="8"/>
  <c r="BI50" i="8"/>
  <c r="BI51" i="8"/>
  <c r="BI52" i="8"/>
  <c r="BI53" i="8"/>
  <c r="BI54" i="8"/>
  <c r="BI55" i="8"/>
  <c r="BI56" i="8"/>
  <c r="BI57" i="8"/>
  <c r="BI58" i="8"/>
  <c r="BI59" i="8"/>
  <c r="BI60" i="8"/>
  <c r="BI61" i="8"/>
  <c r="BI62" i="8"/>
  <c r="BJ45" i="8"/>
  <c r="BJ46" i="8"/>
  <c r="BJ47" i="8"/>
  <c r="BJ48" i="8"/>
  <c r="BJ49" i="8"/>
  <c r="BJ50" i="8"/>
  <c r="BJ51" i="8"/>
  <c r="BJ52" i="8"/>
  <c r="BJ53" i="8"/>
  <c r="BJ54" i="8"/>
  <c r="BJ55" i="8"/>
  <c r="BJ56" i="8"/>
  <c r="BJ57" i="8"/>
  <c r="BJ58" i="8"/>
  <c r="BJ59" i="8"/>
  <c r="BJ60" i="8"/>
  <c r="BJ61" i="8"/>
  <c r="BJ62" i="8"/>
  <c r="AX45" i="8"/>
  <c r="AX46" i="8"/>
  <c r="AX47" i="8"/>
  <c r="AX48" i="8"/>
  <c r="AX49" i="8"/>
  <c r="AX50" i="8"/>
  <c r="AX51" i="8"/>
  <c r="AX52" i="8"/>
  <c r="AX53" i="8"/>
  <c r="AX54" i="8"/>
  <c r="AX55" i="8"/>
  <c r="AX56" i="8"/>
  <c r="AX57" i="8"/>
  <c r="AX58" i="8"/>
  <c r="AX59" i="8"/>
  <c r="AX60" i="8"/>
  <c r="AX61" i="8"/>
  <c r="AX62" i="8"/>
  <c r="AY306" i="8"/>
  <c r="AZ306" i="8"/>
  <c r="AZ84" i="9" s="1"/>
  <c r="BA306" i="8"/>
  <c r="BA84" i="9" s="1"/>
  <c r="BB306" i="8"/>
  <c r="BB84" i="9" s="1"/>
  <c r="BC306" i="8"/>
  <c r="BC84" i="9"/>
  <c r="BD306" i="8"/>
  <c r="BD84" i="9"/>
  <c r="BE306" i="8"/>
  <c r="BE84" i="9" s="1"/>
  <c r="BF306" i="8"/>
  <c r="BF84" i="9" s="1"/>
  <c r="BG306" i="8"/>
  <c r="BG84" i="9" s="1"/>
  <c r="BH306" i="8"/>
  <c r="BH84" i="9" s="1"/>
  <c r="BI306" i="8"/>
  <c r="BI84" i="9" s="1"/>
  <c r="BJ306" i="8"/>
  <c r="AY307" i="8"/>
  <c r="AY85" i="9"/>
  <c r="AZ307" i="8"/>
  <c r="AZ85" i="9" s="1"/>
  <c r="BA307" i="8"/>
  <c r="BA85" i="9" s="1"/>
  <c r="BB307" i="8"/>
  <c r="BB85" i="9" s="1"/>
  <c r="BC307" i="8"/>
  <c r="BC85" i="9"/>
  <c r="BD307" i="8"/>
  <c r="BD85" i="9" s="1"/>
  <c r="BE307" i="8"/>
  <c r="BE85" i="9" s="1"/>
  <c r="BF307" i="8"/>
  <c r="BG307" i="8"/>
  <c r="BG85" i="9"/>
  <c r="BH307" i="8"/>
  <c r="BH85" i="9" s="1"/>
  <c r="BI307" i="8"/>
  <c r="BI85" i="9" s="1"/>
  <c r="BJ307" i="8"/>
  <c r="BJ85" i="9"/>
  <c r="AY308" i="8"/>
  <c r="AY86" i="9" s="1"/>
  <c r="AZ308" i="8"/>
  <c r="AZ86" i="9" s="1"/>
  <c r="BA308" i="8"/>
  <c r="BA86" i="9" s="1"/>
  <c r="BB308" i="8"/>
  <c r="BB86" i="9" s="1"/>
  <c r="BC308" i="8"/>
  <c r="BC86" i="9" s="1"/>
  <c r="BD308" i="8"/>
  <c r="BD86" i="9" s="1"/>
  <c r="BE308" i="8"/>
  <c r="BE86" i="9" s="1"/>
  <c r="BF308" i="8"/>
  <c r="BF86" i="9" s="1"/>
  <c r="BG308" i="8"/>
  <c r="BG86" i="9" s="1"/>
  <c r="BH308" i="8"/>
  <c r="BH86" i="9" s="1"/>
  <c r="BI308" i="8"/>
  <c r="BI86" i="9" s="1"/>
  <c r="BJ308" i="8"/>
  <c r="BJ86" i="9" s="1"/>
  <c r="AY309" i="8"/>
  <c r="AY87" i="9"/>
  <c r="AZ309" i="8"/>
  <c r="AZ87" i="9" s="1"/>
  <c r="BA309" i="8"/>
  <c r="BA87" i="9" s="1"/>
  <c r="BB309" i="8"/>
  <c r="BB87" i="9" s="1"/>
  <c r="BC309" i="8"/>
  <c r="BC87" i="9" s="1"/>
  <c r="BD309" i="8"/>
  <c r="BD87" i="9"/>
  <c r="BE309" i="8"/>
  <c r="BF309" i="8"/>
  <c r="BF87" i="9" s="1"/>
  <c r="BG309" i="8"/>
  <c r="BG87" i="9" s="1"/>
  <c r="BH309" i="8"/>
  <c r="BH87" i="9"/>
  <c r="BI309" i="8"/>
  <c r="BI87" i="9" s="1"/>
  <c r="BJ309" i="8"/>
  <c r="BJ87" i="9" s="1"/>
  <c r="AY310" i="8"/>
  <c r="AY88" i="9" s="1"/>
  <c r="AZ310" i="8"/>
  <c r="AZ88" i="9" s="1"/>
  <c r="BA310" i="8"/>
  <c r="BA88" i="9" s="1"/>
  <c r="BB310" i="8"/>
  <c r="BB88" i="9" s="1"/>
  <c r="BC310" i="8"/>
  <c r="BC88" i="9" s="1"/>
  <c r="BD310" i="8"/>
  <c r="BD88" i="9" s="1"/>
  <c r="BE310" i="8"/>
  <c r="BE88" i="9" s="1"/>
  <c r="BF310" i="8"/>
  <c r="BF88" i="9" s="1"/>
  <c r="BG310" i="8"/>
  <c r="BG88" i="9" s="1"/>
  <c r="BH310" i="8"/>
  <c r="BH88" i="9"/>
  <c r="BI310" i="8"/>
  <c r="BI88" i="9" s="1"/>
  <c r="BJ310" i="8"/>
  <c r="BJ88" i="9" s="1"/>
  <c r="AY311" i="8"/>
  <c r="AY89" i="9"/>
  <c r="AZ311" i="8"/>
  <c r="AZ89" i="9" s="1"/>
  <c r="BA311" i="8"/>
  <c r="BA89" i="9" s="1"/>
  <c r="BB311" i="8"/>
  <c r="BB89" i="9" s="1"/>
  <c r="BC311" i="8"/>
  <c r="BC89" i="9"/>
  <c r="BD311" i="8"/>
  <c r="BD89" i="9" s="1"/>
  <c r="BE311" i="8"/>
  <c r="BE89" i="9" s="1"/>
  <c r="BF311" i="8"/>
  <c r="BF89" i="9" s="1"/>
  <c r="BG311" i="8"/>
  <c r="BG89" i="9" s="1"/>
  <c r="BH311" i="8"/>
  <c r="BH89" i="9" s="1"/>
  <c r="BI311" i="8"/>
  <c r="BI89" i="9" s="1"/>
  <c r="BJ311" i="8"/>
  <c r="BJ89" i="9"/>
  <c r="AY312" i="8"/>
  <c r="AY90" i="9" s="1"/>
  <c r="AZ312" i="8"/>
  <c r="AZ90" i="9" s="1"/>
  <c r="BA312" i="8"/>
  <c r="BA90" i="9" s="1"/>
  <c r="BB312" i="8"/>
  <c r="BB90" i="9" s="1"/>
  <c r="BC312" i="8"/>
  <c r="BC90" i="9" s="1"/>
  <c r="BD312" i="8"/>
  <c r="BD90" i="9" s="1"/>
  <c r="BE312" i="8"/>
  <c r="BE90" i="9" s="1"/>
  <c r="BF312" i="8"/>
  <c r="BF90" i="9" s="1"/>
  <c r="BG312" i="8"/>
  <c r="BG90" i="9" s="1"/>
  <c r="BH312" i="8"/>
  <c r="BH90" i="9" s="1"/>
  <c r="BI312" i="8"/>
  <c r="BI90" i="9" s="1"/>
  <c r="BJ312" i="8"/>
  <c r="BJ90" i="9" s="1"/>
  <c r="AY313" i="8"/>
  <c r="AY91" i="9" s="1"/>
  <c r="AZ313" i="8"/>
  <c r="AZ91" i="9" s="1"/>
  <c r="BA313" i="8"/>
  <c r="BA91" i="9" s="1"/>
  <c r="BB313" i="8"/>
  <c r="BB91" i="9" s="1"/>
  <c r="BC313" i="8"/>
  <c r="BC91" i="9"/>
  <c r="BD313" i="8"/>
  <c r="BD91" i="9" s="1"/>
  <c r="BE313" i="8"/>
  <c r="BE91" i="9" s="1"/>
  <c r="BF313" i="8"/>
  <c r="BF91" i="9" s="1"/>
  <c r="BG313" i="8"/>
  <c r="BG91" i="9" s="1"/>
  <c r="BH313" i="8"/>
  <c r="BH91" i="9" s="1"/>
  <c r="BI313" i="8"/>
  <c r="BI91" i="9"/>
  <c r="BJ313" i="8"/>
  <c r="BJ91" i="9" s="1"/>
  <c r="AY314" i="8"/>
  <c r="AY92" i="9" s="1"/>
  <c r="AZ314" i="8"/>
  <c r="AZ92" i="9" s="1"/>
  <c r="BA314" i="8"/>
  <c r="BA92" i="9" s="1"/>
  <c r="BB314" i="8"/>
  <c r="BB92" i="9" s="1"/>
  <c r="BC314" i="8"/>
  <c r="BC92" i="9" s="1"/>
  <c r="BD314" i="8"/>
  <c r="BD92" i="9" s="1"/>
  <c r="BE314" i="8"/>
  <c r="BE92" i="9" s="1"/>
  <c r="BF314" i="8"/>
  <c r="BF92" i="9" s="1"/>
  <c r="BG314" i="8"/>
  <c r="BG92" i="9" s="1"/>
  <c r="BH314" i="8"/>
  <c r="BH92" i="9" s="1"/>
  <c r="BI314" i="8"/>
  <c r="BI92" i="9" s="1"/>
  <c r="BJ314" i="8"/>
  <c r="BJ92" i="9" s="1"/>
  <c r="AY315" i="8"/>
  <c r="AY93" i="9"/>
  <c r="AZ315" i="8"/>
  <c r="AZ93" i="9" s="1"/>
  <c r="BA315" i="8"/>
  <c r="BA93" i="9"/>
  <c r="BB315" i="8"/>
  <c r="BB93" i="9" s="1"/>
  <c r="BC315" i="8"/>
  <c r="BC93" i="9" s="1"/>
  <c r="BD315" i="8"/>
  <c r="BD93" i="9" s="1"/>
  <c r="BE315" i="8"/>
  <c r="BE93" i="9" s="1"/>
  <c r="BF315" i="8"/>
  <c r="BF93" i="9" s="1"/>
  <c r="BG315" i="8"/>
  <c r="BG93" i="9" s="1"/>
  <c r="BH315" i="8"/>
  <c r="BH93" i="9" s="1"/>
  <c r="BI315" i="8"/>
  <c r="BI93" i="9" s="1"/>
  <c r="BJ315" i="8"/>
  <c r="BJ93" i="9"/>
  <c r="AY316" i="8"/>
  <c r="AY94" i="9" s="1"/>
  <c r="AZ316" i="8"/>
  <c r="AZ94" i="9" s="1"/>
  <c r="BA316" i="8"/>
  <c r="BA94" i="9" s="1"/>
  <c r="BB316" i="8"/>
  <c r="BB94" i="9" s="1"/>
  <c r="BC316" i="8"/>
  <c r="BC94" i="9" s="1"/>
  <c r="BD316" i="8"/>
  <c r="BD94" i="9"/>
  <c r="BE316" i="8"/>
  <c r="BE94" i="9" s="1"/>
  <c r="BF316" i="8"/>
  <c r="BF94" i="9" s="1"/>
  <c r="BG316" i="8"/>
  <c r="BG94" i="9" s="1"/>
  <c r="BH316" i="8"/>
  <c r="BH94" i="9" s="1"/>
  <c r="BI316" i="8"/>
  <c r="BI94" i="9" s="1"/>
  <c r="BJ316" i="8"/>
  <c r="BJ94" i="9" s="1"/>
  <c r="AY317" i="8"/>
  <c r="AY95" i="9"/>
  <c r="AZ317" i="8"/>
  <c r="AZ95" i="9" s="1"/>
  <c r="BA317" i="8"/>
  <c r="BA95" i="9" s="1"/>
  <c r="BB317" i="8"/>
  <c r="BB95" i="9" s="1"/>
  <c r="BC317" i="8"/>
  <c r="BC95" i="9" s="1"/>
  <c r="BD317" i="8"/>
  <c r="BD95" i="9"/>
  <c r="BE317" i="8"/>
  <c r="BE95" i="9" s="1"/>
  <c r="BF317" i="8"/>
  <c r="BF95" i="9" s="1"/>
  <c r="BG317" i="8"/>
  <c r="BG95" i="9" s="1"/>
  <c r="BH317" i="8"/>
  <c r="BH95" i="9" s="1"/>
  <c r="BI317" i="8"/>
  <c r="BI95" i="9" s="1"/>
  <c r="BJ317" i="8"/>
  <c r="BJ95" i="9" s="1"/>
  <c r="AY318" i="8"/>
  <c r="AY96" i="9" s="1"/>
  <c r="AZ318" i="8"/>
  <c r="AZ96" i="9" s="1"/>
  <c r="BA318" i="8"/>
  <c r="BA96" i="9" s="1"/>
  <c r="BB318" i="8"/>
  <c r="BB96" i="9" s="1"/>
  <c r="BC318" i="8"/>
  <c r="BC96" i="9" s="1"/>
  <c r="BD318" i="8"/>
  <c r="BD96" i="9" s="1"/>
  <c r="BE318" i="8"/>
  <c r="BE96" i="9" s="1"/>
  <c r="BF318" i="8"/>
  <c r="BF96" i="9" s="1"/>
  <c r="BG318" i="8"/>
  <c r="BG96" i="9"/>
  <c r="BH318" i="8"/>
  <c r="BH96" i="9" s="1"/>
  <c r="BI318" i="8"/>
  <c r="BI96" i="9" s="1"/>
  <c r="BJ318" i="8"/>
  <c r="BJ96" i="9" s="1"/>
  <c r="AY319" i="8"/>
  <c r="AY97" i="9"/>
  <c r="AZ319" i="8"/>
  <c r="AZ97" i="9" s="1"/>
  <c r="BA319" i="8"/>
  <c r="BA97" i="9" s="1"/>
  <c r="BB319" i="8"/>
  <c r="BB97" i="9" s="1"/>
  <c r="BC319" i="8"/>
  <c r="BC97" i="9" s="1"/>
  <c r="BD319" i="8"/>
  <c r="BD97" i="9" s="1"/>
  <c r="BE319" i="8"/>
  <c r="BE97" i="9" s="1"/>
  <c r="BF319" i="8"/>
  <c r="BF97" i="9" s="1"/>
  <c r="BG319" i="8"/>
  <c r="BG97" i="9" s="1"/>
  <c r="BH319" i="8"/>
  <c r="BH97" i="9" s="1"/>
  <c r="BI319" i="8"/>
  <c r="BI97" i="9"/>
  <c r="BJ319" i="8"/>
  <c r="BJ97" i="9"/>
  <c r="AY320" i="8"/>
  <c r="AY98" i="9" s="1"/>
  <c r="AZ320" i="8"/>
  <c r="AZ98" i="9" s="1"/>
  <c r="BA320" i="8"/>
  <c r="BA98" i="9" s="1"/>
  <c r="BB320" i="8"/>
  <c r="BB98" i="9" s="1"/>
  <c r="BC320" i="8"/>
  <c r="BC98" i="9" s="1"/>
  <c r="BD320" i="8"/>
  <c r="BD98" i="9" s="1"/>
  <c r="BE320" i="8"/>
  <c r="BE98" i="9" s="1"/>
  <c r="BF320" i="8"/>
  <c r="BF98" i="9" s="1"/>
  <c r="BG320" i="8"/>
  <c r="BG98" i="9" s="1"/>
  <c r="BH320" i="8"/>
  <c r="BH98" i="9" s="1"/>
  <c r="BI320" i="8"/>
  <c r="BI98" i="9" s="1"/>
  <c r="BJ320" i="8"/>
  <c r="BJ98" i="9" s="1"/>
  <c r="AY321" i="8"/>
  <c r="AY99" i="9" s="1"/>
  <c r="AZ321" i="8"/>
  <c r="AZ99" i="9" s="1"/>
  <c r="BA321" i="8"/>
  <c r="BA99" i="9" s="1"/>
  <c r="BB321" i="8"/>
  <c r="BB99" i="9" s="1"/>
  <c r="BC321" i="8"/>
  <c r="BC99" i="9" s="1"/>
  <c r="BD321" i="8"/>
  <c r="BD99" i="9" s="1"/>
  <c r="BE321" i="8"/>
  <c r="BE99" i="9" s="1"/>
  <c r="BF321" i="8"/>
  <c r="BF99" i="9" s="1"/>
  <c r="BG321" i="8"/>
  <c r="BG99" i="9" s="1"/>
  <c r="BH321" i="8"/>
  <c r="BH99" i="9" s="1"/>
  <c r="BI321" i="8"/>
  <c r="BI99" i="9" s="1"/>
  <c r="BJ321" i="8"/>
  <c r="BJ99" i="9" s="1"/>
  <c r="AY322" i="8"/>
  <c r="AY100" i="9" s="1"/>
  <c r="AZ322" i="8"/>
  <c r="AZ100" i="9" s="1"/>
  <c r="BA322" i="8"/>
  <c r="BA100" i="9" s="1"/>
  <c r="BB322" i="8"/>
  <c r="BB100" i="9" s="1"/>
  <c r="BC322" i="8"/>
  <c r="BC100" i="9" s="1"/>
  <c r="BD322" i="8"/>
  <c r="BD100" i="9" s="1"/>
  <c r="BE322" i="8"/>
  <c r="BE100" i="9" s="1"/>
  <c r="BF322" i="8"/>
  <c r="BF100" i="9" s="1"/>
  <c r="BG322" i="8"/>
  <c r="BG100" i="9" s="1"/>
  <c r="BH322" i="8"/>
  <c r="BH100" i="9" s="1"/>
  <c r="BI322" i="8"/>
  <c r="BI100" i="9" s="1"/>
  <c r="BJ322" i="8"/>
  <c r="BJ100" i="9" s="1"/>
  <c r="AY323" i="8"/>
  <c r="AY101" i="9" s="1"/>
  <c r="AZ323" i="8"/>
  <c r="AZ101" i="9" s="1"/>
  <c r="BA323" i="8"/>
  <c r="BA101" i="9" s="1"/>
  <c r="BB323" i="8"/>
  <c r="BB101" i="9" s="1"/>
  <c r="BC323" i="8"/>
  <c r="BC101" i="9" s="1"/>
  <c r="BD323" i="8"/>
  <c r="BD101" i="9"/>
  <c r="BE323" i="8"/>
  <c r="BE101" i="9" s="1"/>
  <c r="BF323" i="8"/>
  <c r="BF101" i="9" s="1"/>
  <c r="BG323" i="8"/>
  <c r="BG101" i="9" s="1"/>
  <c r="BH323" i="8"/>
  <c r="BH101" i="9" s="1"/>
  <c r="BI323" i="8"/>
  <c r="BI101" i="9" s="1"/>
  <c r="BJ323" i="8"/>
  <c r="BJ101" i="9"/>
  <c r="AY324" i="8"/>
  <c r="AY102" i="9" s="1"/>
  <c r="AZ324" i="8"/>
  <c r="AZ102" i="9" s="1"/>
  <c r="BA324" i="8"/>
  <c r="BA102" i="9" s="1"/>
  <c r="BB324" i="8"/>
  <c r="BB102" i="9" s="1"/>
  <c r="BC324" i="8"/>
  <c r="BC102" i="9" s="1"/>
  <c r="BD324" i="8"/>
  <c r="BD102" i="9" s="1"/>
  <c r="BE324" i="8"/>
  <c r="BE102" i="9" s="1"/>
  <c r="BF324" i="8"/>
  <c r="BF102" i="9" s="1"/>
  <c r="BG324" i="8"/>
  <c r="BG102" i="9" s="1"/>
  <c r="BH324" i="8"/>
  <c r="BH102" i="9" s="1"/>
  <c r="BI324" i="8"/>
  <c r="BI102" i="9" s="1"/>
  <c r="BJ324" i="8"/>
  <c r="BJ102" i="9" s="1"/>
  <c r="AY325" i="8"/>
  <c r="AY103" i="9" s="1"/>
  <c r="AZ325" i="8"/>
  <c r="AZ103" i="9" s="1"/>
  <c r="BA325" i="8"/>
  <c r="BA103" i="9" s="1"/>
  <c r="BB325" i="8"/>
  <c r="BB103" i="9"/>
  <c r="BC325" i="8"/>
  <c r="BC103" i="9" s="1"/>
  <c r="BD325" i="8"/>
  <c r="BD103" i="9" s="1"/>
  <c r="BE325" i="8"/>
  <c r="BE103" i="9"/>
  <c r="BF325" i="8"/>
  <c r="BF103" i="9" s="1"/>
  <c r="BG325" i="8"/>
  <c r="BG103" i="9"/>
  <c r="BH325" i="8"/>
  <c r="BH103" i="9" s="1"/>
  <c r="BI325" i="8"/>
  <c r="BI103" i="9" s="1"/>
  <c r="BJ325" i="8"/>
  <c r="BJ103" i="9" s="1"/>
  <c r="AY326" i="8"/>
  <c r="AY104" i="9" s="1"/>
  <c r="AZ326" i="8"/>
  <c r="AZ104" i="9" s="1"/>
  <c r="BA326" i="8"/>
  <c r="BA104" i="9" s="1"/>
  <c r="BB326" i="8"/>
  <c r="BB104" i="9" s="1"/>
  <c r="BC326" i="8"/>
  <c r="BC104" i="9" s="1"/>
  <c r="BD326" i="8"/>
  <c r="BD104" i="9" s="1"/>
  <c r="BE326" i="8"/>
  <c r="BE104" i="9" s="1"/>
  <c r="BF326" i="8"/>
  <c r="BF104" i="9" s="1"/>
  <c r="BG326" i="8"/>
  <c r="BG104" i="9" s="1"/>
  <c r="BH326" i="8"/>
  <c r="BH104" i="9" s="1"/>
  <c r="BI326" i="8"/>
  <c r="BI104" i="9" s="1"/>
  <c r="BJ326" i="8"/>
  <c r="BJ104" i="9" s="1"/>
  <c r="AY327" i="8"/>
  <c r="AY105" i="9" s="1"/>
  <c r="AZ327" i="8"/>
  <c r="AZ105" i="9" s="1"/>
  <c r="BA327" i="8"/>
  <c r="BA105" i="9" s="1"/>
  <c r="BB327" i="8"/>
  <c r="BB105" i="9"/>
  <c r="BC327" i="8"/>
  <c r="BC105" i="9" s="1"/>
  <c r="BD327" i="8"/>
  <c r="BD105" i="9" s="1"/>
  <c r="BE327" i="8"/>
  <c r="BE105" i="9" s="1"/>
  <c r="BF327" i="8"/>
  <c r="BF105" i="9"/>
  <c r="BG327" i="8"/>
  <c r="BG105" i="9" s="1"/>
  <c r="BH327" i="8"/>
  <c r="BH105" i="9" s="1"/>
  <c r="BI327" i="8"/>
  <c r="BI105" i="9" s="1"/>
  <c r="BJ327" i="8"/>
  <c r="BJ105" i="9" s="1"/>
  <c r="AY328" i="8"/>
  <c r="AY106" i="9" s="1"/>
  <c r="AZ328" i="8"/>
  <c r="AZ106" i="9" s="1"/>
  <c r="BA328" i="8"/>
  <c r="BA106" i="9" s="1"/>
  <c r="BB328" i="8"/>
  <c r="BC328" i="8"/>
  <c r="BC106" i="9" s="1"/>
  <c r="BD328" i="8"/>
  <c r="BD106" i="9" s="1"/>
  <c r="BE328" i="8"/>
  <c r="BE106" i="9" s="1"/>
  <c r="BF328" i="8"/>
  <c r="BF106" i="9" s="1"/>
  <c r="BG328" i="8"/>
  <c r="BG106" i="9" s="1"/>
  <c r="BH328" i="8"/>
  <c r="BH106" i="9" s="1"/>
  <c r="BI328" i="8"/>
  <c r="BI106" i="9" s="1"/>
  <c r="BJ328" i="8"/>
  <c r="BJ106" i="9" s="1"/>
  <c r="AY329" i="8"/>
  <c r="AY107" i="9" s="1"/>
  <c r="AZ329" i="8"/>
  <c r="AZ107" i="9"/>
  <c r="BA329" i="8"/>
  <c r="BA107" i="9" s="1"/>
  <c r="BB329" i="8"/>
  <c r="BB107" i="9" s="1"/>
  <c r="BC329" i="8"/>
  <c r="BC107" i="9" s="1"/>
  <c r="BD329" i="8"/>
  <c r="BD107" i="9" s="1"/>
  <c r="BE329" i="8"/>
  <c r="BE107" i="9" s="1"/>
  <c r="BF329" i="8"/>
  <c r="BF107" i="9" s="1"/>
  <c r="BG329" i="8"/>
  <c r="BG107" i="9" s="1"/>
  <c r="BH329" i="8"/>
  <c r="BH107" i="9" s="1"/>
  <c r="BI329" i="8"/>
  <c r="BI107" i="9" s="1"/>
  <c r="BJ329" i="8"/>
  <c r="BJ107" i="9" s="1"/>
  <c r="AY330" i="8"/>
  <c r="AY108" i="9" s="1"/>
  <c r="AZ330" i="8"/>
  <c r="AZ108" i="9" s="1"/>
  <c r="BA330" i="8"/>
  <c r="BB330" i="8"/>
  <c r="BB108" i="9"/>
  <c r="BC330" i="8"/>
  <c r="BC108" i="9" s="1"/>
  <c r="BD330" i="8"/>
  <c r="BD108" i="9" s="1"/>
  <c r="BE330" i="8"/>
  <c r="BE108" i="9" s="1"/>
  <c r="BF330" i="8"/>
  <c r="BF108" i="9" s="1"/>
  <c r="BG330" i="8"/>
  <c r="BG108" i="9" s="1"/>
  <c r="BH330" i="8"/>
  <c r="BH108" i="9" s="1"/>
  <c r="BI330" i="8"/>
  <c r="BI108" i="9" s="1"/>
  <c r="BJ330" i="8"/>
  <c r="BJ108" i="9" s="1"/>
  <c r="B175" i="8"/>
  <c r="B185" i="8" s="1"/>
  <c r="B195" i="8" s="1"/>
  <c r="B205" i="8" s="1"/>
  <c r="B174" i="8"/>
  <c r="B184" i="8" s="1"/>
  <c r="B194" i="8" s="1"/>
  <c r="B204" i="8" s="1"/>
  <c r="B173" i="8"/>
  <c r="B183" i="8" s="1"/>
  <c r="B193" i="8" s="1"/>
  <c r="B203" i="8" s="1"/>
  <c r="A199" i="8"/>
  <c r="B201" i="8" s="1"/>
  <c r="B170" i="8"/>
  <c r="B180" i="8" s="1"/>
  <c r="B190" i="8" s="1"/>
  <c r="B200" i="8" s="1"/>
  <c r="B169" i="8"/>
  <c r="A189" i="8"/>
  <c r="B191" i="8" s="1"/>
  <c r="A179" i="8"/>
  <c r="B181" i="8" s="1"/>
  <c r="A169" i="8"/>
  <c r="B171" i="8" s="1"/>
  <c r="A159" i="8"/>
  <c r="B161" i="8" s="1"/>
  <c r="C159" i="8"/>
  <c r="C160" i="8"/>
  <c r="C163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AE160" i="8"/>
  <c r="AF160" i="8"/>
  <c r="AG160" i="8"/>
  <c r="AH160" i="8"/>
  <c r="AI160" i="8"/>
  <c r="AJ160" i="8"/>
  <c r="AK160" i="8"/>
  <c r="AL160" i="8"/>
  <c r="AM160" i="8"/>
  <c r="AN160" i="8"/>
  <c r="AO160" i="8"/>
  <c r="AP160" i="8"/>
  <c r="AQ160" i="8"/>
  <c r="AR160" i="8"/>
  <c r="AS160" i="8"/>
  <c r="AT160" i="8"/>
  <c r="AU160" i="8"/>
  <c r="AV160" i="8"/>
  <c r="AW160" i="8"/>
  <c r="AX160" i="8"/>
  <c r="AY160" i="8"/>
  <c r="C169" i="8"/>
  <c r="C170" i="8"/>
  <c r="C173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AB170" i="8"/>
  <c r="AC170" i="8"/>
  <c r="AD170" i="8"/>
  <c r="AE170" i="8"/>
  <c r="AF170" i="8"/>
  <c r="AG170" i="8"/>
  <c r="AH170" i="8"/>
  <c r="AI170" i="8"/>
  <c r="AJ170" i="8"/>
  <c r="AK170" i="8"/>
  <c r="AL170" i="8"/>
  <c r="AM170" i="8"/>
  <c r="AN170" i="8"/>
  <c r="AO170" i="8"/>
  <c r="AP170" i="8"/>
  <c r="AQ170" i="8"/>
  <c r="AR170" i="8"/>
  <c r="AS170" i="8"/>
  <c r="AT170" i="8"/>
  <c r="AU170" i="8"/>
  <c r="AV170" i="8"/>
  <c r="AW170" i="8"/>
  <c r="AX170" i="8"/>
  <c r="AY170" i="8"/>
  <c r="C179" i="8"/>
  <c r="C180" i="8"/>
  <c r="C183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AB180" i="8"/>
  <c r="AC180" i="8"/>
  <c r="AD180" i="8"/>
  <c r="AE180" i="8"/>
  <c r="AF180" i="8"/>
  <c r="AG180" i="8"/>
  <c r="AH180" i="8"/>
  <c r="AI180" i="8"/>
  <c r="AJ180" i="8"/>
  <c r="AK180" i="8"/>
  <c r="AL180" i="8"/>
  <c r="AM180" i="8"/>
  <c r="AN180" i="8"/>
  <c r="AO180" i="8"/>
  <c r="AP180" i="8"/>
  <c r="AQ180" i="8"/>
  <c r="AR180" i="8"/>
  <c r="AS180" i="8"/>
  <c r="AT180" i="8"/>
  <c r="AU180" i="8"/>
  <c r="AV180" i="8"/>
  <c r="AW180" i="8"/>
  <c r="AX180" i="8"/>
  <c r="AY180" i="8"/>
  <c r="C189" i="8"/>
  <c r="C190" i="8"/>
  <c r="C193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AB190" i="8"/>
  <c r="AC190" i="8"/>
  <c r="AD190" i="8"/>
  <c r="AE190" i="8"/>
  <c r="AF190" i="8"/>
  <c r="AG190" i="8"/>
  <c r="AH190" i="8"/>
  <c r="AI190" i="8"/>
  <c r="AJ190" i="8"/>
  <c r="AK190" i="8"/>
  <c r="AL190" i="8"/>
  <c r="AM190" i="8"/>
  <c r="AN190" i="8"/>
  <c r="AO190" i="8"/>
  <c r="AP190" i="8"/>
  <c r="AQ190" i="8"/>
  <c r="AR190" i="8"/>
  <c r="AS190" i="8"/>
  <c r="AT190" i="8"/>
  <c r="AU190" i="8"/>
  <c r="AV190" i="8"/>
  <c r="AW190" i="8"/>
  <c r="AX190" i="8"/>
  <c r="AY190" i="8"/>
  <c r="C199" i="8"/>
  <c r="C200" i="8"/>
  <c r="C203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AB200" i="8"/>
  <c r="AC200" i="8"/>
  <c r="AD200" i="8"/>
  <c r="AE200" i="8"/>
  <c r="AF200" i="8"/>
  <c r="AG200" i="8"/>
  <c r="AH200" i="8"/>
  <c r="AI200" i="8"/>
  <c r="AJ200" i="8"/>
  <c r="AK200" i="8"/>
  <c r="AL200" i="8"/>
  <c r="AM200" i="8"/>
  <c r="AN200" i="8"/>
  <c r="AO200" i="8"/>
  <c r="AP200" i="8"/>
  <c r="AQ200" i="8"/>
  <c r="AR200" i="8"/>
  <c r="AS200" i="8"/>
  <c r="AT200" i="8"/>
  <c r="AU200" i="8"/>
  <c r="AV200" i="8"/>
  <c r="AW200" i="8"/>
  <c r="AX200" i="8"/>
  <c r="AY200" i="8"/>
  <c r="AZ160" i="8"/>
  <c r="AZ170" i="8"/>
  <c r="AZ180" i="8"/>
  <c r="AZ190" i="8"/>
  <c r="AZ200" i="8"/>
  <c r="BA160" i="8"/>
  <c r="BA170" i="8"/>
  <c r="BA180" i="8"/>
  <c r="BA190" i="8"/>
  <c r="BA200" i="8"/>
  <c r="BB160" i="8"/>
  <c r="BB170" i="8"/>
  <c r="BB180" i="8"/>
  <c r="BB190" i="8"/>
  <c r="BB200" i="8"/>
  <c r="BC160" i="8"/>
  <c r="BC170" i="8"/>
  <c r="BC180" i="8"/>
  <c r="BC190" i="8"/>
  <c r="BC200" i="8"/>
  <c r="BD160" i="8"/>
  <c r="BD170" i="8"/>
  <c r="BD180" i="8"/>
  <c r="BD190" i="8"/>
  <c r="BD200" i="8"/>
  <c r="BE160" i="8"/>
  <c r="BE170" i="8"/>
  <c r="BE180" i="8"/>
  <c r="BE190" i="8"/>
  <c r="BE200" i="8"/>
  <c r="BF160" i="8"/>
  <c r="BF170" i="8"/>
  <c r="BF180" i="8"/>
  <c r="BF190" i="8"/>
  <c r="BF200" i="8"/>
  <c r="BG160" i="8"/>
  <c r="BG170" i="8"/>
  <c r="BG180" i="8"/>
  <c r="BG190" i="8"/>
  <c r="BG200" i="8"/>
  <c r="BH160" i="8"/>
  <c r="BH170" i="8"/>
  <c r="BH180" i="8"/>
  <c r="BH190" i="8"/>
  <c r="BH200" i="8"/>
  <c r="BI160" i="8"/>
  <c r="BI170" i="8"/>
  <c r="BI180" i="8"/>
  <c r="BI190" i="8"/>
  <c r="BI200" i="8"/>
  <c r="BJ160" i="8"/>
  <c r="BJ170" i="8"/>
  <c r="BJ180" i="8"/>
  <c r="BJ190" i="8"/>
  <c r="BJ200" i="8"/>
  <c r="C338" i="8"/>
  <c r="C340" i="8" s="1"/>
  <c r="C16" i="9" s="1"/>
  <c r="C280" i="8"/>
  <c r="C27" i="8"/>
  <c r="C35" i="8" s="1"/>
  <c r="C72" i="9" s="1"/>
  <c r="C28" i="8"/>
  <c r="C36" i="8" s="1"/>
  <c r="C29" i="8"/>
  <c r="C37" i="8" s="1"/>
  <c r="C30" i="8"/>
  <c r="C38" i="8" s="1"/>
  <c r="C75" i="9" s="1"/>
  <c r="C363" i="8"/>
  <c r="C31" i="8"/>
  <c r="C39" i="8" s="1"/>
  <c r="C76" i="9" s="1"/>
  <c r="C45" i="8"/>
  <c r="C65" i="8" s="1"/>
  <c r="C46" i="8"/>
  <c r="C70" i="8" s="1"/>
  <c r="C71" i="8" s="1"/>
  <c r="C47" i="8"/>
  <c r="C75" i="8" s="1"/>
  <c r="C48" i="8"/>
  <c r="C80" i="8" s="1"/>
  <c r="C84" i="8" s="1"/>
  <c r="C49" i="8"/>
  <c r="C85" i="8"/>
  <c r="C50" i="8"/>
  <c r="C90" i="8" s="1"/>
  <c r="C94" i="8" s="1"/>
  <c r="C51" i="8"/>
  <c r="C95" i="8" s="1"/>
  <c r="C99" i="8" s="1"/>
  <c r="C52" i="8"/>
  <c r="C100" i="8"/>
  <c r="C53" i="8"/>
  <c r="C105" i="8" s="1"/>
  <c r="C54" i="8"/>
  <c r="C110" i="8" s="1"/>
  <c r="C55" i="8"/>
  <c r="C115" i="8" s="1"/>
  <c r="C56" i="8"/>
  <c r="C120" i="8" s="1"/>
  <c r="C124" i="8" s="1"/>
  <c r="C57" i="8"/>
  <c r="C125" i="8" s="1"/>
  <c r="C58" i="8"/>
  <c r="C130" i="8" s="1"/>
  <c r="C134" i="8" s="1"/>
  <c r="C59" i="8"/>
  <c r="C135" i="8" s="1"/>
  <c r="C137" i="8" s="1"/>
  <c r="C60" i="8"/>
  <c r="C140" i="8" s="1"/>
  <c r="C144" i="8" s="1"/>
  <c r="C61" i="8"/>
  <c r="C145" i="8" s="1"/>
  <c r="C62" i="8"/>
  <c r="C150" i="8" s="1"/>
  <c r="C154" i="8" s="1"/>
  <c r="C306" i="8"/>
  <c r="C84" i="9" s="1"/>
  <c r="C307" i="8"/>
  <c r="C85" i="9" s="1"/>
  <c r="C308" i="8"/>
  <c r="C86" i="9" s="1"/>
  <c r="C309" i="8"/>
  <c r="C87" i="9" s="1"/>
  <c r="C310" i="8"/>
  <c r="C88" i="9" s="1"/>
  <c r="C311" i="8"/>
  <c r="C89" i="9" s="1"/>
  <c r="C312" i="8"/>
  <c r="C90" i="9" s="1"/>
  <c r="C314" i="8"/>
  <c r="C92" i="9" s="1"/>
  <c r="C315" i="8"/>
  <c r="C93" i="9" s="1"/>
  <c r="C316" i="8"/>
  <c r="C94" i="9" s="1"/>
  <c r="C317" i="8"/>
  <c r="C95" i="9" s="1"/>
  <c r="C318" i="8"/>
  <c r="C96" i="9" s="1"/>
  <c r="C319" i="8"/>
  <c r="C97" i="9" s="1"/>
  <c r="C322" i="8"/>
  <c r="C100" i="9" s="1"/>
  <c r="C323" i="8"/>
  <c r="C101" i="9" s="1"/>
  <c r="C324" i="8"/>
  <c r="C102" i="9" s="1"/>
  <c r="C325" i="8"/>
  <c r="C103" i="9" s="1"/>
  <c r="C326" i="8"/>
  <c r="C104" i="9" s="1"/>
  <c r="C327" i="8"/>
  <c r="C105" i="9" s="1"/>
  <c r="C328" i="8"/>
  <c r="C106" i="9" s="1"/>
  <c r="C329" i="8"/>
  <c r="C107" i="9" s="1"/>
  <c r="C330" i="8"/>
  <c r="C108" i="9" s="1"/>
  <c r="C261" i="8"/>
  <c r="B12" i="8"/>
  <c r="B11" i="8"/>
  <c r="A266" i="8" s="1"/>
  <c r="B10" i="8"/>
  <c r="B9" i="8"/>
  <c r="B8" i="8"/>
  <c r="A219" i="8" s="1"/>
  <c r="B7" i="8"/>
  <c r="B15" i="8" s="1"/>
  <c r="A351" i="8" s="1"/>
  <c r="C8" i="8"/>
  <c r="C9" i="8"/>
  <c r="C10" i="8"/>
  <c r="C11" i="8"/>
  <c r="C12" i="8"/>
  <c r="C379" i="8"/>
  <c r="C380" i="8"/>
  <c r="C381" i="8"/>
  <c r="C382" i="8"/>
  <c r="C294" i="8"/>
  <c r="C40" i="9" s="1"/>
  <c r="C8" i="9"/>
  <c r="C9" i="9"/>
  <c r="C10" i="9"/>
  <c r="C18" i="9"/>
  <c r="C19" i="9"/>
  <c r="C178" i="7"/>
  <c r="C205" i="7"/>
  <c r="C218" i="7"/>
  <c r="C206" i="7" s="1"/>
  <c r="C219" i="7"/>
  <c r="C220" i="7"/>
  <c r="C221" i="7"/>
  <c r="C241" i="7"/>
  <c r="C395" i="8"/>
  <c r="C22" i="9" s="1"/>
  <c r="C25" i="9"/>
  <c r="C48" i="14" s="1"/>
  <c r="C211" i="7"/>
  <c r="C200" i="7"/>
  <c r="D184" i="7"/>
  <c r="C201" i="7"/>
  <c r="D185" i="7"/>
  <c r="C202" i="7"/>
  <c r="D186" i="7"/>
  <c r="C203" i="7"/>
  <c r="D187" i="7"/>
  <c r="D7" i="8"/>
  <c r="D8" i="8"/>
  <c r="D9" i="8"/>
  <c r="D10" i="8"/>
  <c r="D11" i="8"/>
  <c r="D12" i="8"/>
  <c r="D349" i="8"/>
  <c r="D376" i="8"/>
  <c r="D294" i="8"/>
  <c r="D8" i="9" s="1"/>
  <c r="D9" i="9"/>
  <c r="C398" i="8"/>
  <c r="D26" i="8"/>
  <c r="D34" i="8" s="1"/>
  <c r="D27" i="8"/>
  <c r="D35" i="8" s="1"/>
  <c r="D72" i="9" s="1"/>
  <c r="D28" i="8"/>
  <c r="D36" i="8" s="1"/>
  <c r="D361" i="8" s="1"/>
  <c r="D29" i="8"/>
  <c r="D30" i="8"/>
  <c r="D38" i="8" s="1"/>
  <c r="D363" i="8" s="1"/>
  <c r="D31" i="8"/>
  <c r="D39" i="8" s="1"/>
  <c r="D76" i="9" s="1"/>
  <c r="D45" i="8"/>
  <c r="D46" i="8"/>
  <c r="D47" i="8"/>
  <c r="D75" i="8" s="1"/>
  <c r="D79" i="8" s="1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140" i="8" s="1"/>
  <c r="D61" i="8"/>
  <c r="D62" i="8"/>
  <c r="D306" i="8"/>
  <c r="D84" i="9" s="1"/>
  <c r="D307" i="8"/>
  <c r="D85" i="9" s="1"/>
  <c r="D308" i="8"/>
  <c r="D86" i="9" s="1"/>
  <c r="D309" i="8"/>
  <c r="D87" i="9" s="1"/>
  <c r="D310" i="8"/>
  <c r="D88" i="9" s="1"/>
  <c r="D311" i="8"/>
  <c r="D89" i="9" s="1"/>
  <c r="D312" i="8"/>
  <c r="D90" i="9" s="1"/>
  <c r="D313" i="8"/>
  <c r="D91" i="9" s="1"/>
  <c r="D314" i="8"/>
  <c r="D92" i="9" s="1"/>
  <c r="D315" i="8"/>
  <c r="D93" i="9" s="1"/>
  <c r="D316" i="8"/>
  <c r="D94" i="9" s="1"/>
  <c r="D317" i="8"/>
  <c r="D95" i="9" s="1"/>
  <c r="D318" i="8"/>
  <c r="D96" i="9" s="1"/>
  <c r="D319" i="8"/>
  <c r="D97" i="9" s="1"/>
  <c r="D320" i="8"/>
  <c r="D98" i="9" s="1"/>
  <c r="D321" i="8"/>
  <c r="D99" i="9" s="1"/>
  <c r="D322" i="8"/>
  <c r="D100" i="9" s="1"/>
  <c r="D323" i="8"/>
  <c r="D101" i="9" s="1"/>
  <c r="D324" i="8"/>
  <c r="D102" i="9" s="1"/>
  <c r="D325" i="8"/>
  <c r="D103" i="9" s="1"/>
  <c r="D326" i="8"/>
  <c r="D104" i="9" s="1"/>
  <c r="D327" i="8"/>
  <c r="D105" i="9" s="1"/>
  <c r="D328" i="8"/>
  <c r="D106" i="9" s="1"/>
  <c r="D329" i="8"/>
  <c r="D107" i="9" s="1"/>
  <c r="D330" i="8"/>
  <c r="D108" i="9" s="1"/>
  <c r="D178" i="7"/>
  <c r="C217" i="7"/>
  <c r="D217" i="7" s="1"/>
  <c r="E217" i="7" s="1"/>
  <c r="F217" i="7" s="1"/>
  <c r="D241" i="7"/>
  <c r="D395" i="8" s="1"/>
  <c r="E8" i="8"/>
  <c r="E9" i="8"/>
  <c r="E10" i="8"/>
  <c r="E11" i="8"/>
  <c r="E12" i="8"/>
  <c r="E376" i="8"/>
  <c r="E294" i="8"/>
  <c r="E8" i="9" s="1"/>
  <c r="E9" i="9"/>
  <c r="D398" i="8"/>
  <c r="D402" i="8" s="1"/>
  <c r="E27" i="8"/>
  <c r="E35" i="8" s="1"/>
  <c r="E28" i="8"/>
  <c r="E36" i="8" s="1"/>
  <c r="E73" i="9" s="1"/>
  <c r="E29" i="8"/>
  <c r="E37" i="8" s="1"/>
  <c r="E74" i="9" s="1"/>
  <c r="E30" i="8"/>
  <c r="E38" i="8" s="1"/>
  <c r="E31" i="8"/>
  <c r="E39" i="8" s="1"/>
  <c r="E76" i="9" s="1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306" i="8"/>
  <c r="E84" i="9" s="1"/>
  <c r="E307" i="8"/>
  <c r="E85" i="9" s="1"/>
  <c r="E308" i="8"/>
  <c r="E86" i="9" s="1"/>
  <c r="E309" i="8"/>
  <c r="E87" i="9" s="1"/>
  <c r="E310" i="8"/>
  <c r="E88" i="9" s="1"/>
  <c r="E311" i="8"/>
  <c r="E89" i="9" s="1"/>
  <c r="E312" i="8"/>
  <c r="E90" i="9" s="1"/>
  <c r="E313" i="8"/>
  <c r="E91" i="9" s="1"/>
  <c r="E314" i="8"/>
  <c r="E315" i="8"/>
  <c r="E93" i="9" s="1"/>
  <c r="E316" i="8"/>
  <c r="E94" i="9" s="1"/>
  <c r="E317" i="8"/>
  <c r="E95" i="9" s="1"/>
  <c r="E318" i="8"/>
  <c r="E96" i="9" s="1"/>
  <c r="E319" i="8"/>
  <c r="E97" i="9" s="1"/>
  <c r="E320" i="8"/>
  <c r="E98" i="9" s="1"/>
  <c r="E321" i="8"/>
  <c r="E99" i="9" s="1"/>
  <c r="E322" i="8"/>
  <c r="E100" i="9" s="1"/>
  <c r="E323" i="8"/>
  <c r="E101" i="9" s="1"/>
  <c r="E324" i="8"/>
  <c r="E102" i="9" s="1"/>
  <c r="E325" i="8"/>
  <c r="E103" i="9" s="1"/>
  <c r="E326" i="8"/>
  <c r="E104" i="9" s="1"/>
  <c r="E327" i="8"/>
  <c r="E105" i="9" s="1"/>
  <c r="E328" i="8"/>
  <c r="E106" i="9" s="1"/>
  <c r="E329" i="8"/>
  <c r="E107" i="9" s="1"/>
  <c r="E330" i="8"/>
  <c r="E108" i="9" s="1"/>
  <c r="E178" i="7"/>
  <c r="E241" i="7"/>
  <c r="E395" i="8" s="1"/>
  <c r="F8" i="8"/>
  <c r="F9" i="8"/>
  <c r="F10" i="8"/>
  <c r="F11" i="8"/>
  <c r="F12" i="8"/>
  <c r="C345" i="8"/>
  <c r="F294" i="8"/>
  <c r="F8" i="9" s="1"/>
  <c r="F9" i="9"/>
  <c r="E398" i="8"/>
  <c r="F27" i="8"/>
  <c r="F35" i="8" s="1"/>
  <c r="F72" i="9" s="1"/>
  <c r="F28" i="8"/>
  <c r="F36" i="8" s="1"/>
  <c r="F73" i="9" s="1"/>
  <c r="F29" i="8"/>
  <c r="F37" i="8" s="1"/>
  <c r="F30" i="8"/>
  <c r="F38" i="8" s="1"/>
  <c r="F75" i="9" s="1"/>
  <c r="F31" i="8"/>
  <c r="F39" i="8" s="1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306" i="8"/>
  <c r="F84" i="9" s="1"/>
  <c r="F307" i="8"/>
  <c r="F85" i="9" s="1"/>
  <c r="F308" i="8"/>
  <c r="F86" i="9" s="1"/>
  <c r="F309" i="8"/>
  <c r="F87" i="9" s="1"/>
  <c r="F310" i="8"/>
  <c r="F88" i="9" s="1"/>
  <c r="F311" i="8"/>
  <c r="F89" i="9" s="1"/>
  <c r="F312" i="8"/>
  <c r="F90" i="9" s="1"/>
  <c r="F313" i="8"/>
  <c r="F91" i="9" s="1"/>
  <c r="F314" i="8"/>
  <c r="F92" i="9" s="1"/>
  <c r="F315" i="8"/>
  <c r="F93" i="9" s="1"/>
  <c r="F316" i="8"/>
  <c r="F94" i="9" s="1"/>
  <c r="F317" i="8"/>
  <c r="F95" i="9" s="1"/>
  <c r="F318" i="8"/>
  <c r="F96" i="9" s="1"/>
  <c r="F319" i="8"/>
  <c r="F97" i="9" s="1"/>
  <c r="F320" i="8"/>
  <c r="F98" i="9" s="1"/>
  <c r="F321" i="8"/>
  <c r="F99" i="9" s="1"/>
  <c r="F322" i="8"/>
  <c r="F100" i="9" s="1"/>
  <c r="F323" i="8"/>
  <c r="F101" i="9" s="1"/>
  <c r="F324" i="8"/>
  <c r="F102" i="9" s="1"/>
  <c r="F325" i="8"/>
  <c r="F103" i="9" s="1"/>
  <c r="F326" i="8"/>
  <c r="F104" i="9" s="1"/>
  <c r="F327" i="8"/>
  <c r="F105" i="9" s="1"/>
  <c r="F328" i="8"/>
  <c r="F106" i="9" s="1"/>
  <c r="F329" i="8"/>
  <c r="F107" i="9" s="1"/>
  <c r="F330" i="8"/>
  <c r="F108" i="9" s="1"/>
  <c r="F178" i="7"/>
  <c r="F241" i="7"/>
  <c r="F395" i="8" s="1"/>
  <c r="F22" i="9" s="1"/>
  <c r="G8" i="8"/>
  <c r="G9" i="8"/>
  <c r="G10" i="8"/>
  <c r="G11" i="8"/>
  <c r="G12" i="8"/>
  <c r="G294" i="8"/>
  <c r="G8" i="9" s="1"/>
  <c r="G9" i="9"/>
  <c r="F398" i="8"/>
  <c r="F402" i="8" s="1"/>
  <c r="G27" i="8"/>
  <c r="G35" i="8" s="1"/>
  <c r="G28" i="8"/>
  <c r="G36" i="8" s="1"/>
  <c r="G73" i="9" s="1"/>
  <c r="G29" i="8"/>
  <c r="G37" i="8" s="1"/>
  <c r="G74" i="9" s="1"/>
  <c r="G30" i="8"/>
  <c r="G38" i="8" s="1"/>
  <c r="G75" i="9" s="1"/>
  <c r="G31" i="8"/>
  <c r="G39" i="8" s="1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306" i="8"/>
  <c r="G84" i="9" s="1"/>
  <c r="G307" i="8"/>
  <c r="G85" i="9" s="1"/>
  <c r="G308" i="8"/>
  <c r="G86" i="9" s="1"/>
  <c r="G309" i="8"/>
  <c r="G87" i="9" s="1"/>
  <c r="G310" i="8"/>
  <c r="G88" i="9" s="1"/>
  <c r="G311" i="8"/>
  <c r="G89" i="9" s="1"/>
  <c r="G312" i="8"/>
  <c r="G90" i="9" s="1"/>
  <c r="G313" i="8"/>
  <c r="G91" i="9" s="1"/>
  <c r="G314" i="8"/>
  <c r="G92" i="9" s="1"/>
  <c r="G315" i="8"/>
  <c r="G93" i="9" s="1"/>
  <c r="G316" i="8"/>
  <c r="G94" i="9" s="1"/>
  <c r="G317" i="8"/>
  <c r="G95" i="9" s="1"/>
  <c r="G318" i="8"/>
  <c r="G96" i="9" s="1"/>
  <c r="G319" i="8"/>
  <c r="G97" i="9" s="1"/>
  <c r="G320" i="8"/>
  <c r="G98" i="9" s="1"/>
  <c r="G321" i="8"/>
  <c r="G99" i="9" s="1"/>
  <c r="G322" i="8"/>
  <c r="G100" i="9" s="1"/>
  <c r="G323" i="8"/>
  <c r="G101" i="9" s="1"/>
  <c r="G324" i="8"/>
  <c r="G102" i="9" s="1"/>
  <c r="G325" i="8"/>
  <c r="G103" i="9" s="1"/>
  <c r="G326" i="8"/>
  <c r="G104" i="9" s="1"/>
  <c r="G327" i="8"/>
  <c r="G105" i="9" s="1"/>
  <c r="G328" i="8"/>
  <c r="G106" i="9" s="1"/>
  <c r="G329" i="8"/>
  <c r="G107" i="9" s="1"/>
  <c r="G330" i="8"/>
  <c r="G108" i="9" s="1"/>
  <c r="G178" i="7"/>
  <c r="G241" i="7"/>
  <c r="G395" i="8" s="1"/>
  <c r="G22" i="9" s="1"/>
  <c r="H8" i="8"/>
  <c r="H9" i="8"/>
  <c r="H10" i="8"/>
  <c r="H11" i="8"/>
  <c r="H12" i="8"/>
  <c r="H294" i="8"/>
  <c r="H9" i="9"/>
  <c r="G398" i="8"/>
  <c r="G402" i="8" s="1"/>
  <c r="H27" i="8"/>
  <c r="H35" i="8" s="1"/>
  <c r="H72" i="9" s="1"/>
  <c r="H28" i="8"/>
  <c r="H36" i="8" s="1"/>
  <c r="H29" i="8"/>
  <c r="H37" i="8" s="1"/>
  <c r="H74" i="9" s="1"/>
  <c r="H30" i="8"/>
  <c r="H38" i="8" s="1"/>
  <c r="H31" i="8"/>
  <c r="H39" i="8" s="1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306" i="8"/>
  <c r="H84" i="9" s="1"/>
  <c r="H307" i="8"/>
  <c r="H85" i="9" s="1"/>
  <c r="H308" i="8"/>
  <c r="H86" i="9" s="1"/>
  <c r="H309" i="8"/>
  <c r="H87" i="9" s="1"/>
  <c r="H310" i="8"/>
  <c r="H88" i="9" s="1"/>
  <c r="H311" i="8"/>
  <c r="H89" i="9" s="1"/>
  <c r="H312" i="8"/>
  <c r="H90" i="9" s="1"/>
  <c r="H313" i="8"/>
  <c r="H91" i="9" s="1"/>
  <c r="H314" i="8"/>
  <c r="H92" i="9" s="1"/>
  <c r="H315" i="8"/>
  <c r="H93" i="9" s="1"/>
  <c r="H316" i="8"/>
  <c r="H317" i="8"/>
  <c r="H95" i="9" s="1"/>
  <c r="H318" i="8"/>
  <c r="H96" i="9" s="1"/>
  <c r="H319" i="8"/>
  <c r="H97" i="9" s="1"/>
  <c r="H320" i="8"/>
  <c r="H98" i="9" s="1"/>
  <c r="H321" i="8"/>
  <c r="H99" i="9" s="1"/>
  <c r="H322" i="8"/>
  <c r="H100" i="9" s="1"/>
  <c r="H323" i="8"/>
  <c r="H101" i="9" s="1"/>
  <c r="H324" i="8"/>
  <c r="H102" i="9" s="1"/>
  <c r="H325" i="8"/>
  <c r="H103" i="9" s="1"/>
  <c r="H326" i="8"/>
  <c r="H104" i="9" s="1"/>
  <c r="H327" i="8"/>
  <c r="H105" i="9" s="1"/>
  <c r="H328" i="8"/>
  <c r="H106" i="9" s="1"/>
  <c r="H329" i="8"/>
  <c r="H107" i="9" s="1"/>
  <c r="H330" i="8"/>
  <c r="H108" i="9" s="1"/>
  <c r="H178" i="7"/>
  <c r="H241" i="7"/>
  <c r="H395" i="8" s="1"/>
  <c r="H22" i="9" s="1"/>
  <c r="I7" i="8"/>
  <c r="I8" i="8"/>
  <c r="I9" i="8"/>
  <c r="I12" i="8"/>
  <c r="I294" i="8"/>
  <c r="I8" i="9" s="1"/>
  <c r="I9" i="9"/>
  <c r="H398" i="8"/>
  <c r="H402" i="8" s="1"/>
  <c r="I26" i="8"/>
  <c r="I34" i="8" s="1"/>
  <c r="I27" i="8"/>
  <c r="I35" i="8" s="1"/>
  <c r="I72" i="9" s="1"/>
  <c r="I28" i="8"/>
  <c r="I36" i="8" s="1"/>
  <c r="I30" i="8"/>
  <c r="I38" i="8" s="1"/>
  <c r="I31" i="8"/>
  <c r="I39" i="8" s="1"/>
  <c r="I76" i="9" s="1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306" i="8"/>
  <c r="I84" i="9" s="1"/>
  <c r="I307" i="8"/>
  <c r="I85" i="9" s="1"/>
  <c r="I308" i="8"/>
  <c r="I86" i="9" s="1"/>
  <c r="I309" i="8"/>
  <c r="I87" i="9" s="1"/>
  <c r="I310" i="8"/>
  <c r="I88" i="9" s="1"/>
  <c r="I311" i="8"/>
  <c r="I89" i="9" s="1"/>
  <c r="I312" i="8"/>
  <c r="I90" i="9" s="1"/>
  <c r="I313" i="8"/>
  <c r="I91" i="9" s="1"/>
  <c r="I314" i="8"/>
  <c r="I92" i="9" s="1"/>
  <c r="I315" i="8"/>
  <c r="I93" i="9" s="1"/>
  <c r="I316" i="8"/>
  <c r="I94" i="9" s="1"/>
  <c r="I317" i="8"/>
  <c r="I95" i="9" s="1"/>
  <c r="I318" i="8"/>
  <c r="I96" i="9" s="1"/>
  <c r="I319" i="8"/>
  <c r="I97" i="9" s="1"/>
  <c r="I320" i="8"/>
  <c r="I98" i="9" s="1"/>
  <c r="I321" i="8"/>
  <c r="I99" i="9" s="1"/>
  <c r="I322" i="8"/>
  <c r="I100" i="9" s="1"/>
  <c r="I323" i="8"/>
  <c r="I101" i="9" s="1"/>
  <c r="I324" i="8"/>
  <c r="I102" i="9" s="1"/>
  <c r="I325" i="8"/>
  <c r="I103" i="9" s="1"/>
  <c r="I326" i="8"/>
  <c r="I104" i="9" s="1"/>
  <c r="I327" i="8"/>
  <c r="I105" i="9" s="1"/>
  <c r="I328" i="8"/>
  <c r="I106" i="9" s="1"/>
  <c r="I329" i="8"/>
  <c r="I107" i="9" s="1"/>
  <c r="I330" i="8"/>
  <c r="I108" i="9" s="1"/>
  <c r="I178" i="7"/>
  <c r="I241" i="7"/>
  <c r="I395" i="8" s="1"/>
  <c r="J9" i="8"/>
  <c r="J12" i="8"/>
  <c r="J294" i="8"/>
  <c r="J9" i="9"/>
  <c r="I398" i="8"/>
  <c r="I402" i="8" s="1"/>
  <c r="J28" i="8"/>
  <c r="J36" i="8" s="1"/>
  <c r="J31" i="8"/>
  <c r="J39" i="8" s="1"/>
  <c r="J76" i="9" s="1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306" i="8"/>
  <c r="J84" i="9" s="1"/>
  <c r="J307" i="8"/>
  <c r="J85" i="9" s="1"/>
  <c r="J308" i="8"/>
  <c r="J86" i="9" s="1"/>
  <c r="J309" i="8"/>
  <c r="J87" i="9" s="1"/>
  <c r="J310" i="8"/>
  <c r="J88" i="9" s="1"/>
  <c r="J311" i="8"/>
  <c r="J89" i="9" s="1"/>
  <c r="J312" i="8"/>
  <c r="J90" i="9" s="1"/>
  <c r="J313" i="8"/>
  <c r="J91" i="9" s="1"/>
  <c r="J314" i="8"/>
  <c r="J92" i="9" s="1"/>
  <c r="J315" i="8"/>
  <c r="J93" i="9" s="1"/>
  <c r="J316" i="8"/>
  <c r="J94" i="9" s="1"/>
  <c r="J317" i="8"/>
  <c r="J95" i="9" s="1"/>
  <c r="J318" i="8"/>
  <c r="J96" i="9" s="1"/>
  <c r="J319" i="8"/>
  <c r="J97" i="9" s="1"/>
  <c r="J320" i="8"/>
  <c r="J98" i="9" s="1"/>
  <c r="J321" i="8"/>
  <c r="J99" i="9" s="1"/>
  <c r="J322" i="8"/>
  <c r="J100" i="9" s="1"/>
  <c r="J323" i="8"/>
  <c r="J101" i="9" s="1"/>
  <c r="J324" i="8"/>
  <c r="J102" i="9" s="1"/>
  <c r="J325" i="8"/>
  <c r="J103" i="9" s="1"/>
  <c r="J326" i="8"/>
  <c r="J104" i="9" s="1"/>
  <c r="J327" i="8"/>
  <c r="J105" i="9" s="1"/>
  <c r="J328" i="8"/>
  <c r="J106" i="9" s="1"/>
  <c r="J329" i="8"/>
  <c r="J107" i="9" s="1"/>
  <c r="J330" i="8"/>
  <c r="J108" i="9" s="1"/>
  <c r="J178" i="7"/>
  <c r="J241" i="7"/>
  <c r="J395" i="8"/>
  <c r="K9" i="8"/>
  <c r="K12" i="8"/>
  <c r="K294" i="8"/>
  <c r="K40" i="9" s="1"/>
  <c r="K8" i="9"/>
  <c r="K9" i="9"/>
  <c r="J398" i="8"/>
  <c r="J402" i="8" s="1"/>
  <c r="K28" i="8"/>
  <c r="K36" i="8" s="1"/>
  <c r="K31" i="8"/>
  <c r="K39" i="8" s="1"/>
  <c r="K76" i="9" s="1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306" i="8"/>
  <c r="K84" i="9" s="1"/>
  <c r="K307" i="8"/>
  <c r="K85" i="9" s="1"/>
  <c r="K308" i="8"/>
  <c r="K86" i="9" s="1"/>
  <c r="K309" i="8"/>
  <c r="K87" i="9" s="1"/>
  <c r="K310" i="8"/>
  <c r="K88" i="9" s="1"/>
  <c r="K311" i="8"/>
  <c r="K89" i="9" s="1"/>
  <c r="K312" i="8"/>
  <c r="K90" i="9" s="1"/>
  <c r="K313" i="8"/>
  <c r="K91" i="9" s="1"/>
  <c r="K314" i="8"/>
  <c r="K92" i="9" s="1"/>
  <c r="K315" i="8"/>
  <c r="K93" i="9" s="1"/>
  <c r="K316" i="8"/>
  <c r="K94" i="9" s="1"/>
  <c r="K317" i="8"/>
  <c r="K95" i="9" s="1"/>
  <c r="K318" i="8"/>
  <c r="K96" i="9" s="1"/>
  <c r="K319" i="8"/>
  <c r="K97" i="9" s="1"/>
  <c r="K320" i="8"/>
  <c r="K98" i="9" s="1"/>
  <c r="K321" i="8"/>
  <c r="K99" i="9" s="1"/>
  <c r="K322" i="8"/>
  <c r="K100" i="9" s="1"/>
  <c r="K323" i="8"/>
  <c r="K101" i="9" s="1"/>
  <c r="K324" i="8"/>
  <c r="K102" i="9" s="1"/>
  <c r="K325" i="8"/>
  <c r="K103" i="9" s="1"/>
  <c r="K326" i="8"/>
  <c r="K104" i="9" s="1"/>
  <c r="K327" i="8"/>
  <c r="K105" i="9" s="1"/>
  <c r="K328" i="8"/>
  <c r="K106" i="9" s="1"/>
  <c r="K329" i="8"/>
  <c r="K107" i="9" s="1"/>
  <c r="K330" i="8"/>
  <c r="K108" i="9" s="1"/>
  <c r="K178" i="7"/>
  <c r="K241" i="7"/>
  <c r="K395" i="8"/>
  <c r="K43" i="9" s="1"/>
  <c r="L12" i="8"/>
  <c r="L294" i="8"/>
  <c r="L8" i="9" s="1"/>
  <c r="L9" i="9"/>
  <c r="C406" i="8"/>
  <c r="E402" i="8"/>
  <c r="K398" i="8"/>
  <c r="K402" i="8"/>
  <c r="L31" i="8"/>
  <c r="L39" i="8" s="1"/>
  <c r="L76" i="9" s="1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306" i="8"/>
  <c r="L84" i="9" s="1"/>
  <c r="L307" i="8"/>
  <c r="L85" i="9" s="1"/>
  <c r="L308" i="8"/>
  <c r="L86" i="9" s="1"/>
  <c r="L309" i="8"/>
  <c r="L87" i="9" s="1"/>
  <c r="L310" i="8"/>
  <c r="L88" i="9" s="1"/>
  <c r="L311" i="8"/>
  <c r="L89" i="9" s="1"/>
  <c r="L312" i="8"/>
  <c r="L90" i="9" s="1"/>
  <c r="L313" i="8"/>
  <c r="L91" i="9" s="1"/>
  <c r="L314" i="8"/>
  <c r="L92" i="9" s="1"/>
  <c r="L315" i="8"/>
  <c r="L93" i="9" s="1"/>
  <c r="L316" i="8"/>
  <c r="L94" i="9" s="1"/>
  <c r="L317" i="8"/>
  <c r="L95" i="9" s="1"/>
  <c r="L318" i="8"/>
  <c r="L96" i="9" s="1"/>
  <c r="L319" i="8"/>
  <c r="L97" i="9" s="1"/>
  <c r="L320" i="8"/>
  <c r="L98" i="9" s="1"/>
  <c r="L321" i="8"/>
  <c r="L99" i="9" s="1"/>
  <c r="L322" i="8"/>
  <c r="L100" i="9" s="1"/>
  <c r="L323" i="8"/>
  <c r="L101" i="9" s="1"/>
  <c r="L324" i="8"/>
  <c r="L102" i="9" s="1"/>
  <c r="L325" i="8"/>
  <c r="L103" i="9" s="1"/>
  <c r="L326" i="8"/>
  <c r="L104" i="9" s="1"/>
  <c r="L327" i="8"/>
  <c r="L105" i="9" s="1"/>
  <c r="L328" i="8"/>
  <c r="L106" i="9" s="1"/>
  <c r="L329" i="8"/>
  <c r="L107" i="9" s="1"/>
  <c r="L330" i="8"/>
  <c r="L108" i="9" s="1"/>
  <c r="L178" i="7"/>
  <c r="L241" i="7"/>
  <c r="L395" i="8" s="1"/>
  <c r="L43" i="9" s="1"/>
  <c r="L22" i="9"/>
  <c r="M12" i="8"/>
  <c r="M294" i="8"/>
  <c r="M9" i="9"/>
  <c r="L398" i="8"/>
  <c r="M31" i="8"/>
  <c r="M39" i="8" s="1"/>
  <c r="M76" i="9" s="1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306" i="8"/>
  <c r="M84" i="9" s="1"/>
  <c r="M307" i="8"/>
  <c r="M85" i="9" s="1"/>
  <c r="M308" i="8"/>
  <c r="M86" i="9" s="1"/>
  <c r="M309" i="8"/>
  <c r="M87" i="9" s="1"/>
  <c r="M310" i="8"/>
  <c r="M88" i="9" s="1"/>
  <c r="M311" i="8"/>
  <c r="M89" i="9" s="1"/>
  <c r="M312" i="8"/>
  <c r="M90" i="9" s="1"/>
  <c r="M313" i="8"/>
  <c r="M91" i="9" s="1"/>
  <c r="M314" i="8"/>
  <c r="M92" i="9" s="1"/>
  <c r="M315" i="8"/>
  <c r="M93" i="9" s="1"/>
  <c r="M316" i="8"/>
  <c r="M94" i="9" s="1"/>
  <c r="M317" i="8"/>
  <c r="M95" i="9" s="1"/>
  <c r="M318" i="8"/>
  <c r="M96" i="9" s="1"/>
  <c r="M319" i="8"/>
  <c r="M97" i="9" s="1"/>
  <c r="M320" i="8"/>
  <c r="M98" i="9" s="1"/>
  <c r="M321" i="8"/>
  <c r="M99" i="9" s="1"/>
  <c r="M322" i="8"/>
  <c r="M100" i="9" s="1"/>
  <c r="M323" i="8"/>
  <c r="M101" i="9" s="1"/>
  <c r="M324" i="8"/>
  <c r="M102" i="9" s="1"/>
  <c r="M325" i="8"/>
  <c r="M103" i="9" s="1"/>
  <c r="M326" i="8"/>
  <c r="M104" i="9" s="1"/>
  <c r="M327" i="8"/>
  <c r="M105" i="9" s="1"/>
  <c r="M328" i="8"/>
  <c r="M106" i="9" s="1"/>
  <c r="M329" i="8"/>
  <c r="M107" i="9" s="1"/>
  <c r="M330" i="8"/>
  <c r="M108" i="9" s="1"/>
  <c r="M178" i="7"/>
  <c r="M241" i="7"/>
  <c r="M395" i="8" s="1"/>
  <c r="N12" i="8"/>
  <c r="N294" i="8"/>
  <c r="N40" i="9" s="1"/>
  <c r="N8" i="9"/>
  <c r="N9" i="9"/>
  <c r="M398" i="8"/>
  <c r="N31" i="8"/>
  <c r="N39" i="8" s="1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306" i="8"/>
  <c r="N84" i="9" s="1"/>
  <c r="N307" i="8"/>
  <c r="N85" i="9" s="1"/>
  <c r="N308" i="8"/>
  <c r="N86" i="9" s="1"/>
  <c r="N309" i="8"/>
  <c r="N87" i="9" s="1"/>
  <c r="N310" i="8"/>
  <c r="N88" i="9" s="1"/>
  <c r="N311" i="8"/>
  <c r="N89" i="9" s="1"/>
  <c r="N312" i="8"/>
  <c r="N90" i="9" s="1"/>
  <c r="N313" i="8"/>
  <c r="N91" i="9" s="1"/>
  <c r="N314" i="8"/>
  <c r="N92" i="9" s="1"/>
  <c r="N315" i="8"/>
  <c r="N93" i="9" s="1"/>
  <c r="N316" i="8"/>
  <c r="N94" i="9" s="1"/>
  <c r="N317" i="8"/>
  <c r="N95" i="9" s="1"/>
  <c r="N318" i="8"/>
  <c r="N96" i="9" s="1"/>
  <c r="N319" i="8"/>
  <c r="N97" i="9" s="1"/>
  <c r="N320" i="8"/>
  <c r="N98" i="9" s="1"/>
  <c r="N321" i="8"/>
  <c r="N99" i="9" s="1"/>
  <c r="N322" i="8"/>
  <c r="N100" i="9" s="1"/>
  <c r="N323" i="8"/>
  <c r="N101" i="9" s="1"/>
  <c r="N324" i="8"/>
  <c r="N102" i="9" s="1"/>
  <c r="N325" i="8"/>
  <c r="N103" i="9" s="1"/>
  <c r="N326" i="8"/>
  <c r="N104" i="9" s="1"/>
  <c r="N327" i="8"/>
  <c r="N105" i="9" s="1"/>
  <c r="N328" i="8"/>
  <c r="N106" i="9" s="1"/>
  <c r="N329" i="8"/>
  <c r="N107" i="9" s="1"/>
  <c r="N330" i="8"/>
  <c r="N108" i="9" s="1"/>
  <c r="N178" i="7"/>
  <c r="N241" i="7"/>
  <c r="N395" i="8" s="1"/>
  <c r="N22" i="9" s="1"/>
  <c r="O12" i="8"/>
  <c r="O294" i="8"/>
  <c r="O9" i="9"/>
  <c r="N398" i="8"/>
  <c r="O410" i="8" s="1"/>
  <c r="O408" i="8"/>
  <c r="O38" i="9" s="1"/>
  <c r="O31" i="8"/>
  <c r="O39" i="8" s="1"/>
  <c r="O364" i="8" s="1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306" i="8"/>
  <c r="O84" i="9" s="1"/>
  <c r="O307" i="8"/>
  <c r="O85" i="9" s="1"/>
  <c r="O308" i="8"/>
  <c r="O86" i="9" s="1"/>
  <c r="O309" i="8"/>
  <c r="O87" i="9" s="1"/>
  <c r="O310" i="8"/>
  <c r="O88" i="9" s="1"/>
  <c r="O311" i="8"/>
  <c r="O89" i="9" s="1"/>
  <c r="O312" i="8"/>
  <c r="O90" i="9" s="1"/>
  <c r="O313" i="8"/>
  <c r="O91" i="9" s="1"/>
  <c r="O314" i="8"/>
  <c r="O92" i="9" s="1"/>
  <c r="O315" i="8"/>
  <c r="O93" i="9" s="1"/>
  <c r="O316" i="8"/>
  <c r="O94" i="9" s="1"/>
  <c r="O317" i="8"/>
  <c r="O95" i="9" s="1"/>
  <c r="O318" i="8"/>
  <c r="O96" i="9" s="1"/>
  <c r="O319" i="8"/>
  <c r="O97" i="9" s="1"/>
  <c r="O320" i="8"/>
  <c r="O98" i="9" s="1"/>
  <c r="O321" i="8"/>
  <c r="O99" i="9" s="1"/>
  <c r="O322" i="8"/>
  <c r="O100" i="9" s="1"/>
  <c r="O323" i="8"/>
  <c r="O101" i="9" s="1"/>
  <c r="O324" i="8"/>
  <c r="O102" i="9" s="1"/>
  <c r="O325" i="8"/>
  <c r="O103" i="9" s="1"/>
  <c r="O326" i="8"/>
  <c r="O104" i="9" s="1"/>
  <c r="O327" i="8"/>
  <c r="O105" i="9" s="1"/>
  <c r="O328" i="8"/>
  <c r="O106" i="9" s="1"/>
  <c r="O329" i="8"/>
  <c r="O107" i="9" s="1"/>
  <c r="O330" i="8"/>
  <c r="O108" i="9" s="1"/>
  <c r="O178" i="7"/>
  <c r="O241" i="7"/>
  <c r="O395" i="8" s="1"/>
  <c r="O43" i="9" s="1"/>
  <c r="P12" i="8"/>
  <c r="P294" i="8"/>
  <c r="P9" i="9"/>
  <c r="O398" i="8"/>
  <c r="O402" i="8" s="1"/>
  <c r="P31" i="8"/>
  <c r="P39" i="8" s="1"/>
  <c r="P364" i="8" s="1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306" i="8"/>
  <c r="P84" i="9" s="1"/>
  <c r="P307" i="8"/>
  <c r="P85" i="9" s="1"/>
  <c r="P308" i="8"/>
  <c r="P86" i="9" s="1"/>
  <c r="P309" i="8"/>
  <c r="P87" i="9" s="1"/>
  <c r="P310" i="8"/>
  <c r="P88" i="9" s="1"/>
  <c r="P311" i="8"/>
  <c r="P89" i="9" s="1"/>
  <c r="P312" i="8"/>
  <c r="P90" i="9" s="1"/>
  <c r="P313" i="8"/>
  <c r="P91" i="9" s="1"/>
  <c r="P314" i="8"/>
  <c r="P92" i="9" s="1"/>
  <c r="P315" i="8"/>
  <c r="P93" i="9" s="1"/>
  <c r="P316" i="8"/>
  <c r="P94" i="9" s="1"/>
  <c r="P317" i="8"/>
  <c r="P95" i="9" s="1"/>
  <c r="P318" i="8"/>
  <c r="P96" i="9" s="1"/>
  <c r="P319" i="8"/>
  <c r="P97" i="9" s="1"/>
  <c r="P320" i="8"/>
  <c r="P98" i="9" s="1"/>
  <c r="P321" i="8"/>
  <c r="P99" i="9" s="1"/>
  <c r="P322" i="8"/>
  <c r="P100" i="9" s="1"/>
  <c r="P323" i="8"/>
  <c r="P101" i="9" s="1"/>
  <c r="P324" i="8"/>
  <c r="P102" i="9" s="1"/>
  <c r="P325" i="8"/>
  <c r="P103" i="9" s="1"/>
  <c r="P326" i="8"/>
  <c r="P104" i="9" s="1"/>
  <c r="P327" i="8"/>
  <c r="P105" i="9" s="1"/>
  <c r="P328" i="8"/>
  <c r="P106" i="9" s="1"/>
  <c r="P329" i="8"/>
  <c r="P107" i="9" s="1"/>
  <c r="P330" i="8"/>
  <c r="P108" i="9" s="1"/>
  <c r="P178" i="7"/>
  <c r="P241" i="7"/>
  <c r="P395" i="8" s="1"/>
  <c r="P22" i="9" s="1"/>
  <c r="Q12" i="8"/>
  <c r="Q294" i="8"/>
  <c r="Q40" i="9" s="1"/>
  <c r="Q8" i="9"/>
  <c r="Q9" i="9"/>
  <c r="P398" i="8"/>
  <c r="P402" i="8" s="1"/>
  <c r="Q31" i="8"/>
  <c r="Q39" i="8" s="1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306" i="8"/>
  <c r="Q84" i="9" s="1"/>
  <c r="Q307" i="8"/>
  <c r="Q85" i="9" s="1"/>
  <c r="Q308" i="8"/>
  <c r="Q86" i="9" s="1"/>
  <c r="Q309" i="8"/>
  <c r="Q87" i="9" s="1"/>
  <c r="Q310" i="8"/>
  <c r="Q88" i="9" s="1"/>
  <c r="Q311" i="8"/>
  <c r="Q89" i="9" s="1"/>
  <c r="Q312" i="8"/>
  <c r="Q90" i="9" s="1"/>
  <c r="Q313" i="8"/>
  <c r="Q91" i="9" s="1"/>
  <c r="Q314" i="8"/>
  <c r="Q92" i="9" s="1"/>
  <c r="Q315" i="8"/>
  <c r="Q93" i="9" s="1"/>
  <c r="Q316" i="8"/>
  <c r="Q94" i="9" s="1"/>
  <c r="Q317" i="8"/>
  <c r="Q95" i="9" s="1"/>
  <c r="Q318" i="8"/>
  <c r="Q96" i="9" s="1"/>
  <c r="Q319" i="8"/>
  <c r="Q97" i="9" s="1"/>
  <c r="Q320" i="8"/>
  <c r="Q98" i="9" s="1"/>
  <c r="Q321" i="8"/>
  <c r="Q99" i="9" s="1"/>
  <c r="Q322" i="8"/>
  <c r="Q100" i="9" s="1"/>
  <c r="Q323" i="8"/>
  <c r="Q101" i="9" s="1"/>
  <c r="Q324" i="8"/>
  <c r="Q102" i="9" s="1"/>
  <c r="Q325" i="8"/>
  <c r="Q103" i="9" s="1"/>
  <c r="Q326" i="8"/>
  <c r="Q104" i="9" s="1"/>
  <c r="Q327" i="8"/>
  <c r="Q105" i="9" s="1"/>
  <c r="Q328" i="8"/>
  <c r="Q106" i="9" s="1"/>
  <c r="Q329" i="8"/>
  <c r="Q107" i="9" s="1"/>
  <c r="Q330" i="8"/>
  <c r="Q108" i="9" s="1"/>
  <c r="Q178" i="7"/>
  <c r="Q241" i="7"/>
  <c r="Q395" i="8" s="1"/>
  <c r="R12" i="8"/>
  <c r="R294" i="8"/>
  <c r="R8" i="9" s="1"/>
  <c r="R9" i="9"/>
  <c r="Q398" i="8"/>
  <c r="R31" i="8"/>
  <c r="R39" i="8" s="1"/>
  <c r="R76" i="9" s="1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306" i="8"/>
  <c r="R84" i="9" s="1"/>
  <c r="R307" i="8"/>
  <c r="R85" i="9" s="1"/>
  <c r="R308" i="8"/>
  <c r="R86" i="9" s="1"/>
  <c r="R309" i="8"/>
  <c r="R87" i="9" s="1"/>
  <c r="R310" i="8"/>
  <c r="R88" i="9" s="1"/>
  <c r="R311" i="8"/>
  <c r="R89" i="9" s="1"/>
  <c r="R312" i="8"/>
  <c r="R90" i="9" s="1"/>
  <c r="R313" i="8"/>
  <c r="R91" i="9" s="1"/>
  <c r="R314" i="8"/>
  <c r="R92" i="9" s="1"/>
  <c r="R315" i="8"/>
  <c r="R93" i="9" s="1"/>
  <c r="R316" i="8"/>
  <c r="R94" i="9" s="1"/>
  <c r="R317" i="8"/>
  <c r="R95" i="9" s="1"/>
  <c r="R318" i="8"/>
  <c r="R96" i="9" s="1"/>
  <c r="R319" i="8"/>
  <c r="R97" i="9" s="1"/>
  <c r="R320" i="8"/>
  <c r="R98" i="9" s="1"/>
  <c r="R321" i="8"/>
  <c r="R99" i="9" s="1"/>
  <c r="R322" i="8"/>
  <c r="R100" i="9" s="1"/>
  <c r="R323" i="8"/>
  <c r="R101" i="9" s="1"/>
  <c r="R324" i="8"/>
  <c r="R102" i="9" s="1"/>
  <c r="R325" i="8"/>
  <c r="R103" i="9" s="1"/>
  <c r="R326" i="8"/>
  <c r="R104" i="9" s="1"/>
  <c r="R327" i="8"/>
  <c r="R105" i="9" s="1"/>
  <c r="R328" i="8"/>
  <c r="R106" i="9" s="1"/>
  <c r="R329" i="8"/>
  <c r="R107" i="9" s="1"/>
  <c r="R330" i="8"/>
  <c r="R108" i="9" s="1"/>
  <c r="R178" i="7"/>
  <c r="R241" i="7"/>
  <c r="R395" i="8" s="1"/>
  <c r="R22" i="9" s="1"/>
  <c r="S12" i="8"/>
  <c r="S294" i="8"/>
  <c r="S9" i="9"/>
  <c r="R398" i="8"/>
  <c r="R402" i="8" s="1"/>
  <c r="S31" i="8"/>
  <c r="S39" i="8" s="1"/>
  <c r="S76" i="9" s="1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306" i="8"/>
  <c r="S84" i="9" s="1"/>
  <c r="S307" i="8"/>
  <c r="S85" i="9" s="1"/>
  <c r="S308" i="8"/>
  <c r="S86" i="9" s="1"/>
  <c r="S309" i="8"/>
  <c r="S87" i="9" s="1"/>
  <c r="S310" i="8"/>
  <c r="S88" i="9" s="1"/>
  <c r="S311" i="8"/>
  <c r="S89" i="9" s="1"/>
  <c r="S312" i="8"/>
  <c r="S90" i="9" s="1"/>
  <c r="S313" i="8"/>
  <c r="S91" i="9" s="1"/>
  <c r="S314" i="8"/>
  <c r="S92" i="9" s="1"/>
  <c r="S315" i="8"/>
  <c r="S93" i="9" s="1"/>
  <c r="S316" i="8"/>
  <c r="S94" i="9" s="1"/>
  <c r="S317" i="8"/>
  <c r="S95" i="9" s="1"/>
  <c r="S318" i="8"/>
  <c r="S96" i="9" s="1"/>
  <c r="S319" i="8"/>
  <c r="S97" i="9" s="1"/>
  <c r="S320" i="8"/>
  <c r="S98" i="9" s="1"/>
  <c r="S321" i="8"/>
  <c r="S99" i="9" s="1"/>
  <c r="S322" i="8"/>
  <c r="S100" i="9" s="1"/>
  <c r="S323" i="8"/>
  <c r="S101" i="9" s="1"/>
  <c r="S324" i="8"/>
  <c r="S102" i="9" s="1"/>
  <c r="S325" i="8"/>
  <c r="S103" i="9" s="1"/>
  <c r="S326" i="8"/>
  <c r="S104" i="9" s="1"/>
  <c r="S327" i="8"/>
  <c r="S105" i="9" s="1"/>
  <c r="S328" i="8"/>
  <c r="S106" i="9" s="1"/>
  <c r="S329" i="8"/>
  <c r="S107" i="9" s="1"/>
  <c r="S330" i="8"/>
  <c r="S108" i="9" s="1"/>
  <c r="S178" i="7"/>
  <c r="S241" i="7"/>
  <c r="S395" i="8" s="1"/>
  <c r="S22" i="9" s="1"/>
  <c r="T12" i="8"/>
  <c r="T294" i="8"/>
  <c r="T8" i="9" s="1"/>
  <c r="T9" i="9"/>
  <c r="S398" i="8"/>
  <c r="S402" i="8" s="1"/>
  <c r="T31" i="8"/>
  <c r="T39" i="8"/>
  <c r="T364" i="8" s="1"/>
  <c r="T286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306" i="8"/>
  <c r="T84" i="9" s="1"/>
  <c r="T307" i="8"/>
  <c r="T85" i="9" s="1"/>
  <c r="T308" i="8"/>
  <c r="T86" i="9" s="1"/>
  <c r="T309" i="8"/>
  <c r="T87" i="9" s="1"/>
  <c r="T310" i="8"/>
  <c r="T88" i="9" s="1"/>
  <c r="T311" i="8"/>
  <c r="T89" i="9" s="1"/>
  <c r="T312" i="8"/>
  <c r="T90" i="9" s="1"/>
  <c r="T313" i="8"/>
  <c r="T91" i="9" s="1"/>
  <c r="T314" i="8"/>
  <c r="T92" i="9" s="1"/>
  <c r="T315" i="8"/>
  <c r="T93" i="9" s="1"/>
  <c r="T316" i="8"/>
  <c r="T94" i="9" s="1"/>
  <c r="T317" i="8"/>
  <c r="T95" i="9" s="1"/>
  <c r="T318" i="8"/>
  <c r="T96" i="9" s="1"/>
  <c r="T319" i="8"/>
  <c r="T97" i="9" s="1"/>
  <c r="T320" i="8"/>
  <c r="T98" i="9" s="1"/>
  <c r="T321" i="8"/>
  <c r="T99" i="9" s="1"/>
  <c r="T322" i="8"/>
  <c r="T100" i="9" s="1"/>
  <c r="T323" i="8"/>
  <c r="T101" i="9" s="1"/>
  <c r="T324" i="8"/>
  <c r="T102" i="9" s="1"/>
  <c r="T325" i="8"/>
  <c r="T103" i="9" s="1"/>
  <c r="T326" i="8"/>
  <c r="T104" i="9" s="1"/>
  <c r="T327" i="8"/>
  <c r="T105" i="9" s="1"/>
  <c r="T328" i="8"/>
  <c r="T106" i="9" s="1"/>
  <c r="T329" i="8"/>
  <c r="T107" i="9" s="1"/>
  <c r="T330" i="8"/>
  <c r="T108" i="9" s="1"/>
  <c r="T178" i="7"/>
  <c r="T241" i="7"/>
  <c r="T395" i="8" s="1"/>
  <c r="T22" i="9" s="1"/>
  <c r="U12" i="8"/>
  <c r="U294" i="8"/>
  <c r="U40" i="9" s="1"/>
  <c r="U8" i="9"/>
  <c r="U9" i="9"/>
  <c r="T398" i="8"/>
  <c r="U31" i="8"/>
  <c r="U39" i="8" s="1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306" i="8"/>
  <c r="U84" i="9" s="1"/>
  <c r="U307" i="8"/>
  <c r="U85" i="9" s="1"/>
  <c r="U308" i="8"/>
  <c r="U86" i="9" s="1"/>
  <c r="U309" i="8"/>
  <c r="U87" i="9" s="1"/>
  <c r="U310" i="8"/>
  <c r="U88" i="9" s="1"/>
  <c r="U311" i="8"/>
  <c r="U89" i="9" s="1"/>
  <c r="U312" i="8"/>
  <c r="U90" i="9" s="1"/>
  <c r="U313" i="8"/>
  <c r="U91" i="9" s="1"/>
  <c r="U314" i="8"/>
  <c r="U92" i="9" s="1"/>
  <c r="U315" i="8"/>
  <c r="U93" i="9" s="1"/>
  <c r="U316" i="8"/>
  <c r="U94" i="9" s="1"/>
  <c r="U317" i="8"/>
  <c r="U95" i="9" s="1"/>
  <c r="U318" i="8"/>
  <c r="U96" i="9" s="1"/>
  <c r="U319" i="8"/>
  <c r="U97" i="9" s="1"/>
  <c r="U320" i="8"/>
  <c r="U98" i="9" s="1"/>
  <c r="U321" i="8"/>
  <c r="U99" i="9" s="1"/>
  <c r="U322" i="8"/>
  <c r="U100" i="9" s="1"/>
  <c r="U323" i="8"/>
  <c r="U101" i="9" s="1"/>
  <c r="U324" i="8"/>
  <c r="U102" i="9" s="1"/>
  <c r="U325" i="8"/>
  <c r="U103" i="9" s="1"/>
  <c r="U326" i="8"/>
  <c r="U104" i="9" s="1"/>
  <c r="U327" i="8"/>
  <c r="U105" i="9" s="1"/>
  <c r="U328" i="8"/>
  <c r="U106" i="9" s="1"/>
  <c r="U329" i="8"/>
  <c r="U107" i="9" s="1"/>
  <c r="U330" i="8"/>
  <c r="U108" i="9" s="1"/>
  <c r="U178" i="7"/>
  <c r="U241" i="7"/>
  <c r="U395" i="8" s="1"/>
  <c r="U22" i="9" s="1"/>
  <c r="V12" i="8"/>
  <c r="V294" i="8"/>
  <c r="V8" i="9" s="1"/>
  <c r="V9" i="9"/>
  <c r="U398" i="8"/>
  <c r="U402" i="8" s="1"/>
  <c r="V31" i="8"/>
  <c r="V39" i="8" s="1"/>
  <c r="V364" i="8" s="1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306" i="8"/>
  <c r="V84" i="9" s="1"/>
  <c r="V307" i="8"/>
  <c r="V85" i="9" s="1"/>
  <c r="V308" i="8"/>
  <c r="V86" i="9" s="1"/>
  <c r="V309" i="8"/>
  <c r="V87" i="9" s="1"/>
  <c r="V310" i="8"/>
  <c r="V88" i="9" s="1"/>
  <c r="V311" i="8"/>
  <c r="V89" i="9" s="1"/>
  <c r="V312" i="8"/>
  <c r="V90" i="9" s="1"/>
  <c r="V313" i="8"/>
  <c r="V91" i="9" s="1"/>
  <c r="V314" i="8"/>
  <c r="V92" i="9" s="1"/>
  <c r="V315" i="8"/>
  <c r="V93" i="9" s="1"/>
  <c r="V316" i="8"/>
  <c r="V94" i="9" s="1"/>
  <c r="V317" i="8"/>
  <c r="V95" i="9" s="1"/>
  <c r="V318" i="8"/>
  <c r="V96" i="9" s="1"/>
  <c r="V319" i="8"/>
  <c r="V97" i="9" s="1"/>
  <c r="V320" i="8"/>
  <c r="V98" i="9" s="1"/>
  <c r="V321" i="8"/>
  <c r="V99" i="9" s="1"/>
  <c r="V322" i="8"/>
  <c r="V100" i="9" s="1"/>
  <c r="V323" i="8"/>
  <c r="V101" i="9" s="1"/>
  <c r="V324" i="8"/>
  <c r="V102" i="9" s="1"/>
  <c r="V325" i="8"/>
  <c r="V103" i="9" s="1"/>
  <c r="V326" i="8"/>
  <c r="V104" i="9" s="1"/>
  <c r="V327" i="8"/>
  <c r="V105" i="9" s="1"/>
  <c r="V328" i="8"/>
  <c r="V106" i="9" s="1"/>
  <c r="V329" i="8"/>
  <c r="V107" i="9" s="1"/>
  <c r="V330" i="8"/>
  <c r="V108" i="9" s="1"/>
  <c r="V178" i="7"/>
  <c r="V241" i="7"/>
  <c r="V395" i="8" s="1"/>
  <c r="V22" i="9" s="1"/>
  <c r="W12" i="8"/>
  <c r="W294" i="8"/>
  <c r="W9" i="9"/>
  <c r="L402" i="8"/>
  <c r="M402" i="8"/>
  <c r="H94" i="9"/>
  <c r="E92" i="9"/>
  <c r="C83" i="9"/>
  <c r="C244" i="7"/>
  <c r="Q402" i="8"/>
  <c r="T402" i="8"/>
  <c r="V398" i="8"/>
  <c r="W31" i="8"/>
  <c r="W39" i="8" s="1"/>
  <c r="W76" i="9" s="1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306" i="8"/>
  <c r="W84" i="9" s="1"/>
  <c r="W307" i="8"/>
  <c r="W85" i="9" s="1"/>
  <c r="W308" i="8"/>
  <c r="W86" i="9" s="1"/>
  <c r="W309" i="8"/>
  <c r="W87" i="9" s="1"/>
  <c r="W310" i="8"/>
  <c r="W88" i="9" s="1"/>
  <c r="W311" i="8"/>
  <c r="W89" i="9" s="1"/>
  <c r="W312" i="8"/>
  <c r="W90" i="9" s="1"/>
  <c r="W313" i="8"/>
  <c r="W91" i="9" s="1"/>
  <c r="W314" i="8"/>
  <c r="W92" i="9" s="1"/>
  <c r="W315" i="8"/>
  <c r="W93" i="9" s="1"/>
  <c r="W316" i="8"/>
  <c r="W94" i="9" s="1"/>
  <c r="W317" i="8"/>
  <c r="W95" i="9" s="1"/>
  <c r="W318" i="8"/>
  <c r="W96" i="9" s="1"/>
  <c r="W319" i="8"/>
  <c r="W97" i="9" s="1"/>
  <c r="W320" i="8"/>
  <c r="W98" i="9" s="1"/>
  <c r="W321" i="8"/>
  <c r="W99" i="9" s="1"/>
  <c r="W322" i="8"/>
  <c r="W100" i="9" s="1"/>
  <c r="W323" i="8"/>
  <c r="W101" i="9" s="1"/>
  <c r="W324" i="8"/>
  <c r="W102" i="9" s="1"/>
  <c r="W325" i="8"/>
  <c r="W103" i="9" s="1"/>
  <c r="W326" i="8"/>
  <c r="W104" i="9" s="1"/>
  <c r="W327" i="8"/>
  <c r="W105" i="9" s="1"/>
  <c r="W328" i="8"/>
  <c r="W106" i="9" s="1"/>
  <c r="W329" i="8"/>
  <c r="W107" i="9" s="1"/>
  <c r="W330" i="8"/>
  <c r="W108" i="9" s="1"/>
  <c r="W178" i="7"/>
  <c r="W241" i="7"/>
  <c r="W395" i="8" s="1"/>
  <c r="W22" i="9" s="1"/>
  <c r="X12" i="8"/>
  <c r="X20" i="8"/>
  <c r="X68" i="9" s="1"/>
  <c r="X294" i="8"/>
  <c r="X8" i="9" s="1"/>
  <c r="X9" i="9"/>
  <c r="W398" i="8"/>
  <c r="W402" i="8" s="1"/>
  <c r="X31" i="8"/>
  <c r="X39" i="8" s="1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306" i="8"/>
  <c r="X84" i="9" s="1"/>
  <c r="X307" i="8"/>
  <c r="X85" i="9" s="1"/>
  <c r="X308" i="8"/>
  <c r="X86" i="9" s="1"/>
  <c r="X309" i="8"/>
  <c r="X87" i="9" s="1"/>
  <c r="X310" i="8"/>
  <c r="X88" i="9" s="1"/>
  <c r="X311" i="8"/>
  <c r="X89" i="9" s="1"/>
  <c r="X312" i="8"/>
  <c r="X90" i="9" s="1"/>
  <c r="X313" i="8"/>
  <c r="X91" i="9" s="1"/>
  <c r="X314" i="8"/>
  <c r="X92" i="9" s="1"/>
  <c r="X315" i="8"/>
  <c r="X93" i="9" s="1"/>
  <c r="X316" i="8"/>
  <c r="X94" i="9" s="1"/>
  <c r="X317" i="8"/>
  <c r="X95" i="9" s="1"/>
  <c r="X318" i="8"/>
  <c r="X96" i="9" s="1"/>
  <c r="X319" i="8"/>
  <c r="X97" i="9" s="1"/>
  <c r="X320" i="8"/>
  <c r="X98" i="9" s="1"/>
  <c r="X321" i="8"/>
  <c r="X99" i="9" s="1"/>
  <c r="X322" i="8"/>
  <c r="X100" i="9" s="1"/>
  <c r="X323" i="8"/>
  <c r="X101" i="9" s="1"/>
  <c r="X324" i="8"/>
  <c r="X102" i="9" s="1"/>
  <c r="X325" i="8"/>
  <c r="X103" i="9" s="1"/>
  <c r="X326" i="8"/>
  <c r="X104" i="9" s="1"/>
  <c r="X327" i="8"/>
  <c r="X105" i="9" s="1"/>
  <c r="X328" i="8"/>
  <c r="X106" i="9" s="1"/>
  <c r="X329" i="8"/>
  <c r="X107" i="9" s="1"/>
  <c r="X330" i="8"/>
  <c r="X108" i="9" s="1"/>
  <c r="X178" i="7"/>
  <c r="X241" i="7"/>
  <c r="X395" i="8"/>
  <c r="Y12" i="8"/>
  <c r="Y294" i="8"/>
  <c r="Y8" i="9" s="1"/>
  <c r="Y9" i="9"/>
  <c r="X398" i="8"/>
  <c r="Y31" i="8"/>
  <c r="Y39" i="8" s="1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306" i="8"/>
  <c r="Y84" i="9" s="1"/>
  <c r="Y307" i="8"/>
  <c r="Y85" i="9" s="1"/>
  <c r="Y308" i="8"/>
  <c r="Y86" i="9" s="1"/>
  <c r="Y309" i="8"/>
  <c r="Y87" i="9" s="1"/>
  <c r="Y310" i="8"/>
  <c r="Y88" i="9" s="1"/>
  <c r="Y311" i="8"/>
  <c r="Y89" i="9" s="1"/>
  <c r="Y312" i="8"/>
  <c r="Y90" i="9" s="1"/>
  <c r="Y313" i="8"/>
  <c r="Y91" i="9" s="1"/>
  <c r="Y314" i="8"/>
  <c r="Y92" i="9" s="1"/>
  <c r="Y315" i="8"/>
  <c r="Y93" i="9" s="1"/>
  <c r="Y316" i="8"/>
  <c r="Y94" i="9" s="1"/>
  <c r="Y317" i="8"/>
  <c r="Y95" i="9" s="1"/>
  <c r="Y318" i="8"/>
  <c r="Y96" i="9" s="1"/>
  <c r="Y319" i="8"/>
  <c r="Y97" i="9" s="1"/>
  <c r="Y320" i="8"/>
  <c r="Y98" i="9" s="1"/>
  <c r="Y321" i="8"/>
  <c r="Y99" i="9" s="1"/>
  <c r="Y322" i="8"/>
  <c r="Y100" i="9" s="1"/>
  <c r="Y323" i="8"/>
  <c r="Y101" i="9" s="1"/>
  <c r="Y324" i="8"/>
  <c r="Y102" i="9" s="1"/>
  <c r="Y325" i="8"/>
  <c r="Y103" i="9" s="1"/>
  <c r="Y326" i="8"/>
  <c r="Y104" i="9" s="1"/>
  <c r="Y327" i="8"/>
  <c r="Y105" i="9" s="1"/>
  <c r="Y328" i="8"/>
  <c r="Y106" i="9" s="1"/>
  <c r="Y329" i="8"/>
  <c r="Y107" i="9" s="1"/>
  <c r="Y330" i="8"/>
  <c r="Y108" i="9" s="1"/>
  <c r="Y178" i="7"/>
  <c r="Y241" i="7"/>
  <c r="Y395" i="8"/>
  <c r="Z12" i="8"/>
  <c r="Z294" i="8"/>
  <c r="Z9" i="9"/>
  <c r="Y398" i="8"/>
  <c r="Z31" i="8"/>
  <c r="Z39" i="8"/>
  <c r="Z76" i="9" s="1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306" i="8"/>
  <c r="Z84" i="9" s="1"/>
  <c r="Z307" i="8"/>
  <c r="Z85" i="9" s="1"/>
  <c r="Z308" i="8"/>
  <c r="Z86" i="9" s="1"/>
  <c r="Z309" i="8"/>
  <c r="Z87" i="9" s="1"/>
  <c r="Z310" i="8"/>
  <c r="Z88" i="9" s="1"/>
  <c r="Z311" i="8"/>
  <c r="Z89" i="9" s="1"/>
  <c r="Z312" i="8"/>
  <c r="Z90" i="9" s="1"/>
  <c r="Z313" i="8"/>
  <c r="Z91" i="9" s="1"/>
  <c r="Z314" i="8"/>
  <c r="Z92" i="9" s="1"/>
  <c r="Z315" i="8"/>
  <c r="Z93" i="9" s="1"/>
  <c r="Z316" i="8"/>
  <c r="Z94" i="9" s="1"/>
  <c r="Z317" i="8"/>
  <c r="Z95" i="9" s="1"/>
  <c r="Z318" i="8"/>
  <c r="Z96" i="9" s="1"/>
  <c r="Z319" i="8"/>
  <c r="Z97" i="9" s="1"/>
  <c r="Z320" i="8"/>
  <c r="Z98" i="9" s="1"/>
  <c r="Z321" i="8"/>
  <c r="Z99" i="9" s="1"/>
  <c r="Z322" i="8"/>
  <c r="Z100" i="9" s="1"/>
  <c r="Z323" i="8"/>
  <c r="Z101" i="9" s="1"/>
  <c r="Z324" i="8"/>
  <c r="Z325" i="8"/>
  <c r="Z103" i="9" s="1"/>
  <c r="Z326" i="8"/>
  <c r="Z327" i="8"/>
  <c r="Z105" i="9" s="1"/>
  <c r="Z328" i="8"/>
  <c r="Z106" i="9" s="1"/>
  <c r="Z329" i="8"/>
  <c r="Z107" i="9" s="1"/>
  <c r="Z330" i="8"/>
  <c r="Z108" i="9" s="1"/>
  <c r="Z178" i="7"/>
  <c r="Z241" i="7"/>
  <c r="Z395" i="8" s="1"/>
  <c r="Z22" i="9" s="1"/>
  <c r="AA12" i="8"/>
  <c r="AA294" i="8"/>
  <c r="AA8" i="9" s="1"/>
  <c r="AA9" i="9"/>
  <c r="Z398" i="8"/>
  <c r="AA410" i="8" s="1"/>
  <c r="AA408" i="8" s="1"/>
  <c r="AA18" i="9" s="1"/>
  <c r="AA31" i="8"/>
  <c r="AA39" i="8" s="1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306" i="8"/>
  <c r="AA307" i="8"/>
  <c r="AA85" i="9" s="1"/>
  <c r="AA308" i="8"/>
  <c r="AA86" i="9" s="1"/>
  <c r="AA309" i="8"/>
  <c r="AA87" i="9" s="1"/>
  <c r="AA310" i="8"/>
  <c r="AA88" i="9" s="1"/>
  <c r="AA311" i="8"/>
  <c r="AA89" i="9" s="1"/>
  <c r="AA312" i="8"/>
  <c r="AA90" i="9" s="1"/>
  <c r="AA313" i="8"/>
  <c r="AA91" i="9" s="1"/>
  <c r="AA314" i="8"/>
  <c r="AA92" i="9" s="1"/>
  <c r="AA315" i="8"/>
  <c r="AA93" i="9" s="1"/>
  <c r="AA316" i="8"/>
  <c r="AA94" i="9" s="1"/>
  <c r="AA317" i="8"/>
  <c r="AA95" i="9" s="1"/>
  <c r="AA318" i="8"/>
  <c r="AA96" i="9" s="1"/>
  <c r="AA319" i="8"/>
  <c r="AA97" i="9" s="1"/>
  <c r="AA320" i="8"/>
  <c r="AA98" i="9" s="1"/>
  <c r="AA321" i="8"/>
  <c r="AA99" i="9" s="1"/>
  <c r="AA322" i="8"/>
  <c r="AA100" i="9" s="1"/>
  <c r="AA323" i="8"/>
  <c r="AA101" i="9" s="1"/>
  <c r="AA324" i="8"/>
  <c r="AA102" i="9" s="1"/>
  <c r="AA325" i="8"/>
  <c r="AA103" i="9" s="1"/>
  <c r="AA326" i="8"/>
  <c r="AA327" i="8"/>
  <c r="AA328" i="8"/>
  <c r="AA106" i="9" s="1"/>
  <c r="AA329" i="8"/>
  <c r="AA107" i="9" s="1"/>
  <c r="AA330" i="8"/>
  <c r="AA108" i="9" s="1"/>
  <c r="AA178" i="7"/>
  <c r="AA241" i="7"/>
  <c r="AA395" i="8" s="1"/>
  <c r="AB12" i="8"/>
  <c r="AB294" i="8"/>
  <c r="AB8" i="9" s="1"/>
  <c r="AB9" i="9"/>
  <c r="AA398" i="8"/>
  <c r="AB31" i="8"/>
  <c r="AB39" i="8" s="1"/>
  <c r="AB76" i="9" s="1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306" i="8"/>
  <c r="AB84" i="9" s="1"/>
  <c r="AB307" i="8"/>
  <c r="AB85" i="9" s="1"/>
  <c r="AB308" i="8"/>
  <c r="AB86" i="9" s="1"/>
  <c r="AB309" i="8"/>
  <c r="AB87" i="9" s="1"/>
  <c r="AB310" i="8"/>
  <c r="AB88" i="9" s="1"/>
  <c r="AB311" i="8"/>
  <c r="AB89" i="9" s="1"/>
  <c r="AB312" i="8"/>
  <c r="AB90" i="9" s="1"/>
  <c r="AB313" i="8"/>
  <c r="AB91" i="9" s="1"/>
  <c r="AB314" i="8"/>
  <c r="AB92" i="9" s="1"/>
  <c r="AB315" i="8"/>
  <c r="AB93" i="9" s="1"/>
  <c r="AB316" i="8"/>
  <c r="AB94" i="9" s="1"/>
  <c r="AB317" i="8"/>
  <c r="AB95" i="9" s="1"/>
  <c r="AB318" i="8"/>
  <c r="AB96" i="9" s="1"/>
  <c r="AB319" i="8"/>
  <c r="AB97" i="9" s="1"/>
  <c r="AB320" i="8"/>
  <c r="AB98" i="9" s="1"/>
  <c r="AB321" i="8"/>
  <c r="AB99" i="9" s="1"/>
  <c r="AB322" i="8"/>
  <c r="AB100" i="9" s="1"/>
  <c r="AB323" i="8"/>
  <c r="AB101" i="9" s="1"/>
  <c r="AB324" i="8"/>
  <c r="AB102" i="9" s="1"/>
  <c r="AB325" i="8"/>
  <c r="AB103" i="9" s="1"/>
  <c r="AB326" i="8"/>
  <c r="AB104" i="9" s="1"/>
  <c r="AB327" i="8"/>
  <c r="AB105" i="9" s="1"/>
  <c r="AB328" i="8"/>
  <c r="AB106" i="9" s="1"/>
  <c r="AB329" i="8"/>
  <c r="AB107" i="9" s="1"/>
  <c r="AB330" i="8"/>
  <c r="AB108" i="9" s="1"/>
  <c r="AB178" i="7"/>
  <c r="AB241" i="7"/>
  <c r="AB395" i="8" s="1"/>
  <c r="AC12" i="8"/>
  <c r="AC294" i="8"/>
  <c r="AC8" i="9" s="1"/>
  <c r="AC9" i="9"/>
  <c r="AB398" i="8"/>
  <c r="AB402" i="8" s="1"/>
  <c r="AC31" i="8"/>
  <c r="AC39" i="8" s="1"/>
  <c r="AC364" i="8" s="1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306" i="8"/>
  <c r="AC84" i="9" s="1"/>
  <c r="AC307" i="8"/>
  <c r="AC85" i="9" s="1"/>
  <c r="AC308" i="8"/>
  <c r="AC86" i="9" s="1"/>
  <c r="AC309" i="8"/>
  <c r="AC87" i="9" s="1"/>
  <c r="AC310" i="8"/>
  <c r="AC88" i="9" s="1"/>
  <c r="AC311" i="8"/>
  <c r="AC89" i="9" s="1"/>
  <c r="AC312" i="8"/>
  <c r="AC90" i="9" s="1"/>
  <c r="AC313" i="8"/>
  <c r="AC91" i="9" s="1"/>
  <c r="AC314" i="8"/>
  <c r="AC315" i="8"/>
  <c r="AC93" i="9" s="1"/>
  <c r="AC316" i="8"/>
  <c r="AC94" i="9" s="1"/>
  <c r="AC317" i="8"/>
  <c r="AC95" i="9" s="1"/>
  <c r="AC318" i="8"/>
  <c r="AC96" i="9" s="1"/>
  <c r="AC319" i="8"/>
  <c r="AC97" i="9" s="1"/>
  <c r="AC320" i="8"/>
  <c r="AC98" i="9" s="1"/>
  <c r="AC321" i="8"/>
  <c r="AC99" i="9" s="1"/>
  <c r="AC322" i="8"/>
  <c r="AC100" i="9" s="1"/>
  <c r="AC323" i="8"/>
  <c r="AC101" i="9" s="1"/>
  <c r="AC324" i="8"/>
  <c r="AC102" i="9" s="1"/>
  <c r="AC325" i="8"/>
  <c r="AC103" i="9" s="1"/>
  <c r="AC326" i="8"/>
  <c r="AC104" i="9" s="1"/>
  <c r="AC327" i="8"/>
  <c r="AC105" i="9" s="1"/>
  <c r="AC328" i="8"/>
  <c r="AC106" i="9" s="1"/>
  <c r="AC329" i="8"/>
  <c r="AC107" i="9" s="1"/>
  <c r="AC330" i="8"/>
  <c r="AC108" i="9" s="1"/>
  <c r="AC178" i="7"/>
  <c r="AC241" i="7"/>
  <c r="AC395" i="8"/>
  <c r="AC22" i="9" s="1"/>
  <c r="AD12" i="8"/>
  <c r="AD294" i="8"/>
  <c r="AD9" i="9"/>
  <c r="AC398" i="8"/>
  <c r="AD31" i="8"/>
  <c r="AD39" i="8" s="1"/>
  <c r="AD76" i="9" s="1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306" i="8"/>
  <c r="AD84" i="9" s="1"/>
  <c r="AD307" i="8"/>
  <c r="AD85" i="9" s="1"/>
  <c r="AD308" i="8"/>
  <c r="AD86" i="9" s="1"/>
  <c r="AD309" i="8"/>
  <c r="AD87" i="9" s="1"/>
  <c r="AD310" i="8"/>
  <c r="AD88" i="9" s="1"/>
  <c r="AD311" i="8"/>
  <c r="AD89" i="9" s="1"/>
  <c r="AD312" i="8"/>
  <c r="AD90" i="9" s="1"/>
  <c r="AD313" i="8"/>
  <c r="AD91" i="9" s="1"/>
  <c r="AD314" i="8"/>
  <c r="AD92" i="9" s="1"/>
  <c r="AD315" i="8"/>
  <c r="AD93" i="9" s="1"/>
  <c r="AD316" i="8"/>
  <c r="AD94" i="9" s="1"/>
  <c r="AD317" i="8"/>
  <c r="AD95" i="9" s="1"/>
  <c r="AD318" i="8"/>
  <c r="AD96" i="9" s="1"/>
  <c r="AD319" i="8"/>
  <c r="AD97" i="9" s="1"/>
  <c r="AD320" i="8"/>
  <c r="AD98" i="9" s="1"/>
  <c r="AD321" i="8"/>
  <c r="AD99" i="9" s="1"/>
  <c r="AD322" i="8"/>
  <c r="AD100" i="9" s="1"/>
  <c r="AD323" i="8"/>
  <c r="AD101" i="9" s="1"/>
  <c r="AD324" i="8"/>
  <c r="AD102" i="9" s="1"/>
  <c r="AD325" i="8"/>
  <c r="AD103" i="9" s="1"/>
  <c r="AD326" i="8"/>
  <c r="AD104" i="9" s="1"/>
  <c r="AD327" i="8"/>
  <c r="AD105" i="9" s="1"/>
  <c r="AD328" i="8"/>
  <c r="AD106" i="9" s="1"/>
  <c r="AD329" i="8"/>
  <c r="AD107" i="9" s="1"/>
  <c r="AD330" i="8"/>
  <c r="AD108" i="9" s="1"/>
  <c r="AD178" i="7"/>
  <c r="AD241" i="7"/>
  <c r="AD395" i="8" s="1"/>
  <c r="AE12" i="8"/>
  <c r="AE294" i="8"/>
  <c r="AE8" i="9" s="1"/>
  <c r="AE9" i="9"/>
  <c r="AD398" i="8"/>
  <c r="AD402" i="8" s="1"/>
  <c r="AE31" i="8"/>
  <c r="AE39" i="8" s="1"/>
  <c r="AE364" i="8" s="1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306" i="8"/>
  <c r="AE84" i="9" s="1"/>
  <c r="AE307" i="8"/>
  <c r="AE85" i="9" s="1"/>
  <c r="AE308" i="8"/>
  <c r="AE86" i="9" s="1"/>
  <c r="AE309" i="8"/>
  <c r="AE87" i="9" s="1"/>
  <c r="AE310" i="8"/>
  <c r="AE88" i="9" s="1"/>
  <c r="AE311" i="8"/>
  <c r="AE89" i="9" s="1"/>
  <c r="AE312" i="8"/>
  <c r="AE90" i="9" s="1"/>
  <c r="AE313" i="8"/>
  <c r="AE91" i="9" s="1"/>
  <c r="AE314" i="8"/>
  <c r="AE92" i="9" s="1"/>
  <c r="AE315" i="8"/>
  <c r="AE93" i="9" s="1"/>
  <c r="AE316" i="8"/>
  <c r="AE94" i="9" s="1"/>
  <c r="AE317" i="8"/>
  <c r="AE95" i="9" s="1"/>
  <c r="AE318" i="8"/>
  <c r="AE96" i="9" s="1"/>
  <c r="AE319" i="8"/>
  <c r="AE97" i="9" s="1"/>
  <c r="AE320" i="8"/>
  <c r="AE98" i="9" s="1"/>
  <c r="AE321" i="8"/>
  <c r="AE99" i="9" s="1"/>
  <c r="AE322" i="8"/>
  <c r="AE100" i="9" s="1"/>
  <c r="AE323" i="8"/>
  <c r="AE101" i="9" s="1"/>
  <c r="AE324" i="8"/>
  <c r="AE102" i="9" s="1"/>
  <c r="AE325" i="8"/>
  <c r="AE103" i="9" s="1"/>
  <c r="AE326" i="8"/>
  <c r="AE104" i="9" s="1"/>
  <c r="AE327" i="8"/>
  <c r="AE105" i="9" s="1"/>
  <c r="AE328" i="8"/>
  <c r="AE106" i="9" s="1"/>
  <c r="AE329" i="8"/>
  <c r="AE107" i="9" s="1"/>
  <c r="AE330" i="8"/>
  <c r="AE108" i="9" s="1"/>
  <c r="AE178" i="7"/>
  <c r="AE241" i="7"/>
  <c r="AE395" i="8" s="1"/>
  <c r="AE43" i="9" s="1"/>
  <c r="AE22" i="9"/>
  <c r="AF12" i="8"/>
  <c r="AF294" i="8"/>
  <c r="AF8" i="9" s="1"/>
  <c r="AF9" i="9"/>
  <c r="AE398" i="8"/>
  <c r="AF31" i="8"/>
  <c r="AF39" i="8" s="1"/>
  <c r="AF76" i="9" s="1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306" i="8"/>
  <c r="AF84" i="9" s="1"/>
  <c r="AF307" i="8"/>
  <c r="AF85" i="9" s="1"/>
  <c r="AF308" i="8"/>
  <c r="AF86" i="9" s="1"/>
  <c r="AF309" i="8"/>
  <c r="AF87" i="9" s="1"/>
  <c r="AF310" i="8"/>
  <c r="AF88" i="9" s="1"/>
  <c r="AF311" i="8"/>
  <c r="AF89" i="9" s="1"/>
  <c r="AF312" i="8"/>
  <c r="AF90" i="9" s="1"/>
  <c r="AF313" i="8"/>
  <c r="AF91" i="9" s="1"/>
  <c r="AF314" i="8"/>
  <c r="AF92" i="9" s="1"/>
  <c r="AF315" i="8"/>
  <c r="AF93" i="9" s="1"/>
  <c r="AF316" i="8"/>
  <c r="AF94" i="9" s="1"/>
  <c r="AF317" i="8"/>
  <c r="AF95" i="9" s="1"/>
  <c r="AF318" i="8"/>
  <c r="AF96" i="9" s="1"/>
  <c r="AF319" i="8"/>
  <c r="AF97" i="9" s="1"/>
  <c r="AF320" i="8"/>
  <c r="AF98" i="9" s="1"/>
  <c r="AF321" i="8"/>
  <c r="AF99" i="9" s="1"/>
  <c r="AF322" i="8"/>
  <c r="AF100" i="9" s="1"/>
  <c r="AF323" i="8"/>
  <c r="AF101" i="9" s="1"/>
  <c r="AF324" i="8"/>
  <c r="AF102" i="9" s="1"/>
  <c r="AF325" i="8"/>
  <c r="AF103" i="9" s="1"/>
  <c r="AF326" i="8"/>
  <c r="AF104" i="9" s="1"/>
  <c r="AF327" i="8"/>
  <c r="AF105" i="9" s="1"/>
  <c r="AF328" i="8"/>
  <c r="AF106" i="9" s="1"/>
  <c r="AF329" i="8"/>
  <c r="AF107" i="9" s="1"/>
  <c r="AF330" i="8"/>
  <c r="AF108" i="9" s="1"/>
  <c r="AF178" i="7"/>
  <c r="AF241" i="7"/>
  <c r="AF395" i="8" s="1"/>
  <c r="AG12" i="8"/>
  <c r="AG294" i="8"/>
  <c r="AG8" i="9" s="1"/>
  <c r="AG9" i="9"/>
  <c r="AF398" i="8"/>
  <c r="AG31" i="8"/>
  <c r="AG39" i="8" s="1"/>
  <c r="AG76" i="9" s="1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306" i="8"/>
  <c r="AG84" i="9" s="1"/>
  <c r="AG307" i="8"/>
  <c r="AG308" i="8"/>
  <c r="AG86" i="9" s="1"/>
  <c r="AG309" i="8"/>
  <c r="AG87" i="9" s="1"/>
  <c r="AG310" i="8"/>
  <c r="AG88" i="9" s="1"/>
  <c r="AG311" i="8"/>
  <c r="AG89" i="9" s="1"/>
  <c r="AG312" i="8"/>
  <c r="AG90" i="9" s="1"/>
  <c r="AG313" i="8"/>
  <c r="AG91" i="9" s="1"/>
  <c r="AG314" i="8"/>
  <c r="AG92" i="9" s="1"/>
  <c r="AG315" i="8"/>
  <c r="AG93" i="9" s="1"/>
  <c r="AG316" i="8"/>
  <c r="AG94" i="9" s="1"/>
  <c r="AG317" i="8"/>
  <c r="AG95" i="9" s="1"/>
  <c r="AG318" i="8"/>
  <c r="AG96" i="9" s="1"/>
  <c r="AG319" i="8"/>
  <c r="AG97" i="9" s="1"/>
  <c r="AG320" i="8"/>
  <c r="AG98" i="9" s="1"/>
  <c r="AG321" i="8"/>
  <c r="AG99" i="9" s="1"/>
  <c r="AG322" i="8"/>
  <c r="AG100" i="9" s="1"/>
  <c r="AG323" i="8"/>
  <c r="AG101" i="9" s="1"/>
  <c r="AG324" i="8"/>
  <c r="AG102" i="9" s="1"/>
  <c r="AG325" i="8"/>
  <c r="AG103" i="9" s="1"/>
  <c r="AG326" i="8"/>
  <c r="AG104" i="9" s="1"/>
  <c r="AG327" i="8"/>
  <c r="AG105" i="9" s="1"/>
  <c r="AG328" i="8"/>
  <c r="AG106" i="9" s="1"/>
  <c r="AG329" i="8"/>
  <c r="AG107" i="9" s="1"/>
  <c r="AG330" i="8"/>
  <c r="AG108" i="9" s="1"/>
  <c r="AG178" i="7"/>
  <c r="AG241" i="7"/>
  <c r="AG395" i="8" s="1"/>
  <c r="AH12" i="8"/>
  <c r="AH294" i="8"/>
  <c r="AH9" i="9"/>
  <c r="AG398" i="8"/>
  <c r="AG402" i="8" s="1"/>
  <c r="AH31" i="8"/>
  <c r="AH39" i="8" s="1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306" i="8"/>
  <c r="AH84" i="9" s="1"/>
  <c r="AH307" i="8"/>
  <c r="AH85" i="9" s="1"/>
  <c r="AH308" i="8"/>
  <c r="AH86" i="9" s="1"/>
  <c r="AH309" i="8"/>
  <c r="AH87" i="9" s="1"/>
  <c r="AH310" i="8"/>
  <c r="AH88" i="9" s="1"/>
  <c r="AH311" i="8"/>
  <c r="AH89" i="9" s="1"/>
  <c r="AH312" i="8"/>
  <c r="AH90" i="9" s="1"/>
  <c r="AH313" i="8"/>
  <c r="AH91" i="9" s="1"/>
  <c r="AH314" i="8"/>
  <c r="AH92" i="9" s="1"/>
  <c r="AH315" i="8"/>
  <c r="AH93" i="9" s="1"/>
  <c r="AH316" i="8"/>
  <c r="AH94" i="9" s="1"/>
  <c r="AH317" i="8"/>
  <c r="AH95" i="9" s="1"/>
  <c r="AH318" i="8"/>
  <c r="AH96" i="9" s="1"/>
  <c r="AH319" i="8"/>
  <c r="AH97" i="9" s="1"/>
  <c r="AH320" i="8"/>
  <c r="AH98" i="9" s="1"/>
  <c r="AH321" i="8"/>
  <c r="AH99" i="9" s="1"/>
  <c r="AH322" i="8"/>
  <c r="AH100" i="9" s="1"/>
  <c r="AH323" i="8"/>
  <c r="AH101" i="9" s="1"/>
  <c r="AH324" i="8"/>
  <c r="AH102" i="9" s="1"/>
  <c r="AH325" i="8"/>
  <c r="AH103" i="9" s="1"/>
  <c r="AH326" i="8"/>
  <c r="AH104" i="9" s="1"/>
  <c r="AH327" i="8"/>
  <c r="AH105" i="9" s="1"/>
  <c r="AH328" i="8"/>
  <c r="AH106" i="9" s="1"/>
  <c r="AH329" i="8"/>
  <c r="AH107" i="9" s="1"/>
  <c r="AH330" i="8"/>
  <c r="AH108" i="9" s="1"/>
  <c r="AH178" i="7"/>
  <c r="AH241" i="7"/>
  <c r="AH395" i="8"/>
  <c r="AH43" i="9" s="1"/>
  <c r="AH22" i="9"/>
  <c r="AI12" i="8"/>
  <c r="AI294" i="8"/>
  <c r="AI9" i="9"/>
  <c r="X402" i="8"/>
  <c r="Y402" i="8"/>
  <c r="Z102" i="9"/>
  <c r="Z104" i="9"/>
  <c r="AA402" i="8"/>
  <c r="AC402" i="8"/>
  <c r="AE402" i="8"/>
  <c r="AF402" i="8"/>
  <c r="AH398" i="8"/>
  <c r="AH402" i="8"/>
  <c r="AI31" i="8"/>
  <c r="AI39" i="8"/>
  <c r="AI76" i="9" s="1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306" i="8"/>
  <c r="AI84" i="9" s="1"/>
  <c r="AI307" i="8"/>
  <c r="AI85" i="9" s="1"/>
  <c r="AI308" i="8"/>
  <c r="AI86" i="9" s="1"/>
  <c r="AI309" i="8"/>
  <c r="AI310" i="8"/>
  <c r="AI88" i="9" s="1"/>
  <c r="AI311" i="8"/>
  <c r="AI89" i="9" s="1"/>
  <c r="AI312" i="8"/>
  <c r="AI90" i="9" s="1"/>
  <c r="AI313" i="8"/>
  <c r="AI91" i="9" s="1"/>
  <c r="AI314" i="8"/>
  <c r="AI92" i="9" s="1"/>
  <c r="AI315" i="8"/>
  <c r="AI93" i="9" s="1"/>
  <c r="AI316" i="8"/>
  <c r="AI94" i="9" s="1"/>
  <c r="AI317" i="8"/>
  <c r="AI95" i="9" s="1"/>
  <c r="AI318" i="8"/>
  <c r="AI96" i="9" s="1"/>
  <c r="AI319" i="8"/>
  <c r="AI97" i="9" s="1"/>
  <c r="AI320" i="8"/>
  <c r="AI98" i="9" s="1"/>
  <c r="AI321" i="8"/>
  <c r="AI99" i="9" s="1"/>
  <c r="AI322" i="8"/>
  <c r="AI100" i="9" s="1"/>
  <c r="AI323" i="8"/>
  <c r="AI101" i="9" s="1"/>
  <c r="AI324" i="8"/>
  <c r="AI102" i="9" s="1"/>
  <c r="AI325" i="8"/>
  <c r="AI103" i="9" s="1"/>
  <c r="AI326" i="8"/>
  <c r="AI104" i="9" s="1"/>
  <c r="AI327" i="8"/>
  <c r="AI105" i="9" s="1"/>
  <c r="AI328" i="8"/>
  <c r="AI106" i="9" s="1"/>
  <c r="AI329" i="8"/>
  <c r="AI107" i="9" s="1"/>
  <c r="AI330" i="8"/>
  <c r="AI108" i="9" s="1"/>
  <c r="AI178" i="7"/>
  <c r="AI241" i="7"/>
  <c r="AI395" i="8" s="1"/>
  <c r="AJ12" i="8"/>
  <c r="AJ294" i="8"/>
  <c r="AJ9" i="9"/>
  <c r="AI398" i="8"/>
  <c r="AJ31" i="8"/>
  <c r="AJ39" i="8" s="1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58" i="8"/>
  <c r="AJ59" i="8"/>
  <c r="AJ60" i="8"/>
  <c r="AJ61" i="8"/>
  <c r="AJ62" i="8"/>
  <c r="AJ306" i="8"/>
  <c r="AJ84" i="9" s="1"/>
  <c r="AJ307" i="8"/>
  <c r="AJ85" i="9" s="1"/>
  <c r="AJ308" i="8"/>
  <c r="AJ86" i="9" s="1"/>
  <c r="AJ309" i="8"/>
  <c r="AJ87" i="9" s="1"/>
  <c r="AJ310" i="8"/>
  <c r="AJ88" i="9" s="1"/>
  <c r="AJ311" i="8"/>
  <c r="AJ89" i="9" s="1"/>
  <c r="AJ312" i="8"/>
  <c r="AJ313" i="8"/>
  <c r="AJ91" i="9" s="1"/>
  <c r="AJ314" i="8"/>
  <c r="AJ92" i="9" s="1"/>
  <c r="AJ315" i="8"/>
  <c r="AJ93" i="9" s="1"/>
  <c r="AJ316" i="8"/>
  <c r="AJ94" i="9" s="1"/>
  <c r="AJ317" i="8"/>
  <c r="AJ95" i="9" s="1"/>
  <c r="AJ318" i="8"/>
  <c r="AJ96" i="9" s="1"/>
  <c r="AJ319" i="8"/>
  <c r="AJ97" i="9" s="1"/>
  <c r="AJ320" i="8"/>
  <c r="AJ98" i="9" s="1"/>
  <c r="AJ321" i="8"/>
  <c r="AJ99" i="9" s="1"/>
  <c r="AJ322" i="8"/>
  <c r="AJ100" i="9" s="1"/>
  <c r="AJ323" i="8"/>
  <c r="AJ101" i="9" s="1"/>
  <c r="AJ324" i="8"/>
  <c r="AJ102" i="9" s="1"/>
  <c r="AJ325" i="8"/>
  <c r="AJ103" i="9" s="1"/>
  <c r="AJ326" i="8"/>
  <c r="AJ104" i="9" s="1"/>
  <c r="AJ327" i="8"/>
  <c r="AJ105" i="9" s="1"/>
  <c r="AJ328" i="8"/>
  <c r="AJ106" i="9" s="1"/>
  <c r="AJ329" i="8"/>
  <c r="AJ107" i="9" s="1"/>
  <c r="AJ330" i="8"/>
  <c r="AJ108" i="9" s="1"/>
  <c r="AJ178" i="7"/>
  <c r="AJ241" i="7"/>
  <c r="AJ395" i="8"/>
  <c r="AK12" i="8"/>
  <c r="AK294" i="8"/>
  <c r="AK9" i="9"/>
  <c r="AJ398" i="8"/>
  <c r="AJ402" i="8" s="1"/>
  <c r="AK31" i="8"/>
  <c r="AK39" i="8" s="1"/>
  <c r="AK364" i="8" s="1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58" i="8"/>
  <c r="AK59" i="8"/>
  <c r="AK60" i="8"/>
  <c r="AK61" i="8"/>
  <c r="AK62" i="8"/>
  <c r="AK306" i="8"/>
  <c r="AK84" i="9" s="1"/>
  <c r="AK307" i="8"/>
  <c r="AK85" i="9" s="1"/>
  <c r="AK308" i="8"/>
  <c r="AK86" i="9" s="1"/>
  <c r="AK309" i="8"/>
  <c r="AK87" i="9" s="1"/>
  <c r="AK310" i="8"/>
  <c r="AK88" i="9" s="1"/>
  <c r="AK311" i="8"/>
  <c r="AK89" i="9" s="1"/>
  <c r="AK312" i="8"/>
  <c r="AK90" i="9" s="1"/>
  <c r="AK313" i="8"/>
  <c r="AK91" i="9" s="1"/>
  <c r="AK314" i="8"/>
  <c r="AK92" i="9" s="1"/>
  <c r="AK315" i="8"/>
  <c r="AK93" i="9" s="1"/>
  <c r="AK316" i="8"/>
  <c r="AK94" i="9" s="1"/>
  <c r="AK317" i="8"/>
  <c r="AK95" i="9" s="1"/>
  <c r="AK318" i="8"/>
  <c r="AK96" i="9" s="1"/>
  <c r="AK319" i="8"/>
  <c r="AK97" i="9" s="1"/>
  <c r="AK320" i="8"/>
  <c r="AK98" i="9" s="1"/>
  <c r="AK321" i="8"/>
  <c r="AK99" i="9" s="1"/>
  <c r="AK322" i="8"/>
  <c r="AK100" i="9" s="1"/>
  <c r="AK323" i="8"/>
  <c r="AK101" i="9" s="1"/>
  <c r="AK324" i="8"/>
  <c r="AK102" i="9" s="1"/>
  <c r="AK325" i="8"/>
  <c r="AK103" i="9" s="1"/>
  <c r="AK326" i="8"/>
  <c r="AK104" i="9" s="1"/>
  <c r="AK327" i="8"/>
  <c r="AK105" i="9" s="1"/>
  <c r="AK328" i="8"/>
  <c r="AK106" i="9" s="1"/>
  <c r="AK329" i="8"/>
  <c r="AK107" i="9" s="1"/>
  <c r="AK330" i="8"/>
  <c r="AK108" i="9" s="1"/>
  <c r="AK178" i="7"/>
  <c r="AK241" i="7"/>
  <c r="AK395" i="8"/>
  <c r="AL12" i="8"/>
  <c r="AL294" i="8"/>
  <c r="AL9" i="9"/>
  <c r="AK398" i="8"/>
  <c r="AL31" i="8"/>
  <c r="AL39" i="8" s="1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59" i="8"/>
  <c r="AL60" i="8"/>
  <c r="AL61" i="8"/>
  <c r="AL62" i="8"/>
  <c r="AL306" i="8"/>
  <c r="AL84" i="9" s="1"/>
  <c r="AL307" i="8"/>
  <c r="AL85" i="9" s="1"/>
  <c r="AL308" i="8"/>
  <c r="AL86" i="9" s="1"/>
  <c r="AL309" i="8"/>
  <c r="AL87" i="9" s="1"/>
  <c r="AL310" i="8"/>
  <c r="AL88" i="9" s="1"/>
  <c r="AL311" i="8"/>
  <c r="AL89" i="9" s="1"/>
  <c r="AL312" i="8"/>
  <c r="AL90" i="9" s="1"/>
  <c r="AL313" i="8"/>
  <c r="AL91" i="9" s="1"/>
  <c r="AL314" i="8"/>
  <c r="AL92" i="9" s="1"/>
  <c r="AL315" i="8"/>
  <c r="AL93" i="9" s="1"/>
  <c r="AL316" i="8"/>
  <c r="AL94" i="9" s="1"/>
  <c r="AL317" i="8"/>
  <c r="AL95" i="9" s="1"/>
  <c r="AL318" i="8"/>
  <c r="AL96" i="9" s="1"/>
  <c r="AL319" i="8"/>
  <c r="AL97" i="9" s="1"/>
  <c r="AL320" i="8"/>
  <c r="AL98" i="9" s="1"/>
  <c r="AL321" i="8"/>
  <c r="AL99" i="9" s="1"/>
  <c r="AL322" i="8"/>
  <c r="AL100" i="9" s="1"/>
  <c r="AL323" i="8"/>
  <c r="AL101" i="9" s="1"/>
  <c r="AL324" i="8"/>
  <c r="AL102" i="9" s="1"/>
  <c r="AL325" i="8"/>
  <c r="AL103" i="9" s="1"/>
  <c r="AL326" i="8"/>
  <c r="AL104" i="9" s="1"/>
  <c r="AL327" i="8"/>
  <c r="AL105" i="9" s="1"/>
  <c r="AL328" i="8"/>
  <c r="AL106" i="9" s="1"/>
  <c r="AL329" i="8"/>
  <c r="AL107" i="9" s="1"/>
  <c r="AL330" i="8"/>
  <c r="AL108" i="9" s="1"/>
  <c r="AL178" i="7"/>
  <c r="AL241" i="7"/>
  <c r="AL395" i="8"/>
  <c r="AM12" i="8"/>
  <c r="AM294" i="8"/>
  <c r="AM8" i="9" s="1"/>
  <c r="AM9" i="9"/>
  <c r="AL398" i="8"/>
  <c r="AM410" i="8" s="1"/>
  <c r="AM408" i="8" s="1"/>
  <c r="AM18" i="9" s="1"/>
  <c r="AM31" i="8"/>
  <c r="AM39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59" i="8"/>
  <c r="AM60" i="8"/>
  <c r="AM61" i="8"/>
  <c r="AM62" i="8"/>
  <c r="AM306" i="8"/>
  <c r="AM84" i="9" s="1"/>
  <c r="AM307" i="8"/>
  <c r="AM308" i="8"/>
  <c r="AM86" i="9" s="1"/>
  <c r="AM309" i="8"/>
  <c r="AM87" i="9" s="1"/>
  <c r="AM310" i="8"/>
  <c r="AM88" i="9" s="1"/>
  <c r="AM311" i="8"/>
  <c r="AM89" i="9" s="1"/>
  <c r="AM312" i="8"/>
  <c r="AM90" i="9" s="1"/>
  <c r="AM313" i="8"/>
  <c r="AM91" i="9" s="1"/>
  <c r="AM314" i="8"/>
  <c r="AM92" i="9" s="1"/>
  <c r="AM315" i="8"/>
  <c r="AM93" i="9" s="1"/>
  <c r="AM316" i="8"/>
  <c r="AM94" i="9" s="1"/>
  <c r="AM317" i="8"/>
  <c r="AM95" i="9" s="1"/>
  <c r="AM318" i="8"/>
  <c r="AM96" i="9" s="1"/>
  <c r="AM319" i="8"/>
  <c r="AM97" i="9" s="1"/>
  <c r="AM320" i="8"/>
  <c r="AM98" i="9" s="1"/>
  <c r="AM321" i="8"/>
  <c r="AM99" i="9" s="1"/>
  <c r="AM322" i="8"/>
  <c r="AM100" i="9" s="1"/>
  <c r="AM323" i="8"/>
  <c r="AM101" i="9" s="1"/>
  <c r="AM324" i="8"/>
  <c r="AM102" i="9" s="1"/>
  <c r="AM325" i="8"/>
  <c r="AM103" i="9" s="1"/>
  <c r="AM326" i="8"/>
  <c r="AM104" i="9" s="1"/>
  <c r="AM327" i="8"/>
  <c r="AM105" i="9" s="1"/>
  <c r="AM328" i="8"/>
  <c r="AM106" i="9" s="1"/>
  <c r="AM329" i="8"/>
  <c r="AM107" i="9" s="1"/>
  <c r="AM330" i="8"/>
  <c r="AM108" i="9" s="1"/>
  <c r="AM178" i="7"/>
  <c r="AM241" i="7"/>
  <c r="AM395" i="8"/>
  <c r="AM43" i="9" s="1"/>
  <c r="AM22" i="9"/>
  <c r="AN12" i="8"/>
  <c r="AN294" i="8"/>
  <c r="AN9" i="9"/>
  <c r="AM398" i="8"/>
  <c r="AN31" i="8"/>
  <c r="AN39" i="8"/>
  <c r="AN45" i="8"/>
  <c r="AN46" i="8"/>
  <c r="AN47" i="8"/>
  <c r="AN48" i="8"/>
  <c r="AN49" i="8"/>
  <c r="AN50" i="8"/>
  <c r="AN51" i="8"/>
  <c r="AN52" i="8"/>
  <c r="AN53" i="8"/>
  <c r="AN54" i="8"/>
  <c r="AN55" i="8"/>
  <c r="AN56" i="8"/>
  <c r="AN57" i="8"/>
  <c r="AN58" i="8"/>
  <c r="AN59" i="8"/>
  <c r="AN60" i="8"/>
  <c r="AN61" i="8"/>
  <c r="AN62" i="8"/>
  <c r="AN306" i="8"/>
  <c r="AN84" i="9" s="1"/>
  <c r="AN307" i="8"/>
  <c r="AN85" i="9" s="1"/>
  <c r="AN308" i="8"/>
  <c r="AN86" i="9" s="1"/>
  <c r="AN309" i="8"/>
  <c r="AN87" i="9" s="1"/>
  <c r="AN310" i="8"/>
  <c r="AN88" i="9" s="1"/>
  <c r="AN311" i="8"/>
  <c r="AN89" i="9" s="1"/>
  <c r="AN312" i="8"/>
  <c r="AN90" i="9" s="1"/>
  <c r="AN313" i="8"/>
  <c r="AN91" i="9" s="1"/>
  <c r="AN314" i="8"/>
  <c r="AN92" i="9" s="1"/>
  <c r="AN315" i="8"/>
  <c r="AN93" i="9" s="1"/>
  <c r="AN316" i="8"/>
  <c r="AN94" i="9" s="1"/>
  <c r="AN317" i="8"/>
  <c r="AN95" i="9" s="1"/>
  <c r="AN318" i="8"/>
  <c r="AN96" i="9" s="1"/>
  <c r="AN319" i="8"/>
  <c r="AN97" i="9" s="1"/>
  <c r="AN320" i="8"/>
  <c r="AN98" i="9" s="1"/>
  <c r="AN321" i="8"/>
  <c r="AN99" i="9" s="1"/>
  <c r="AN322" i="8"/>
  <c r="AN100" i="9" s="1"/>
  <c r="AN323" i="8"/>
  <c r="AN101" i="9" s="1"/>
  <c r="AN324" i="8"/>
  <c r="AN102" i="9" s="1"/>
  <c r="AN325" i="8"/>
  <c r="AN103" i="9" s="1"/>
  <c r="AN326" i="8"/>
  <c r="AN104" i="9" s="1"/>
  <c r="AN327" i="8"/>
  <c r="AN105" i="9" s="1"/>
  <c r="AN328" i="8"/>
  <c r="AN106" i="9" s="1"/>
  <c r="AN329" i="8"/>
  <c r="AN107" i="9" s="1"/>
  <c r="AN330" i="8"/>
  <c r="AN108" i="9" s="1"/>
  <c r="AN178" i="7"/>
  <c r="AN241" i="7"/>
  <c r="AN395" i="8"/>
  <c r="AO12" i="8"/>
  <c r="AO20" i="8" s="1"/>
  <c r="AO68" i="9" s="1"/>
  <c r="AO294" i="8"/>
  <c r="AO9" i="9"/>
  <c r="AN398" i="8"/>
  <c r="AO31" i="8"/>
  <c r="AO39" i="8" s="1"/>
  <c r="AO76" i="9" s="1"/>
  <c r="AO45" i="8"/>
  <c r="AO46" i="8"/>
  <c r="AO47" i="8"/>
  <c r="AO48" i="8"/>
  <c r="AO49" i="8"/>
  <c r="AO50" i="8"/>
  <c r="AO51" i="8"/>
  <c r="AO52" i="8"/>
  <c r="AO53" i="8"/>
  <c r="AO54" i="8"/>
  <c r="AO55" i="8"/>
  <c r="AO56" i="8"/>
  <c r="AO57" i="8"/>
  <c r="AO58" i="8"/>
  <c r="AO59" i="8"/>
  <c r="AO60" i="8"/>
  <c r="AO61" i="8"/>
  <c r="AO62" i="8"/>
  <c r="AO306" i="8"/>
  <c r="AO84" i="9" s="1"/>
  <c r="AO307" i="8"/>
  <c r="AO308" i="8"/>
  <c r="AO86" i="9" s="1"/>
  <c r="AO309" i="8"/>
  <c r="AO87" i="9" s="1"/>
  <c r="AO310" i="8"/>
  <c r="AO88" i="9" s="1"/>
  <c r="AO311" i="8"/>
  <c r="AO89" i="9" s="1"/>
  <c r="AO312" i="8"/>
  <c r="AO90" i="9" s="1"/>
  <c r="AO313" i="8"/>
  <c r="AO91" i="9" s="1"/>
  <c r="AO314" i="8"/>
  <c r="AO92" i="9" s="1"/>
  <c r="AO315" i="8"/>
  <c r="AO93" i="9" s="1"/>
  <c r="AO316" i="8"/>
  <c r="AO94" i="9" s="1"/>
  <c r="AO317" i="8"/>
  <c r="AO95" i="9" s="1"/>
  <c r="AO318" i="8"/>
  <c r="AO96" i="9" s="1"/>
  <c r="AO319" i="8"/>
  <c r="AO97" i="9" s="1"/>
  <c r="AO320" i="8"/>
  <c r="AO98" i="9" s="1"/>
  <c r="AO321" i="8"/>
  <c r="AO99" i="9" s="1"/>
  <c r="AO322" i="8"/>
  <c r="AO100" i="9" s="1"/>
  <c r="AO323" i="8"/>
  <c r="AO101" i="9" s="1"/>
  <c r="AO324" i="8"/>
  <c r="AO102" i="9" s="1"/>
  <c r="AO325" i="8"/>
  <c r="AO103" i="9" s="1"/>
  <c r="AO326" i="8"/>
  <c r="AO104" i="9" s="1"/>
  <c r="AO327" i="8"/>
  <c r="AO105" i="9" s="1"/>
  <c r="AO328" i="8"/>
  <c r="AO106" i="9" s="1"/>
  <c r="AO329" i="8"/>
  <c r="AO107" i="9" s="1"/>
  <c r="AO330" i="8"/>
  <c r="AO108" i="9" s="1"/>
  <c r="AO178" i="7"/>
  <c r="AO241" i="7"/>
  <c r="AO395" i="8" s="1"/>
  <c r="AO22" i="9" s="1"/>
  <c r="AP12" i="8"/>
  <c r="AP294" i="8"/>
  <c r="AP9" i="9"/>
  <c r="AO398" i="8"/>
  <c r="AP31" i="8"/>
  <c r="AP39" i="8" s="1"/>
  <c r="AP76" i="9" s="1"/>
  <c r="AP45" i="8"/>
  <c r="AP46" i="8"/>
  <c r="AP47" i="8"/>
  <c r="AP48" i="8"/>
  <c r="AP49" i="8"/>
  <c r="AP50" i="8"/>
  <c r="AP51" i="8"/>
  <c r="AP52" i="8"/>
  <c r="AP53" i="8"/>
  <c r="AP54" i="8"/>
  <c r="AP55" i="8"/>
  <c r="AP56" i="8"/>
  <c r="AP57" i="8"/>
  <c r="AP58" i="8"/>
  <c r="AP59" i="8"/>
  <c r="AP60" i="8"/>
  <c r="AP61" i="8"/>
  <c r="AP62" i="8"/>
  <c r="AP306" i="8"/>
  <c r="AP84" i="9" s="1"/>
  <c r="AP307" i="8"/>
  <c r="AP85" i="9" s="1"/>
  <c r="AP308" i="8"/>
  <c r="AP86" i="9" s="1"/>
  <c r="AP309" i="8"/>
  <c r="AP87" i="9" s="1"/>
  <c r="AP310" i="8"/>
  <c r="AP88" i="9" s="1"/>
  <c r="AP311" i="8"/>
  <c r="AP89" i="9" s="1"/>
  <c r="AP312" i="8"/>
  <c r="AP90" i="9" s="1"/>
  <c r="AP313" i="8"/>
  <c r="AP91" i="9" s="1"/>
  <c r="AP314" i="8"/>
  <c r="AP92" i="9" s="1"/>
  <c r="AP315" i="8"/>
  <c r="AP93" i="9" s="1"/>
  <c r="AP316" i="8"/>
  <c r="AP94" i="9" s="1"/>
  <c r="AP317" i="8"/>
  <c r="AP95" i="9" s="1"/>
  <c r="AP318" i="8"/>
  <c r="AP96" i="9" s="1"/>
  <c r="AP319" i="8"/>
  <c r="AP97" i="9" s="1"/>
  <c r="AP320" i="8"/>
  <c r="AP98" i="9" s="1"/>
  <c r="AP321" i="8"/>
  <c r="AP99" i="9" s="1"/>
  <c r="AP322" i="8"/>
  <c r="AP100" i="9" s="1"/>
  <c r="AP323" i="8"/>
  <c r="AP101" i="9" s="1"/>
  <c r="AP324" i="8"/>
  <c r="AP102" i="9" s="1"/>
  <c r="AP325" i="8"/>
  <c r="AP103" i="9" s="1"/>
  <c r="AP326" i="8"/>
  <c r="AP104" i="9" s="1"/>
  <c r="AP327" i="8"/>
  <c r="AP105" i="9" s="1"/>
  <c r="AP328" i="8"/>
  <c r="AP106" i="9" s="1"/>
  <c r="AP329" i="8"/>
  <c r="AP107" i="9" s="1"/>
  <c r="AP330" i="8"/>
  <c r="AP108" i="9" s="1"/>
  <c r="AP178" i="7"/>
  <c r="AP241" i="7"/>
  <c r="AP395" i="8"/>
  <c r="AQ12" i="8"/>
  <c r="AQ294" i="8"/>
  <c r="AQ8" i="9" s="1"/>
  <c r="AQ9" i="9"/>
  <c r="AP398" i="8"/>
  <c r="AQ31" i="8"/>
  <c r="AQ39" i="8" s="1"/>
  <c r="AQ364" i="8" s="1"/>
  <c r="AQ286" i="8"/>
  <c r="AQ45" i="8"/>
  <c r="AQ46" i="8"/>
  <c r="AQ47" i="8"/>
  <c r="AQ48" i="8"/>
  <c r="AQ49" i="8"/>
  <c r="AQ50" i="8"/>
  <c r="AQ51" i="8"/>
  <c r="AQ52" i="8"/>
  <c r="AQ53" i="8"/>
  <c r="AQ54" i="8"/>
  <c r="AQ55" i="8"/>
  <c r="AQ56" i="8"/>
  <c r="AQ57" i="8"/>
  <c r="AQ58" i="8"/>
  <c r="AQ59" i="8"/>
  <c r="AQ60" i="8"/>
  <c r="AQ61" i="8"/>
  <c r="AQ62" i="8"/>
  <c r="AQ306" i="8"/>
  <c r="AQ84" i="9" s="1"/>
  <c r="AQ307" i="8"/>
  <c r="AQ85" i="9" s="1"/>
  <c r="AQ308" i="8"/>
  <c r="AQ86" i="9" s="1"/>
  <c r="AQ309" i="8"/>
  <c r="AQ87" i="9" s="1"/>
  <c r="AQ310" i="8"/>
  <c r="AQ88" i="9" s="1"/>
  <c r="AQ311" i="8"/>
  <c r="AQ89" i="9" s="1"/>
  <c r="AQ312" i="8"/>
  <c r="AQ90" i="9" s="1"/>
  <c r="AQ313" i="8"/>
  <c r="AQ91" i="9" s="1"/>
  <c r="AQ314" i="8"/>
  <c r="AQ92" i="9" s="1"/>
  <c r="AQ315" i="8"/>
  <c r="AQ93" i="9" s="1"/>
  <c r="AQ316" i="8"/>
  <c r="AQ94" i="9" s="1"/>
  <c r="AQ317" i="8"/>
  <c r="AQ95" i="9" s="1"/>
  <c r="AQ318" i="8"/>
  <c r="AQ96" i="9" s="1"/>
  <c r="AQ319" i="8"/>
  <c r="AQ97" i="9" s="1"/>
  <c r="AQ320" i="8"/>
  <c r="AQ98" i="9" s="1"/>
  <c r="AQ321" i="8"/>
  <c r="AQ99" i="9" s="1"/>
  <c r="AQ322" i="8"/>
  <c r="AQ100" i="9" s="1"/>
  <c r="AQ323" i="8"/>
  <c r="AQ101" i="9" s="1"/>
  <c r="AQ324" i="8"/>
  <c r="AQ102" i="9" s="1"/>
  <c r="AQ325" i="8"/>
  <c r="AQ103" i="9" s="1"/>
  <c r="AQ326" i="8"/>
  <c r="AQ104" i="9" s="1"/>
  <c r="AQ327" i="8"/>
  <c r="AQ105" i="9" s="1"/>
  <c r="AQ328" i="8"/>
  <c r="AQ106" i="9" s="1"/>
  <c r="AQ329" i="8"/>
  <c r="AQ107" i="9" s="1"/>
  <c r="AQ330" i="8"/>
  <c r="AQ108" i="9" s="1"/>
  <c r="AQ178" i="7"/>
  <c r="AQ241" i="7"/>
  <c r="AQ395" i="8" s="1"/>
  <c r="AQ22" i="9" s="1"/>
  <c r="AR12" i="8"/>
  <c r="AR20" i="8" s="1"/>
  <c r="AR68" i="9" s="1"/>
  <c r="AR294" i="8"/>
  <c r="AR8" i="9" s="1"/>
  <c r="AR9" i="9"/>
  <c r="AQ398" i="8"/>
  <c r="AQ402" i="8" s="1"/>
  <c r="AR31" i="8"/>
  <c r="AR39" i="8"/>
  <c r="AR76" i="9" s="1"/>
  <c r="AR45" i="8"/>
  <c r="AR46" i="8"/>
  <c r="AR47" i="8"/>
  <c r="AR48" i="8"/>
  <c r="AR49" i="8"/>
  <c r="AR50" i="8"/>
  <c r="AR51" i="8"/>
  <c r="AR52" i="8"/>
  <c r="AR53" i="8"/>
  <c r="AR54" i="8"/>
  <c r="AR55" i="8"/>
  <c r="AR56" i="8"/>
  <c r="AR57" i="8"/>
  <c r="AR58" i="8"/>
  <c r="AR59" i="8"/>
  <c r="AR60" i="8"/>
  <c r="AR61" i="8"/>
  <c r="AR62" i="8"/>
  <c r="AR306" i="8"/>
  <c r="AR84" i="9" s="1"/>
  <c r="AR307" i="8"/>
  <c r="AR85" i="9" s="1"/>
  <c r="AR308" i="8"/>
  <c r="AR86" i="9" s="1"/>
  <c r="AR309" i="8"/>
  <c r="AR87" i="9" s="1"/>
  <c r="AR310" i="8"/>
  <c r="AR88" i="9" s="1"/>
  <c r="AR311" i="8"/>
  <c r="AR89" i="9" s="1"/>
  <c r="AR312" i="8"/>
  <c r="AR90" i="9" s="1"/>
  <c r="AR313" i="8"/>
  <c r="AR91" i="9" s="1"/>
  <c r="AR314" i="8"/>
  <c r="AR92" i="9" s="1"/>
  <c r="AR315" i="8"/>
  <c r="AR93" i="9" s="1"/>
  <c r="AR316" i="8"/>
  <c r="AR94" i="9" s="1"/>
  <c r="AR317" i="8"/>
  <c r="AR95" i="9" s="1"/>
  <c r="AR318" i="8"/>
  <c r="AR96" i="9" s="1"/>
  <c r="AR319" i="8"/>
  <c r="AR97" i="9" s="1"/>
  <c r="AR320" i="8"/>
  <c r="AR98" i="9" s="1"/>
  <c r="AR321" i="8"/>
  <c r="AR99" i="9" s="1"/>
  <c r="AR322" i="8"/>
  <c r="AR100" i="9" s="1"/>
  <c r="AR323" i="8"/>
  <c r="AR101" i="9" s="1"/>
  <c r="AR324" i="8"/>
  <c r="AR102" i="9" s="1"/>
  <c r="AR325" i="8"/>
  <c r="AR103" i="9" s="1"/>
  <c r="AR326" i="8"/>
  <c r="AR104" i="9" s="1"/>
  <c r="AR327" i="8"/>
  <c r="AR105" i="9" s="1"/>
  <c r="AR328" i="8"/>
  <c r="AR106" i="9" s="1"/>
  <c r="AR329" i="8"/>
  <c r="AR107" i="9" s="1"/>
  <c r="AR330" i="8"/>
  <c r="AR108" i="9" s="1"/>
  <c r="AR178" i="7"/>
  <c r="AR241" i="7"/>
  <c r="AR395" i="8" s="1"/>
  <c r="AR22" i="9" s="1"/>
  <c r="AS12" i="8"/>
  <c r="AS20" i="8" s="1"/>
  <c r="AS356" i="8" s="1"/>
  <c r="AS267" i="8" s="1"/>
  <c r="AT253" i="8" s="1"/>
  <c r="AS294" i="8"/>
  <c r="AS40" i="9" s="1"/>
  <c r="AS8" i="9"/>
  <c r="AS9" i="9"/>
  <c r="AR398" i="8"/>
  <c r="AS31" i="8"/>
  <c r="AS39" i="8" s="1"/>
  <c r="AS76" i="9" s="1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306" i="8"/>
  <c r="AS307" i="8"/>
  <c r="AS85" i="9" s="1"/>
  <c r="AS308" i="8"/>
  <c r="AS86" i="9" s="1"/>
  <c r="AS309" i="8"/>
  <c r="AS87" i="9" s="1"/>
  <c r="AS310" i="8"/>
  <c r="AS88" i="9" s="1"/>
  <c r="AS311" i="8"/>
  <c r="AS89" i="9" s="1"/>
  <c r="AS312" i="8"/>
  <c r="AS90" i="9" s="1"/>
  <c r="AS313" i="8"/>
  <c r="AS91" i="9" s="1"/>
  <c r="AS314" i="8"/>
  <c r="AS92" i="9" s="1"/>
  <c r="AS315" i="8"/>
  <c r="AS93" i="9" s="1"/>
  <c r="AS316" i="8"/>
  <c r="AS94" i="9" s="1"/>
  <c r="AS317" i="8"/>
  <c r="AS95" i="9" s="1"/>
  <c r="AS318" i="8"/>
  <c r="AS96" i="9" s="1"/>
  <c r="AS319" i="8"/>
  <c r="AS97" i="9" s="1"/>
  <c r="AS320" i="8"/>
  <c r="AS98" i="9" s="1"/>
  <c r="AS321" i="8"/>
  <c r="AS99" i="9" s="1"/>
  <c r="AS322" i="8"/>
  <c r="AS100" i="9" s="1"/>
  <c r="AS323" i="8"/>
  <c r="AS101" i="9" s="1"/>
  <c r="AS324" i="8"/>
  <c r="AS102" i="9" s="1"/>
  <c r="AS325" i="8"/>
  <c r="AS103" i="9" s="1"/>
  <c r="AS326" i="8"/>
  <c r="AS104" i="9" s="1"/>
  <c r="AS327" i="8"/>
  <c r="AS105" i="9" s="1"/>
  <c r="AS328" i="8"/>
  <c r="AS106" i="9" s="1"/>
  <c r="AS329" i="8"/>
  <c r="AS107" i="9" s="1"/>
  <c r="AS330" i="8"/>
  <c r="AS108" i="9" s="1"/>
  <c r="AS178" i="7"/>
  <c r="AS241" i="7"/>
  <c r="AS395" i="8"/>
  <c r="AS43" i="9" s="1"/>
  <c r="AS22" i="9"/>
  <c r="AT12" i="8"/>
  <c r="AT20" i="8" s="1"/>
  <c r="AT356" i="8" s="1"/>
  <c r="AT294" i="8"/>
  <c r="AT40" i="9" s="1"/>
  <c r="AT8" i="9"/>
  <c r="AT9" i="9"/>
  <c r="AS398" i="8"/>
  <c r="AS402" i="8" s="1"/>
  <c r="AT31" i="8"/>
  <c r="AT39" i="8" s="1"/>
  <c r="AT364" i="8" s="1"/>
  <c r="AT45" i="8"/>
  <c r="AT46" i="8"/>
  <c r="AT47" i="8"/>
  <c r="AT48" i="8"/>
  <c r="AT49" i="8"/>
  <c r="AT50" i="8"/>
  <c r="AT51" i="8"/>
  <c r="AT52" i="8"/>
  <c r="AT53" i="8"/>
  <c r="AT54" i="8"/>
  <c r="AT55" i="8"/>
  <c r="AT56" i="8"/>
  <c r="AT57" i="8"/>
  <c r="AT58" i="8"/>
  <c r="AT59" i="8"/>
  <c r="AT60" i="8"/>
  <c r="AT61" i="8"/>
  <c r="AT62" i="8"/>
  <c r="AT306" i="8"/>
  <c r="AT84" i="9" s="1"/>
  <c r="AT307" i="8"/>
  <c r="AT85" i="9" s="1"/>
  <c r="AT308" i="8"/>
  <c r="AT86" i="9" s="1"/>
  <c r="AT309" i="8"/>
  <c r="AT87" i="9" s="1"/>
  <c r="AT310" i="8"/>
  <c r="AT88" i="9" s="1"/>
  <c r="AT311" i="8"/>
  <c r="AT89" i="9" s="1"/>
  <c r="AT312" i="8"/>
  <c r="AT90" i="9" s="1"/>
  <c r="AT313" i="8"/>
  <c r="AT91" i="9" s="1"/>
  <c r="AT314" i="8"/>
  <c r="AT92" i="9" s="1"/>
  <c r="AT315" i="8"/>
  <c r="AT93" i="9" s="1"/>
  <c r="AT316" i="8"/>
  <c r="AT94" i="9" s="1"/>
  <c r="AT317" i="8"/>
  <c r="AT95" i="9" s="1"/>
  <c r="AT318" i="8"/>
  <c r="AT96" i="9" s="1"/>
  <c r="AT319" i="8"/>
  <c r="AT97" i="9" s="1"/>
  <c r="AT320" i="8"/>
  <c r="AT98" i="9" s="1"/>
  <c r="AT321" i="8"/>
  <c r="AT99" i="9" s="1"/>
  <c r="AT322" i="8"/>
  <c r="AT100" i="9" s="1"/>
  <c r="AT323" i="8"/>
  <c r="AT101" i="9" s="1"/>
  <c r="AT324" i="8"/>
  <c r="AT102" i="9" s="1"/>
  <c r="AT325" i="8"/>
  <c r="AT103" i="9" s="1"/>
  <c r="AT326" i="8"/>
  <c r="AT104" i="9" s="1"/>
  <c r="AT327" i="8"/>
  <c r="AT105" i="9" s="1"/>
  <c r="AT328" i="8"/>
  <c r="AT106" i="9" s="1"/>
  <c r="AT329" i="8"/>
  <c r="AT107" i="9" s="1"/>
  <c r="AT330" i="8"/>
  <c r="AT108" i="9" s="1"/>
  <c r="AT178" i="7"/>
  <c r="AT241" i="7"/>
  <c r="AT395" i="8" s="1"/>
  <c r="AT22" i="9" s="1"/>
  <c r="AU12" i="8"/>
  <c r="AU294" i="8"/>
  <c r="AU9" i="9"/>
  <c r="AI402" i="8"/>
  <c r="AK402" i="8"/>
  <c r="AA104" i="9"/>
  <c r="AA105" i="9"/>
  <c r="AM402" i="8"/>
  <c r="AN402" i="8"/>
  <c r="AO402" i="8"/>
  <c r="AP402" i="8"/>
  <c r="AT398" i="8"/>
  <c r="AU31" i="8"/>
  <c r="AU39" i="8" s="1"/>
  <c r="AU45" i="8"/>
  <c r="AU46" i="8"/>
  <c r="AU47" i="8"/>
  <c r="AU48" i="8"/>
  <c r="AU49" i="8"/>
  <c r="AU50" i="8"/>
  <c r="AU51" i="8"/>
  <c r="AU52" i="8"/>
  <c r="AU53" i="8"/>
  <c r="AU54" i="8"/>
  <c r="AU55" i="8"/>
  <c r="AU56" i="8"/>
  <c r="AU57" i="8"/>
  <c r="AU58" i="8"/>
  <c r="AU59" i="8"/>
  <c r="AU60" i="8"/>
  <c r="AU61" i="8"/>
  <c r="AU62" i="8"/>
  <c r="AU306" i="8"/>
  <c r="AU84" i="9" s="1"/>
  <c r="AU307" i="8"/>
  <c r="AU85" i="9" s="1"/>
  <c r="AU308" i="8"/>
  <c r="AU86" i="9" s="1"/>
  <c r="AU309" i="8"/>
  <c r="AU87" i="9" s="1"/>
  <c r="AU310" i="8"/>
  <c r="AU88" i="9" s="1"/>
  <c r="AU311" i="8"/>
  <c r="AU89" i="9" s="1"/>
  <c r="AU312" i="8"/>
  <c r="AU90" i="9" s="1"/>
  <c r="AU313" i="8"/>
  <c r="AU91" i="9" s="1"/>
  <c r="AU314" i="8"/>
  <c r="AU92" i="9" s="1"/>
  <c r="AU315" i="8"/>
  <c r="AU316" i="8"/>
  <c r="AU94" i="9" s="1"/>
  <c r="AU317" i="8"/>
  <c r="AU95" i="9" s="1"/>
  <c r="AU318" i="8"/>
  <c r="AU96" i="9" s="1"/>
  <c r="AU319" i="8"/>
  <c r="AU97" i="9" s="1"/>
  <c r="AU320" i="8"/>
  <c r="AU98" i="9" s="1"/>
  <c r="AU321" i="8"/>
  <c r="AU99" i="9" s="1"/>
  <c r="AU322" i="8"/>
  <c r="AU100" i="9" s="1"/>
  <c r="AU323" i="8"/>
  <c r="AU101" i="9" s="1"/>
  <c r="AU324" i="8"/>
  <c r="AU102" i="9" s="1"/>
  <c r="AU325" i="8"/>
  <c r="AU103" i="9" s="1"/>
  <c r="AU326" i="8"/>
  <c r="AU104" i="9" s="1"/>
  <c r="AU327" i="8"/>
  <c r="AU105" i="9" s="1"/>
  <c r="AU328" i="8"/>
  <c r="AU106" i="9" s="1"/>
  <c r="AU329" i="8"/>
  <c r="AU107" i="9" s="1"/>
  <c r="AU330" i="8"/>
  <c r="AU108" i="9" s="1"/>
  <c r="AU178" i="7"/>
  <c r="AU241" i="7"/>
  <c r="AU395" i="8" s="1"/>
  <c r="AV12" i="8"/>
  <c r="AV20" i="8" s="1"/>
  <c r="AV356" i="8" s="1"/>
  <c r="AV294" i="8"/>
  <c r="AV8" i="9" s="1"/>
  <c r="AV9" i="9"/>
  <c r="AU398" i="8"/>
  <c r="AU402" i="8" s="1"/>
  <c r="AV31" i="8"/>
  <c r="AV39" i="8" s="1"/>
  <c r="AV76" i="9" s="1"/>
  <c r="AV45" i="8"/>
  <c r="AV46" i="8"/>
  <c r="AV47" i="8"/>
  <c r="AV48" i="8"/>
  <c r="AV49" i="8"/>
  <c r="AV50" i="8"/>
  <c r="AV51" i="8"/>
  <c r="AV52" i="8"/>
  <c r="AV53" i="8"/>
  <c r="AV54" i="8"/>
  <c r="AV55" i="8"/>
  <c r="AV56" i="8"/>
  <c r="AV57" i="8"/>
  <c r="AV58" i="8"/>
  <c r="AV59" i="8"/>
  <c r="AV60" i="8"/>
  <c r="AV61" i="8"/>
  <c r="AV62" i="8"/>
  <c r="AV306" i="8"/>
  <c r="AV84" i="9" s="1"/>
  <c r="AV307" i="8"/>
  <c r="AV85" i="9" s="1"/>
  <c r="AV308" i="8"/>
  <c r="AV86" i="9" s="1"/>
  <c r="AV309" i="8"/>
  <c r="AV87" i="9" s="1"/>
  <c r="AV310" i="8"/>
  <c r="AV88" i="9" s="1"/>
  <c r="AV311" i="8"/>
  <c r="AV89" i="9" s="1"/>
  <c r="AV312" i="8"/>
  <c r="AV90" i="9" s="1"/>
  <c r="AV313" i="8"/>
  <c r="AV91" i="9" s="1"/>
  <c r="AV314" i="8"/>
  <c r="AV92" i="9" s="1"/>
  <c r="AV315" i="8"/>
  <c r="AV93" i="9" s="1"/>
  <c r="AV316" i="8"/>
  <c r="AV94" i="9" s="1"/>
  <c r="AV317" i="8"/>
  <c r="AV95" i="9" s="1"/>
  <c r="AV318" i="8"/>
  <c r="AV96" i="9" s="1"/>
  <c r="AV319" i="8"/>
  <c r="AV97" i="9" s="1"/>
  <c r="AV320" i="8"/>
  <c r="AV98" i="9" s="1"/>
  <c r="AV321" i="8"/>
  <c r="AV99" i="9" s="1"/>
  <c r="AV322" i="8"/>
  <c r="AV100" i="9" s="1"/>
  <c r="AV323" i="8"/>
  <c r="AV101" i="9" s="1"/>
  <c r="AV324" i="8"/>
  <c r="AV102" i="9" s="1"/>
  <c r="AV325" i="8"/>
  <c r="AV103" i="9" s="1"/>
  <c r="AV326" i="8"/>
  <c r="AV104" i="9" s="1"/>
  <c r="AV327" i="8"/>
  <c r="AV105" i="9" s="1"/>
  <c r="AV328" i="8"/>
  <c r="AV106" i="9" s="1"/>
  <c r="AV329" i="8"/>
  <c r="AV107" i="9" s="1"/>
  <c r="AV330" i="8"/>
  <c r="AV108" i="9" s="1"/>
  <c r="AV178" i="7"/>
  <c r="AV241" i="7"/>
  <c r="AV395" i="8" s="1"/>
  <c r="AW12" i="8"/>
  <c r="AW20" i="8" s="1"/>
  <c r="AW356" i="8" s="1"/>
  <c r="AW294" i="8"/>
  <c r="AW9" i="9"/>
  <c r="AV398" i="8"/>
  <c r="AV402" i="8" s="1"/>
  <c r="AW31" i="8"/>
  <c r="AW39" i="8"/>
  <c r="AW76" i="9" s="1"/>
  <c r="AW45" i="8"/>
  <c r="AW46" i="8"/>
  <c r="AW47" i="8"/>
  <c r="AW48" i="8"/>
  <c r="AW49" i="8"/>
  <c r="AW50" i="8"/>
  <c r="AW51" i="8"/>
  <c r="AW52" i="8"/>
  <c r="AW53" i="8"/>
  <c r="AW54" i="8"/>
  <c r="AW55" i="8"/>
  <c r="AW56" i="8"/>
  <c r="AW57" i="8"/>
  <c r="AW58" i="8"/>
  <c r="AW59" i="8"/>
  <c r="AW60" i="8"/>
  <c r="AW61" i="8"/>
  <c r="AW62" i="8"/>
  <c r="AW306" i="8"/>
  <c r="AW307" i="8"/>
  <c r="AW85" i="9" s="1"/>
  <c r="AW308" i="8"/>
  <c r="AW86" i="9" s="1"/>
  <c r="AW309" i="8"/>
  <c r="AW87" i="9" s="1"/>
  <c r="AW310" i="8"/>
  <c r="AW88" i="9" s="1"/>
  <c r="AW311" i="8"/>
  <c r="AW89" i="9" s="1"/>
  <c r="AW312" i="8"/>
  <c r="AW90" i="9" s="1"/>
  <c r="AW313" i="8"/>
  <c r="AW91" i="9" s="1"/>
  <c r="AW314" i="8"/>
  <c r="AW92" i="9" s="1"/>
  <c r="AW315" i="8"/>
  <c r="AW93" i="9" s="1"/>
  <c r="AW316" i="8"/>
  <c r="AW94" i="9" s="1"/>
  <c r="AW317" i="8"/>
  <c r="AW95" i="9" s="1"/>
  <c r="AW318" i="8"/>
  <c r="AW96" i="9" s="1"/>
  <c r="AW319" i="8"/>
  <c r="AW97" i="9" s="1"/>
  <c r="AW320" i="8"/>
  <c r="AW98" i="9" s="1"/>
  <c r="AW321" i="8"/>
  <c r="AW99" i="9" s="1"/>
  <c r="AW322" i="8"/>
  <c r="AW100" i="9" s="1"/>
  <c r="AW323" i="8"/>
  <c r="AW101" i="9" s="1"/>
  <c r="AW324" i="8"/>
  <c r="AW102" i="9" s="1"/>
  <c r="AW325" i="8"/>
  <c r="AW103" i="9" s="1"/>
  <c r="AW326" i="8"/>
  <c r="AW104" i="9" s="1"/>
  <c r="AW327" i="8"/>
  <c r="AW105" i="9" s="1"/>
  <c r="AW328" i="8"/>
  <c r="AW329" i="8"/>
  <c r="AW107" i="9" s="1"/>
  <c r="AW330" i="8"/>
  <c r="AW108" i="9" s="1"/>
  <c r="AW178" i="7"/>
  <c r="AW241" i="7"/>
  <c r="AW395" i="8" s="1"/>
  <c r="AX12" i="8"/>
  <c r="AX294" i="8"/>
  <c r="AX40" i="9" s="1"/>
  <c r="AX8" i="9"/>
  <c r="AX9" i="9"/>
  <c r="AW398" i="8"/>
  <c r="AX31" i="8"/>
  <c r="AX39" i="8" s="1"/>
  <c r="AX76" i="9" s="1"/>
  <c r="AX306" i="8"/>
  <c r="AX84" i="9" s="1"/>
  <c r="AX307" i="8"/>
  <c r="AX85" i="9" s="1"/>
  <c r="AX308" i="8"/>
  <c r="AX86" i="9" s="1"/>
  <c r="AX309" i="8"/>
  <c r="AX87" i="9" s="1"/>
  <c r="AX310" i="8"/>
  <c r="AX88" i="9" s="1"/>
  <c r="AX311" i="8"/>
  <c r="AX89" i="9" s="1"/>
  <c r="AX312" i="8"/>
  <c r="AX90" i="9" s="1"/>
  <c r="AX313" i="8"/>
  <c r="AX91" i="9" s="1"/>
  <c r="AX314" i="8"/>
  <c r="AX92" i="9" s="1"/>
  <c r="AX315" i="8"/>
  <c r="AX93" i="9" s="1"/>
  <c r="AX316" i="8"/>
  <c r="AX94" i="9" s="1"/>
  <c r="AX317" i="8"/>
  <c r="AX95" i="9" s="1"/>
  <c r="AX318" i="8"/>
  <c r="AX96" i="9" s="1"/>
  <c r="AX319" i="8"/>
  <c r="AX97" i="9" s="1"/>
  <c r="AX320" i="8"/>
  <c r="AX98" i="9" s="1"/>
  <c r="AX321" i="8"/>
  <c r="AX99" i="9" s="1"/>
  <c r="AX322" i="8"/>
  <c r="AX100" i="9" s="1"/>
  <c r="AX323" i="8"/>
  <c r="AX101" i="9" s="1"/>
  <c r="AX324" i="8"/>
  <c r="AX102" i="9" s="1"/>
  <c r="AX325" i="8"/>
  <c r="AX103" i="9" s="1"/>
  <c r="AX326" i="8"/>
  <c r="AX104" i="9" s="1"/>
  <c r="AX327" i="8"/>
  <c r="AX105" i="9" s="1"/>
  <c r="AX328" i="8"/>
  <c r="AX106" i="9" s="1"/>
  <c r="AX329" i="8"/>
  <c r="AX107" i="9" s="1"/>
  <c r="AX330" i="8"/>
  <c r="AX108" i="9" s="1"/>
  <c r="AX178" i="7"/>
  <c r="AX241" i="7"/>
  <c r="AX395" i="8"/>
  <c r="AX22" i="9" s="1"/>
  <c r="AY294" i="8"/>
  <c r="AY8" i="9" s="1"/>
  <c r="AY9" i="9"/>
  <c r="AX398" i="8"/>
  <c r="AY410" i="8"/>
  <c r="AZ410" i="8" s="1"/>
  <c r="AZ408" i="8" s="1"/>
  <c r="AZ18" i="9" s="1"/>
  <c r="AY178" i="7"/>
  <c r="AY241" i="7"/>
  <c r="AY395" i="8"/>
  <c r="AY43" i="9" s="1"/>
  <c r="AY22" i="9"/>
  <c r="AZ294" i="8"/>
  <c r="AZ9" i="9"/>
  <c r="AY398" i="8"/>
  <c r="AZ178" i="7"/>
  <c r="AZ241" i="7"/>
  <c r="AZ395" i="8" s="1"/>
  <c r="BA294" i="8"/>
  <c r="BA8" i="9" s="1"/>
  <c r="BA9" i="9"/>
  <c r="AZ398" i="8"/>
  <c r="AZ402" i="8" s="1"/>
  <c r="BA178" i="7"/>
  <c r="BA241" i="7"/>
  <c r="BA395" i="8" s="1"/>
  <c r="BA22" i="9" s="1"/>
  <c r="BB294" i="8"/>
  <c r="BB8" i="9" s="1"/>
  <c r="BB9" i="9"/>
  <c r="BA398" i="8"/>
  <c r="BA402" i="8" s="1"/>
  <c r="BB178" i="7"/>
  <c r="BB241" i="7"/>
  <c r="BB395" i="8"/>
  <c r="BB22" i="9" s="1"/>
  <c r="BC294" i="8"/>
  <c r="BC40" i="9" s="1"/>
  <c r="BC8" i="9"/>
  <c r="BC9" i="9"/>
  <c r="BB398" i="8"/>
  <c r="BC178" i="7"/>
  <c r="BC241" i="7"/>
  <c r="BC395" i="8" s="1"/>
  <c r="BC22" i="9" s="1"/>
  <c r="BD294" i="8"/>
  <c r="BD40" i="9" s="1"/>
  <c r="BD9" i="9"/>
  <c r="BC398" i="8"/>
  <c r="BD178" i="7"/>
  <c r="BD241" i="7"/>
  <c r="BD395" i="8"/>
  <c r="BE294" i="8"/>
  <c r="BE40" i="9" s="1"/>
  <c r="BE8" i="9"/>
  <c r="BE9" i="9"/>
  <c r="BD398" i="8"/>
  <c r="BE178" i="7"/>
  <c r="BE241" i="7"/>
  <c r="BE395" i="8" s="1"/>
  <c r="BE43" i="9" s="1"/>
  <c r="BE22" i="9"/>
  <c r="BF294" i="8"/>
  <c r="BF8" i="9" s="1"/>
  <c r="BF9" i="9"/>
  <c r="BE398" i="8"/>
  <c r="BE402" i="8" s="1"/>
  <c r="BF178" i="7"/>
  <c r="BF241" i="7"/>
  <c r="BF395" i="8" s="1"/>
  <c r="BG294" i="8"/>
  <c r="BG40" i="9" s="1"/>
  <c r="BG8" i="9"/>
  <c r="BG9" i="9"/>
  <c r="AW106" i="9"/>
  <c r="AY402" i="8"/>
  <c r="BB402" i="8"/>
  <c r="BC402" i="8"/>
  <c r="BF398" i="8"/>
  <c r="BF402" i="8"/>
  <c r="BG178" i="7"/>
  <c r="BG241" i="7"/>
  <c r="BG395" i="8" s="1"/>
  <c r="BH294" i="8"/>
  <c r="BH9" i="9"/>
  <c r="BG398" i="8"/>
  <c r="BH178" i="7"/>
  <c r="BH241" i="7"/>
  <c r="BH395" i="8" s="1"/>
  <c r="BH22" i="9" s="1"/>
  <c r="BI294" i="8"/>
  <c r="BI8" i="9" s="1"/>
  <c r="BI9" i="9"/>
  <c r="BH398" i="8"/>
  <c r="BH402" i="8" s="1"/>
  <c r="BI178" i="7"/>
  <c r="BI241" i="7"/>
  <c r="BI395" i="8" s="1"/>
  <c r="BI22" i="9" s="1"/>
  <c r="BJ294" i="8"/>
  <c r="BJ40" i="9" s="1"/>
  <c r="BJ9" i="9"/>
  <c r="BI398" i="8"/>
  <c r="BI402" i="8" s="1"/>
  <c r="BJ178" i="7"/>
  <c r="BJ241" i="7"/>
  <c r="BJ395" i="8" s="1"/>
  <c r="BJ22" i="9" s="1"/>
  <c r="D414" i="8"/>
  <c r="D415" i="8"/>
  <c r="D416" i="8"/>
  <c r="D417" i="8"/>
  <c r="C414" i="8"/>
  <c r="C415" i="8"/>
  <c r="C416" i="8"/>
  <c r="C417" i="8"/>
  <c r="E414" i="8"/>
  <c r="E415" i="8"/>
  <c r="E416" i="8"/>
  <c r="E417" i="8"/>
  <c r="F414" i="8"/>
  <c r="F415" i="8"/>
  <c r="F416" i="8"/>
  <c r="F417" i="8"/>
  <c r="G414" i="8"/>
  <c r="G415" i="8"/>
  <c r="G416" i="8"/>
  <c r="G417" i="8"/>
  <c r="H414" i="8"/>
  <c r="H415" i="8"/>
  <c r="H416" i="8"/>
  <c r="H417" i="8"/>
  <c r="I414" i="8"/>
  <c r="I415" i="8"/>
  <c r="I416" i="8"/>
  <c r="I417" i="8"/>
  <c r="J414" i="8"/>
  <c r="J415" i="8"/>
  <c r="J416" i="8"/>
  <c r="J417" i="8"/>
  <c r="K414" i="8"/>
  <c r="K415" i="8"/>
  <c r="K416" i="8"/>
  <c r="K417" i="8"/>
  <c r="L414" i="8"/>
  <c r="L415" i="8"/>
  <c r="L416" i="8"/>
  <c r="L417" i="8"/>
  <c r="M414" i="8"/>
  <c r="M415" i="8"/>
  <c r="M416" i="8"/>
  <c r="M417" i="8"/>
  <c r="N414" i="8"/>
  <c r="N415" i="8"/>
  <c r="N416" i="8"/>
  <c r="N417" i="8"/>
  <c r="O413" i="8"/>
  <c r="O415" i="8"/>
  <c r="O416" i="8"/>
  <c r="O417" i="8"/>
  <c r="P413" i="8"/>
  <c r="P415" i="8"/>
  <c r="P416" i="8"/>
  <c r="P417" i="8"/>
  <c r="Q413" i="8"/>
  <c r="Q415" i="8"/>
  <c r="Q416" i="8"/>
  <c r="Q417" i="8"/>
  <c r="R413" i="8"/>
  <c r="R415" i="8"/>
  <c r="R416" i="8"/>
  <c r="R417" i="8"/>
  <c r="S413" i="8"/>
  <c r="S415" i="8"/>
  <c r="S416" i="8"/>
  <c r="S417" i="8"/>
  <c r="T413" i="8"/>
  <c r="T415" i="8"/>
  <c r="T416" i="8"/>
  <c r="T417" i="8"/>
  <c r="U413" i="8"/>
  <c r="U415" i="8"/>
  <c r="U416" i="8"/>
  <c r="U417" i="8"/>
  <c r="V413" i="8"/>
  <c r="V415" i="8"/>
  <c r="V416" i="8"/>
  <c r="V417" i="8"/>
  <c r="W413" i="8"/>
  <c r="W415" i="8"/>
  <c r="W416" i="8"/>
  <c r="W417" i="8"/>
  <c r="X413" i="8"/>
  <c r="X415" i="8"/>
  <c r="X416" i="8"/>
  <c r="X417" i="8"/>
  <c r="Y413" i="8"/>
  <c r="Y415" i="8"/>
  <c r="Y416" i="8"/>
  <c r="Y417" i="8"/>
  <c r="Z413" i="8"/>
  <c r="Z415" i="8"/>
  <c r="Z416" i="8"/>
  <c r="Z417" i="8"/>
  <c r="AA413" i="8"/>
  <c r="AA414" i="8"/>
  <c r="AA416" i="8"/>
  <c r="AA417" i="8"/>
  <c r="AB413" i="8"/>
  <c r="AB414" i="8"/>
  <c r="AB416" i="8"/>
  <c r="AB417" i="8"/>
  <c r="AC413" i="8"/>
  <c r="AC414" i="8"/>
  <c r="AC416" i="8"/>
  <c r="AC417" i="8"/>
  <c r="AD413" i="8"/>
  <c r="AD414" i="8"/>
  <c r="AD416" i="8"/>
  <c r="AD417" i="8"/>
  <c r="AE413" i="8"/>
  <c r="AE414" i="8"/>
  <c r="AE416" i="8"/>
  <c r="AE417" i="8"/>
  <c r="AF413" i="8"/>
  <c r="AF414" i="8"/>
  <c r="AF416" i="8"/>
  <c r="AF417" i="8"/>
  <c r="AG413" i="8"/>
  <c r="AG414" i="8"/>
  <c r="AG416" i="8"/>
  <c r="AG417" i="8"/>
  <c r="AH413" i="8"/>
  <c r="AH414" i="8"/>
  <c r="AH416" i="8"/>
  <c r="AH417" i="8"/>
  <c r="AI413" i="8"/>
  <c r="AI414" i="8"/>
  <c r="AI416" i="8"/>
  <c r="AI417" i="8"/>
  <c r="AJ413" i="8"/>
  <c r="AJ414" i="8"/>
  <c r="AJ416" i="8"/>
  <c r="AJ417" i="8"/>
  <c r="AK413" i="8"/>
  <c r="AK414" i="8"/>
  <c r="AK416" i="8"/>
  <c r="AK417" i="8"/>
  <c r="AL413" i="8"/>
  <c r="AL414" i="8"/>
  <c r="AL416" i="8"/>
  <c r="AL417" i="8"/>
  <c r="AM413" i="8"/>
  <c r="AM414" i="8"/>
  <c r="AM415" i="8"/>
  <c r="AM417" i="8"/>
  <c r="AN413" i="8"/>
  <c r="AN414" i="8"/>
  <c r="AN415" i="8"/>
  <c r="AN417" i="8"/>
  <c r="AO413" i="8"/>
  <c r="AO414" i="8"/>
  <c r="AO415" i="8"/>
  <c r="AO417" i="8"/>
  <c r="AP413" i="8"/>
  <c r="AP414" i="8"/>
  <c r="AP415" i="8"/>
  <c r="AP417" i="8"/>
  <c r="AQ413" i="8"/>
  <c r="AQ414" i="8"/>
  <c r="AQ415" i="8"/>
  <c r="AQ417" i="8"/>
  <c r="AR413" i="8"/>
  <c r="AR414" i="8"/>
  <c r="AR415" i="8"/>
  <c r="AR417" i="8"/>
  <c r="AS413" i="8"/>
  <c r="AS414" i="8"/>
  <c r="AS415" i="8"/>
  <c r="AS417" i="8"/>
  <c r="AT413" i="8"/>
  <c r="AT414" i="8"/>
  <c r="AT415" i="8"/>
  <c r="AT417" i="8"/>
  <c r="AU413" i="8"/>
  <c r="AU414" i="8"/>
  <c r="AU415" i="8"/>
  <c r="AU417" i="8"/>
  <c r="AV413" i="8"/>
  <c r="AV414" i="8"/>
  <c r="AV415" i="8"/>
  <c r="AV417" i="8"/>
  <c r="AW413" i="8"/>
  <c r="AW414" i="8"/>
  <c r="AW415" i="8"/>
  <c r="AW417" i="8"/>
  <c r="AX413" i="8"/>
  <c r="AX414" i="8"/>
  <c r="AX415" i="8"/>
  <c r="AX417" i="8"/>
  <c r="AY413" i="8"/>
  <c r="AY414" i="8"/>
  <c r="AY415" i="8"/>
  <c r="AY416" i="8"/>
  <c r="BJ398" i="8"/>
  <c r="AZ413" i="8"/>
  <c r="AZ414" i="8"/>
  <c r="AZ415" i="8"/>
  <c r="AZ416" i="8"/>
  <c r="BA413" i="8"/>
  <c r="BA414" i="8"/>
  <c r="BA415" i="8"/>
  <c r="BA416" i="8"/>
  <c r="BB413" i="8"/>
  <c r="BB414" i="8"/>
  <c r="BB415" i="8"/>
  <c r="BB416" i="8"/>
  <c r="BC413" i="8"/>
  <c r="BC414" i="8"/>
  <c r="BC415" i="8"/>
  <c r="BC416" i="8"/>
  <c r="BD413" i="8"/>
  <c r="BD414" i="8"/>
  <c r="BD415" i="8"/>
  <c r="BD416" i="8"/>
  <c r="BE413" i="8"/>
  <c r="BE414" i="8"/>
  <c r="BE415" i="8"/>
  <c r="BE416" i="8"/>
  <c r="BF413" i="8"/>
  <c r="BF414" i="8"/>
  <c r="BF415" i="8"/>
  <c r="BF416" i="8"/>
  <c r="BG413" i="8"/>
  <c r="BG414" i="8"/>
  <c r="BG415" i="8"/>
  <c r="BG416" i="8"/>
  <c r="BH413" i="8"/>
  <c r="BH414" i="8"/>
  <c r="BH415" i="8"/>
  <c r="BH416" i="8"/>
  <c r="BI413" i="8"/>
  <c r="BI414" i="8"/>
  <c r="BI415" i="8"/>
  <c r="BI416" i="8"/>
  <c r="BJ413" i="8"/>
  <c r="BJ414" i="8"/>
  <c r="BJ415" i="8"/>
  <c r="BJ416" i="8"/>
  <c r="D97" i="7"/>
  <c r="D192" i="7" s="1"/>
  <c r="D234" i="7" s="1"/>
  <c r="D119" i="7"/>
  <c r="E97" i="7"/>
  <c r="E119" i="7" s="1"/>
  <c r="F97" i="7"/>
  <c r="F192" i="7" s="1"/>
  <c r="F234" i="7" s="1"/>
  <c r="F119" i="7"/>
  <c r="G97" i="7"/>
  <c r="G119" i="7" s="1"/>
  <c r="H97" i="7"/>
  <c r="H119" i="7" s="1"/>
  <c r="I97" i="7"/>
  <c r="I192" i="7" s="1"/>
  <c r="I234" i="7" s="1"/>
  <c r="I119" i="7"/>
  <c r="J97" i="7"/>
  <c r="J192" i="7" s="1"/>
  <c r="J234" i="7" s="1"/>
  <c r="J119" i="7"/>
  <c r="K97" i="7"/>
  <c r="K192" i="7" s="1"/>
  <c r="K234" i="7" s="1"/>
  <c r="K119" i="7"/>
  <c r="L97" i="7"/>
  <c r="L192" i="7" s="1"/>
  <c r="L234" i="7" s="1"/>
  <c r="L119" i="7"/>
  <c r="M97" i="7"/>
  <c r="M192" i="7" s="1"/>
  <c r="M234" i="7" s="1"/>
  <c r="M119" i="7"/>
  <c r="N97" i="7"/>
  <c r="N192" i="7" s="1"/>
  <c r="N234" i="7" s="1"/>
  <c r="O97" i="7"/>
  <c r="O192" i="7" s="1"/>
  <c r="O234" i="7" s="1"/>
  <c r="P97" i="7"/>
  <c r="Q97" i="7"/>
  <c r="Q119" i="7" s="1"/>
  <c r="R97" i="7"/>
  <c r="S97" i="7"/>
  <c r="T97" i="7"/>
  <c r="T192" i="7" s="1"/>
  <c r="T234" i="7" s="1"/>
  <c r="T119" i="7"/>
  <c r="U97" i="7"/>
  <c r="V97" i="7"/>
  <c r="V119" i="7" s="1"/>
  <c r="W97" i="7"/>
  <c r="W192" i="7" s="1"/>
  <c r="W234" i="7" s="1"/>
  <c r="W119" i="7"/>
  <c r="X97" i="7"/>
  <c r="X192" i="7" s="1"/>
  <c r="X234" i="7" s="1"/>
  <c r="X119" i="7"/>
  <c r="Y97" i="7"/>
  <c r="Y192" i="7" s="1"/>
  <c r="Y234" i="7" s="1"/>
  <c r="Z97" i="7"/>
  <c r="Z192" i="7" s="1"/>
  <c r="Z234" i="7" s="1"/>
  <c r="Z119" i="7"/>
  <c r="AA97" i="7"/>
  <c r="AA192" i="7" s="1"/>
  <c r="AA234" i="7" s="1"/>
  <c r="AA119" i="7"/>
  <c r="AB97" i="7"/>
  <c r="AB192" i="7" s="1"/>
  <c r="AB234" i="7" s="1"/>
  <c r="AC97" i="7"/>
  <c r="AD97" i="7"/>
  <c r="AE97" i="7"/>
  <c r="AE192" i="7" s="1"/>
  <c r="AE234" i="7" s="1"/>
  <c r="AF97" i="7"/>
  <c r="AF192" i="7" s="1"/>
  <c r="AF234" i="7" s="1"/>
  <c r="AF119" i="7"/>
  <c r="AG97" i="7"/>
  <c r="AG192" i="7" s="1"/>
  <c r="AG234" i="7" s="1"/>
  <c r="AG119" i="7"/>
  <c r="AH97" i="7"/>
  <c r="AH192" i="7" s="1"/>
  <c r="AH234" i="7" s="1"/>
  <c r="AH119" i="7"/>
  <c r="AI97" i="7"/>
  <c r="AI192" i="7" s="1"/>
  <c r="AI234" i="7" s="1"/>
  <c r="AI119" i="7"/>
  <c r="AJ97" i="7"/>
  <c r="AJ192" i="7" s="1"/>
  <c r="AJ234" i="7" s="1"/>
  <c r="AK97" i="7"/>
  <c r="AK192" i="7" s="1"/>
  <c r="AK234" i="7" s="1"/>
  <c r="AK119" i="7"/>
  <c r="AL97" i="7"/>
  <c r="AL192" i="7" s="1"/>
  <c r="AL234" i="7" s="1"/>
  <c r="AM97" i="7"/>
  <c r="AM192" i="7" s="1"/>
  <c r="AM234" i="7" s="1"/>
  <c r="AM119" i="7"/>
  <c r="AN171" i="7"/>
  <c r="AN97" i="7" s="1"/>
  <c r="C97" i="7"/>
  <c r="BI40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D6" i="26"/>
  <c r="D5" i="26"/>
  <c r="A341" i="8"/>
  <c r="A348" i="8"/>
  <c r="A338" i="8"/>
  <c r="A345" i="8"/>
  <c r="A30" i="14"/>
  <c r="A26" i="14"/>
  <c r="A51" i="14"/>
  <c r="A48" i="14"/>
  <c r="A50" i="9"/>
  <c r="A47" i="9"/>
  <c r="A1" i="22"/>
  <c r="C293" i="8"/>
  <c r="B206" i="7"/>
  <c r="B212" i="7" s="1"/>
  <c r="B207" i="7"/>
  <c r="B213" i="7" s="1"/>
  <c r="B208" i="7"/>
  <c r="B214" i="7" s="1"/>
  <c r="B209" i="7"/>
  <c r="B215" i="7" s="1"/>
  <c r="B205" i="7"/>
  <c r="B211" i="7" s="1"/>
  <c r="B200" i="7"/>
  <c r="B201" i="7"/>
  <c r="B202" i="7"/>
  <c r="B203" i="7"/>
  <c r="B199" i="7"/>
  <c r="A184" i="7"/>
  <c r="A185" i="7"/>
  <c r="A186" i="7"/>
  <c r="A187" i="7"/>
  <c r="A183" i="7"/>
  <c r="B218" i="7"/>
  <c r="B219" i="7"/>
  <c r="B220" i="7"/>
  <c r="B221" i="7"/>
  <c r="B217" i="7"/>
  <c r="D188" i="7"/>
  <c r="D189" i="7"/>
  <c r="C42" i="9"/>
  <c r="C236" i="7"/>
  <c r="AB239" i="7" s="1"/>
  <c r="AB392" i="8" s="1"/>
  <c r="AB156" i="9" s="1"/>
  <c r="C269" i="7"/>
  <c r="C262" i="7"/>
  <c r="C258" i="7"/>
  <c r="D258" i="7"/>
  <c r="C277" i="7"/>
  <c r="B274" i="7"/>
  <c r="B275" i="7"/>
  <c r="B276" i="7"/>
  <c r="B273" i="7"/>
  <c r="B268" i="7"/>
  <c r="B267" i="7"/>
  <c r="B266" i="7"/>
  <c r="B265" i="7"/>
  <c r="B264" i="7"/>
  <c r="B263" i="7"/>
  <c r="B261" i="7"/>
  <c r="B260" i="7"/>
  <c r="B259" i="7"/>
  <c r="B254" i="7"/>
  <c r="B255" i="7"/>
  <c r="B256" i="7"/>
  <c r="B257" i="7"/>
  <c r="B253" i="7"/>
  <c r="BK252" i="8"/>
  <c r="A1" i="9"/>
  <c r="J4" i="22"/>
  <c r="J5" i="22" s="1"/>
  <c r="J6" i="22" s="1"/>
  <c r="J7" i="22" s="1"/>
  <c r="J8" i="22" s="1"/>
  <c r="J9" i="22" s="1"/>
  <c r="J10" i="22" s="1"/>
  <c r="J11" i="22" s="1"/>
  <c r="J12" i="22" s="1"/>
  <c r="J13" i="22" s="1"/>
  <c r="J14" i="22" s="1"/>
  <c r="J15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  <c r="J60" i="22" s="1"/>
  <c r="J61" i="22" s="1"/>
  <c r="J62" i="22" s="1"/>
  <c r="J63" i="22" s="1"/>
  <c r="J64" i="22" s="1"/>
  <c r="BJ396" i="8"/>
  <c r="AX396" i="8"/>
  <c r="AL396" i="8"/>
  <c r="Z396" i="8"/>
  <c r="C396" i="8"/>
  <c r="C158" i="9" s="1"/>
  <c r="D396" i="8"/>
  <c r="E396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R396" i="8"/>
  <c r="S396" i="8"/>
  <c r="T396" i="8"/>
  <c r="U396" i="8"/>
  <c r="V396" i="8"/>
  <c r="W396" i="8"/>
  <c r="X396" i="8"/>
  <c r="Y396" i="8"/>
  <c r="AA396" i="8"/>
  <c r="AB396" i="8"/>
  <c r="AC396" i="8"/>
  <c r="AD396" i="8"/>
  <c r="AE396" i="8"/>
  <c r="AF396" i="8"/>
  <c r="AG396" i="8"/>
  <c r="AH396" i="8"/>
  <c r="AI396" i="8"/>
  <c r="AJ396" i="8"/>
  <c r="AK396" i="8"/>
  <c r="AM396" i="8"/>
  <c r="AN396" i="8"/>
  <c r="AO396" i="8"/>
  <c r="AP396" i="8"/>
  <c r="AQ396" i="8"/>
  <c r="AR396" i="8"/>
  <c r="AS396" i="8"/>
  <c r="AT396" i="8"/>
  <c r="AU396" i="8"/>
  <c r="AV396" i="8"/>
  <c r="AW396" i="8"/>
  <c r="AY396" i="8"/>
  <c r="AZ396" i="8"/>
  <c r="BA396" i="8"/>
  <c r="BB396" i="8"/>
  <c r="BC396" i="8"/>
  <c r="BD396" i="8"/>
  <c r="BE396" i="8"/>
  <c r="BF396" i="8"/>
  <c r="BG396" i="8"/>
  <c r="BH396" i="8"/>
  <c r="BI396" i="8"/>
  <c r="A36" i="16"/>
  <c r="A44" i="14"/>
  <c r="BJ239" i="7"/>
  <c r="BJ392" i="8" s="1"/>
  <c r="BJ156" i="9" s="1"/>
  <c r="K34" i="16" s="1"/>
  <c r="BI239" i="7"/>
  <c r="BI392" i="8" s="1"/>
  <c r="BI156" i="9" s="1"/>
  <c r="H239" i="7"/>
  <c r="H392" i="8" s="1"/>
  <c r="H156" i="9" s="1"/>
  <c r="G239" i="7"/>
  <c r="G392" i="8" s="1"/>
  <c r="G156" i="9" s="1"/>
  <c r="F239" i="7"/>
  <c r="F392" i="8" s="1"/>
  <c r="F156" i="9" s="1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38" i="9"/>
  <c r="A382" i="8"/>
  <c r="B387" i="8" s="1"/>
  <c r="A381" i="8"/>
  <c r="B386" i="8" s="1"/>
  <c r="A380" i="8"/>
  <c r="B385" i="8" s="1"/>
  <c r="A379" i="8"/>
  <c r="B384" i="8"/>
  <c r="A378" i="8"/>
  <c r="B383" i="8" s="1"/>
  <c r="D424" i="8"/>
  <c r="D426" i="8"/>
  <c r="D428" i="8" s="1"/>
  <c r="I5" i="22"/>
  <c r="C424" i="8"/>
  <c r="C426" i="8"/>
  <c r="C428" i="8"/>
  <c r="B28" i="8"/>
  <c r="A283" i="8" s="1"/>
  <c r="B27" i="8"/>
  <c r="A72" i="9" s="1"/>
  <c r="A16" i="18" s="1"/>
  <c r="B34" i="7"/>
  <c r="B33" i="7"/>
  <c r="B30" i="8"/>
  <c r="A75" i="9" s="1"/>
  <c r="A19" i="18" s="1"/>
  <c r="B29" i="8"/>
  <c r="A284" i="8" s="1"/>
  <c r="B35" i="7"/>
  <c r="B36" i="7"/>
  <c r="B25" i="7"/>
  <c r="B21" i="7"/>
  <c r="B168" i="7"/>
  <c r="B167" i="7"/>
  <c r="B166" i="7"/>
  <c r="B165" i="7"/>
  <c r="B164" i="7"/>
  <c r="D21" i="26"/>
  <c r="D22" i="26" s="1"/>
  <c r="F19" i="25"/>
  <c r="F20" i="25"/>
  <c r="F24" i="25" s="1"/>
  <c r="F26" i="25" s="1"/>
  <c r="F21" i="25"/>
  <c r="F22" i="25"/>
  <c r="F23" i="25"/>
  <c r="A1" i="25"/>
  <c r="A1" i="26"/>
  <c r="E8" i="25"/>
  <c r="B31" i="8"/>
  <c r="A76" i="9" s="1"/>
  <c r="A20" i="18" s="1"/>
  <c r="B26" i="8"/>
  <c r="A71" i="9" s="1"/>
  <c r="A15" i="18" s="1"/>
  <c r="B37" i="7"/>
  <c r="B32" i="7"/>
  <c r="B26" i="7"/>
  <c r="B20" i="7"/>
  <c r="B19" i="7"/>
  <c r="B62" i="8"/>
  <c r="A150" i="8" s="1"/>
  <c r="B115" i="7"/>
  <c r="B61" i="8" s="1"/>
  <c r="A145" i="8" s="1"/>
  <c r="B114" i="7"/>
  <c r="B60" i="8" s="1"/>
  <c r="A140" i="8" s="1"/>
  <c r="B113" i="7"/>
  <c r="B59" i="8" s="1"/>
  <c r="A135" i="8" s="1"/>
  <c r="B112" i="7"/>
  <c r="B58" i="8" s="1"/>
  <c r="A130" i="8" s="1"/>
  <c r="B111" i="7"/>
  <c r="B57" i="8" s="1"/>
  <c r="A125" i="8" s="1"/>
  <c r="B110" i="7"/>
  <c r="B56" i="8" s="1"/>
  <c r="A120" i="8" s="1"/>
  <c r="B109" i="7"/>
  <c r="B55" i="8" s="1"/>
  <c r="A115" i="8" s="1"/>
  <c r="B108" i="7"/>
  <c r="B54" i="8" s="1"/>
  <c r="A110" i="8" s="1"/>
  <c r="B107" i="7"/>
  <c r="B53" i="8" s="1"/>
  <c r="A105" i="8" s="1"/>
  <c r="B106" i="7"/>
  <c r="B52" i="8" s="1"/>
  <c r="A100" i="8" s="1"/>
  <c r="B105" i="7"/>
  <c r="B51" i="8" s="1"/>
  <c r="A95" i="8" s="1"/>
  <c r="B104" i="7"/>
  <c r="B50" i="8" s="1"/>
  <c r="A90" i="8" s="1"/>
  <c r="B103" i="7"/>
  <c r="B49" i="8" s="1"/>
  <c r="A85" i="8" s="1"/>
  <c r="B102" i="7"/>
  <c r="B48" i="8" s="1"/>
  <c r="A80" i="8" s="1"/>
  <c r="B101" i="7"/>
  <c r="B47" i="8" s="1"/>
  <c r="A75" i="8" s="1"/>
  <c r="B100" i="7"/>
  <c r="B46" i="8" s="1"/>
  <c r="A70" i="8" s="1"/>
  <c r="B99" i="7"/>
  <c r="B45" i="8" s="1"/>
  <c r="A65" i="8" s="1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A54" i="9"/>
  <c r="A53" i="9"/>
  <c r="A57" i="18"/>
  <c r="A55" i="14"/>
  <c r="A54" i="14"/>
  <c r="A46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BK34" i="8"/>
  <c r="C240" i="7"/>
  <c r="C394" i="8" s="1"/>
  <c r="C157" i="9" s="1"/>
  <c r="D240" i="7"/>
  <c r="D394" i="8" s="1"/>
  <c r="E240" i="7"/>
  <c r="E394" i="8" s="1"/>
  <c r="F240" i="7"/>
  <c r="F394" i="8" s="1"/>
  <c r="G240" i="7"/>
  <c r="G394" i="8" s="1"/>
  <c r="H240" i="7"/>
  <c r="H394" i="8" s="1"/>
  <c r="I240" i="7"/>
  <c r="I394" i="8" s="1"/>
  <c r="J240" i="7"/>
  <c r="J394" i="8" s="1"/>
  <c r="K240" i="7"/>
  <c r="K394" i="8" s="1"/>
  <c r="L240" i="7"/>
  <c r="L394" i="8" s="1"/>
  <c r="M240" i="7"/>
  <c r="M394" i="8"/>
  <c r="N240" i="7"/>
  <c r="N394" i="8" s="1"/>
  <c r="O240" i="7"/>
  <c r="O394" i="8" s="1"/>
  <c r="P240" i="7"/>
  <c r="P394" i="8" s="1"/>
  <c r="Q240" i="7"/>
  <c r="Q394" i="8" s="1"/>
  <c r="R240" i="7"/>
  <c r="R394" i="8" s="1"/>
  <c r="S240" i="7"/>
  <c r="S394" i="8" s="1"/>
  <c r="T240" i="7"/>
  <c r="T394" i="8" s="1"/>
  <c r="U240" i="7"/>
  <c r="U394" i="8" s="1"/>
  <c r="V240" i="7"/>
  <c r="V394" i="8" s="1"/>
  <c r="W240" i="7"/>
  <c r="W394" i="8" s="1"/>
  <c r="X240" i="7"/>
  <c r="X394" i="8" s="1"/>
  <c r="Y240" i="7"/>
  <c r="Y394" i="8" s="1"/>
  <c r="Z240" i="7"/>
  <c r="Z394" i="8" s="1"/>
  <c r="AA240" i="7"/>
  <c r="AA394" i="8" s="1"/>
  <c r="AB240" i="7"/>
  <c r="AB394" i="8" s="1"/>
  <c r="AC240" i="7"/>
  <c r="AC394" i="8" s="1"/>
  <c r="AD240" i="7"/>
  <c r="AD394" i="8" s="1"/>
  <c r="AE240" i="7"/>
  <c r="AE394" i="8" s="1"/>
  <c r="AF240" i="7"/>
  <c r="AF394" i="8" s="1"/>
  <c r="AG240" i="7"/>
  <c r="AG394" i="8"/>
  <c r="AH240" i="7"/>
  <c r="AH394" i="8" s="1"/>
  <c r="AI240" i="7"/>
  <c r="AI394" i="8" s="1"/>
  <c r="AJ240" i="7"/>
  <c r="AJ394" i="8" s="1"/>
  <c r="AK240" i="7"/>
  <c r="AK394" i="8"/>
  <c r="AL240" i="7"/>
  <c r="AL394" i="8" s="1"/>
  <c r="AM240" i="7"/>
  <c r="AM394" i="8"/>
  <c r="AN240" i="7"/>
  <c r="AN394" i="8"/>
  <c r="AO240" i="7"/>
  <c r="AO394" i="8" s="1"/>
  <c r="AP240" i="7"/>
  <c r="AP394" i="8" s="1"/>
  <c r="AQ240" i="7"/>
  <c r="AQ394" i="8" s="1"/>
  <c r="AR240" i="7"/>
  <c r="AR394" i="8" s="1"/>
  <c r="AS240" i="7"/>
  <c r="AS394" i="8" s="1"/>
  <c r="AT240" i="7"/>
  <c r="AT394" i="8" s="1"/>
  <c r="AU240" i="7"/>
  <c r="AU394" i="8" s="1"/>
  <c r="AV240" i="7"/>
  <c r="AV394" i="8"/>
  <c r="AW240" i="7"/>
  <c r="AW394" i="8"/>
  <c r="AX240" i="7"/>
  <c r="AX394" i="8"/>
  <c r="AY240" i="7"/>
  <c r="AY394" i="8"/>
  <c r="AZ240" i="7"/>
  <c r="AZ394" i="8" s="1"/>
  <c r="BA240" i="7"/>
  <c r="BA394" i="8" s="1"/>
  <c r="BB240" i="7"/>
  <c r="BB394" i="8" s="1"/>
  <c r="BC240" i="7"/>
  <c r="BC394" i="8"/>
  <c r="BD240" i="7"/>
  <c r="BD394" i="8" s="1"/>
  <c r="BE240" i="7"/>
  <c r="BE394" i="8" s="1"/>
  <c r="BF240" i="7"/>
  <c r="BF394" i="8" s="1"/>
  <c r="BG240" i="7"/>
  <c r="BG394" i="8" s="1"/>
  <c r="BH240" i="7"/>
  <c r="BH394" i="8"/>
  <c r="BI240" i="7"/>
  <c r="BI394" i="8" s="1"/>
  <c r="BJ240" i="7"/>
  <c r="BJ394" i="8" s="1"/>
  <c r="D393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U393" i="8"/>
  <c r="V393" i="8"/>
  <c r="W393" i="8"/>
  <c r="X393" i="8"/>
  <c r="Y393" i="8"/>
  <c r="Z393" i="8"/>
  <c r="AA393" i="8"/>
  <c r="AB393" i="8"/>
  <c r="AC393" i="8"/>
  <c r="AD393" i="8"/>
  <c r="AE393" i="8"/>
  <c r="AF393" i="8"/>
  <c r="AG393" i="8"/>
  <c r="AH393" i="8"/>
  <c r="AI393" i="8"/>
  <c r="AJ393" i="8"/>
  <c r="AK393" i="8"/>
  <c r="AL393" i="8"/>
  <c r="AM393" i="8"/>
  <c r="AN393" i="8"/>
  <c r="AO393" i="8"/>
  <c r="AP393" i="8"/>
  <c r="AQ393" i="8"/>
  <c r="AR393" i="8"/>
  <c r="AS393" i="8"/>
  <c r="AT393" i="8"/>
  <c r="AU393" i="8"/>
  <c r="AV393" i="8"/>
  <c r="AW393" i="8"/>
  <c r="AX393" i="8"/>
  <c r="AY393" i="8"/>
  <c r="AZ393" i="8"/>
  <c r="BA393" i="8"/>
  <c r="BB393" i="8"/>
  <c r="BC393" i="8"/>
  <c r="BD393" i="8"/>
  <c r="BE393" i="8"/>
  <c r="BF393" i="8"/>
  <c r="BG393" i="8"/>
  <c r="BH393" i="8"/>
  <c r="BI393" i="8"/>
  <c r="BJ393" i="8"/>
  <c r="C383" i="8"/>
  <c r="D383" i="8" s="1"/>
  <c r="E383" i="8" s="1"/>
  <c r="D88" i="7"/>
  <c r="C88" i="7"/>
  <c r="C89" i="7" s="1"/>
  <c r="F227" i="7"/>
  <c r="A1" i="16"/>
  <c r="A6" i="16"/>
  <c r="A132" i="9"/>
  <c r="A7" i="16"/>
  <c r="A133" i="9"/>
  <c r="A8" i="16"/>
  <c r="A134" i="9"/>
  <c r="A9" i="16" s="1"/>
  <c r="A135" i="9"/>
  <c r="A10" i="16"/>
  <c r="A136" i="9"/>
  <c r="A11" i="16" s="1"/>
  <c r="A14" i="16"/>
  <c r="A15" i="16"/>
  <c r="A16" i="16"/>
  <c r="A17" i="16"/>
  <c r="A19" i="16"/>
  <c r="A20" i="16"/>
  <c r="A21" i="16"/>
  <c r="A22" i="16"/>
  <c r="A23" i="16"/>
  <c r="A24" i="16"/>
  <c r="A28" i="16"/>
  <c r="A31" i="16"/>
  <c r="A33" i="16"/>
  <c r="A34" i="16"/>
  <c r="A35" i="16"/>
  <c r="A37" i="16"/>
  <c r="A39" i="16"/>
  <c r="A6" i="18"/>
  <c r="A14" i="18"/>
  <c r="A23" i="18"/>
  <c r="A25" i="18"/>
  <c r="A26" i="18"/>
  <c r="A83" i="9"/>
  <c r="A27" i="18" s="1"/>
  <c r="A306" i="8"/>
  <c r="A84" i="9" s="1"/>
  <c r="A28" i="18" s="1"/>
  <c r="A307" i="8"/>
  <c r="A85" i="9" s="1"/>
  <c r="A29" i="18" s="1"/>
  <c r="A308" i="8"/>
  <c r="A86" i="9" s="1"/>
  <c r="A30" i="18" s="1"/>
  <c r="A309" i="8"/>
  <c r="A87" i="9" s="1"/>
  <c r="A31" i="18" s="1"/>
  <c r="A310" i="8"/>
  <c r="A88" i="9" s="1"/>
  <c r="A32" i="18" s="1"/>
  <c r="A311" i="8"/>
  <c r="A89" i="9" s="1"/>
  <c r="A33" i="18" s="1"/>
  <c r="A312" i="8"/>
  <c r="A90" i="9" s="1"/>
  <c r="A34" i="18" s="1"/>
  <c r="A313" i="8"/>
  <c r="A91" i="9" s="1"/>
  <c r="A35" i="18" s="1"/>
  <c r="A314" i="8"/>
  <c r="A92" i="9" s="1"/>
  <c r="A36" i="18" s="1"/>
  <c r="A315" i="8"/>
  <c r="A93" i="9" s="1"/>
  <c r="A37" i="18" s="1"/>
  <c r="A316" i="8"/>
  <c r="A94" i="9"/>
  <c r="A38" i="18" s="1"/>
  <c r="A317" i="8"/>
  <c r="A95" i="9" s="1"/>
  <c r="A39" i="18" s="1"/>
  <c r="A318" i="8"/>
  <c r="A96" i="9" s="1"/>
  <c r="A40" i="18" s="1"/>
  <c r="A319" i="8"/>
  <c r="A97" i="9" s="1"/>
  <c r="A41" i="18" s="1"/>
  <c r="A320" i="8"/>
  <c r="A98" i="9" s="1"/>
  <c r="A42" i="18" s="1"/>
  <c r="A321" i="8"/>
  <c r="A99" i="9"/>
  <c r="A43" i="18" s="1"/>
  <c r="A322" i="8"/>
  <c r="A100" i="9" s="1"/>
  <c r="A44" i="18" s="1"/>
  <c r="A323" i="8"/>
  <c r="A101" i="9" s="1"/>
  <c r="A45" i="18" s="1"/>
  <c r="A324" i="8"/>
  <c r="A102" i="9" s="1"/>
  <c r="A46" i="18" s="1"/>
  <c r="A325" i="8"/>
  <c r="A103" i="9" s="1"/>
  <c r="A47" i="18" s="1"/>
  <c r="A326" i="8"/>
  <c r="A104" i="9" s="1"/>
  <c r="A48" i="18" s="1"/>
  <c r="A327" i="8"/>
  <c r="A105" i="9"/>
  <c r="A49" i="18" s="1"/>
  <c r="A328" i="8"/>
  <c r="A106" i="9" s="1"/>
  <c r="A50" i="18" s="1"/>
  <c r="A329" i="8"/>
  <c r="A107" i="9" s="1"/>
  <c r="A51" i="18" s="1"/>
  <c r="A330" i="8"/>
  <c r="A108" i="9" s="1"/>
  <c r="A52" i="18" s="1"/>
  <c r="A109" i="9"/>
  <c r="A53" i="18"/>
  <c r="A54" i="18"/>
  <c r="A61" i="18"/>
  <c r="A63" i="18"/>
  <c r="A65" i="18"/>
  <c r="A67" i="18"/>
  <c r="A69" i="18"/>
  <c r="D3" i="9"/>
  <c r="E3" i="9" s="1"/>
  <c r="F3" i="9" s="1"/>
  <c r="G3" i="9" s="1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AH3" i="9" s="1"/>
  <c r="AI3" i="9" s="1"/>
  <c r="AJ3" i="9" s="1"/>
  <c r="AK3" i="9" s="1"/>
  <c r="AL3" i="9" s="1"/>
  <c r="AM3" i="9" s="1"/>
  <c r="AN3" i="9" s="1"/>
  <c r="AO3" i="9" s="1"/>
  <c r="AP3" i="9" s="1"/>
  <c r="AQ3" i="9" s="1"/>
  <c r="AR3" i="9" s="1"/>
  <c r="AS3" i="9" s="1"/>
  <c r="AT3" i="9" s="1"/>
  <c r="AU3" i="9" s="1"/>
  <c r="AV3" i="9" s="1"/>
  <c r="AW3" i="9" s="1"/>
  <c r="AX3" i="9" s="1"/>
  <c r="AY3" i="9" s="1"/>
  <c r="AZ3" i="9" s="1"/>
  <c r="BA3" i="9" s="1"/>
  <c r="BB3" i="9" s="1"/>
  <c r="BC3" i="9" s="1"/>
  <c r="BD3" i="9" s="1"/>
  <c r="BE3" i="9" s="1"/>
  <c r="BF3" i="9" s="1"/>
  <c r="BG3" i="9" s="1"/>
  <c r="BH3" i="9" s="1"/>
  <c r="BI3" i="9" s="1"/>
  <c r="BJ3" i="9" s="1"/>
  <c r="D60" i="9"/>
  <c r="E60" i="9"/>
  <c r="F60" i="9" s="1"/>
  <c r="G60" i="9" s="1"/>
  <c r="H60" i="9" s="1"/>
  <c r="I60" i="9" s="1"/>
  <c r="J60" i="9" s="1"/>
  <c r="K60" i="9" s="1"/>
  <c r="L60" i="9" s="1"/>
  <c r="M60" i="9" s="1"/>
  <c r="N60" i="9" s="1"/>
  <c r="O60" i="9" s="1"/>
  <c r="P60" i="9" s="1"/>
  <c r="Q60" i="9" s="1"/>
  <c r="R60" i="9" s="1"/>
  <c r="S60" i="9" s="1"/>
  <c r="T60" i="9" s="1"/>
  <c r="U60" i="9" s="1"/>
  <c r="V60" i="9" s="1"/>
  <c r="W60" i="9" s="1"/>
  <c r="X60" i="9" s="1"/>
  <c r="Y60" i="9" s="1"/>
  <c r="Z60" i="9" s="1"/>
  <c r="AA60" i="9" s="1"/>
  <c r="AB60" i="9" s="1"/>
  <c r="AC60" i="9" s="1"/>
  <c r="AD60" i="9" s="1"/>
  <c r="AE60" i="9" s="1"/>
  <c r="AF60" i="9" s="1"/>
  <c r="AG60" i="9" s="1"/>
  <c r="AH60" i="9" s="1"/>
  <c r="AI60" i="9" s="1"/>
  <c r="AJ60" i="9" s="1"/>
  <c r="AK60" i="9" s="1"/>
  <c r="AL60" i="9" s="1"/>
  <c r="AM60" i="9" s="1"/>
  <c r="AN60" i="9" s="1"/>
  <c r="AO60" i="9" s="1"/>
  <c r="AP60" i="9" s="1"/>
  <c r="AQ60" i="9" s="1"/>
  <c r="AR60" i="9" s="1"/>
  <c r="AS60" i="9" s="1"/>
  <c r="AT60" i="9" s="1"/>
  <c r="AU60" i="9" s="1"/>
  <c r="AV60" i="9" s="1"/>
  <c r="AW60" i="9" s="1"/>
  <c r="AX60" i="9" s="1"/>
  <c r="AY60" i="9" s="1"/>
  <c r="AZ60" i="9" s="1"/>
  <c r="BA60" i="9" s="1"/>
  <c r="BB60" i="9" s="1"/>
  <c r="BC60" i="9" s="1"/>
  <c r="BD60" i="9" s="1"/>
  <c r="BE60" i="9" s="1"/>
  <c r="BF60" i="9" s="1"/>
  <c r="BG60" i="9" s="1"/>
  <c r="BH60" i="9" s="1"/>
  <c r="BI60" i="9" s="1"/>
  <c r="BJ60" i="9" s="1"/>
  <c r="D129" i="9"/>
  <c r="E129" i="9" s="1"/>
  <c r="F129" i="9" s="1"/>
  <c r="G129" i="9" s="1"/>
  <c r="H129" i="9" s="1"/>
  <c r="I129" i="9" s="1"/>
  <c r="J129" i="9" s="1"/>
  <c r="K129" i="9" s="1"/>
  <c r="L129" i="9" s="1"/>
  <c r="M129" i="9" s="1"/>
  <c r="N129" i="9" s="1"/>
  <c r="O129" i="9" s="1"/>
  <c r="P129" i="9" s="1"/>
  <c r="Q129" i="9" s="1"/>
  <c r="R129" i="9" s="1"/>
  <c r="S129" i="9" s="1"/>
  <c r="T129" i="9" s="1"/>
  <c r="U129" i="9" s="1"/>
  <c r="V129" i="9" s="1"/>
  <c r="W129" i="9" s="1"/>
  <c r="X129" i="9" s="1"/>
  <c r="Y129" i="9" s="1"/>
  <c r="Z129" i="9" s="1"/>
  <c r="AA129" i="9" s="1"/>
  <c r="AB129" i="9" s="1"/>
  <c r="AC129" i="9" s="1"/>
  <c r="AD129" i="9" s="1"/>
  <c r="AE129" i="9" s="1"/>
  <c r="AF129" i="9" s="1"/>
  <c r="AG129" i="9" s="1"/>
  <c r="AH129" i="9" s="1"/>
  <c r="AI129" i="9" s="1"/>
  <c r="AJ129" i="9" s="1"/>
  <c r="AK129" i="9" s="1"/>
  <c r="AL129" i="9" s="1"/>
  <c r="AM129" i="9" s="1"/>
  <c r="AN129" i="9" s="1"/>
  <c r="AO129" i="9" s="1"/>
  <c r="AP129" i="9" s="1"/>
  <c r="AQ129" i="9" s="1"/>
  <c r="AR129" i="9" s="1"/>
  <c r="AS129" i="9" s="1"/>
  <c r="AT129" i="9" s="1"/>
  <c r="AU129" i="9" s="1"/>
  <c r="AV129" i="9" s="1"/>
  <c r="AW129" i="9" s="1"/>
  <c r="AX129" i="9" s="1"/>
  <c r="AY129" i="9" s="1"/>
  <c r="AZ129" i="9" s="1"/>
  <c r="BA129" i="9" s="1"/>
  <c r="BB129" i="9" s="1"/>
  <c r="BC129" i="9" s="1"/>
  <c r="BD129" i="9" s="1"/>
  <c r="BE129" i="9" s="1"/>
  <c r="BF129" i="9" s="1"/>
  <c r="BG129" i="9" s="1"/>
  <c r="BH129" i="9" s="1"/>
  <c r="BI129" i="9" s="1"/>
  <c r="BJ129" i="9" s="1"/>
  <c r="A1" i="8"/>
  <c r="C384" i="8"/>
  <c r="D384" i="8" s="1"/>
  <c r="C385" i="8"/>
  <c r="C386" i="8"/>
  <c r="C387" i="8"/>
  <c r="I6" i="22"/>
  <c r="I7" i="22" s="1"/>
  <c r="I8" i="22" s="1"/>
  <c r="I9" i="22" s="1"/>
  <c r="I10" i="22" s="1"/>
  <c r="I11" i="22" s="1"/>
  <c r="I12" i="22" s="1"/>
  <c r="I13" i="22" s="1"/>
  <c r="I14" i="22" s="1"/>
  <c r="I15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AM17" i="7"/>
  <c r="AN17" i="7" s="1"/>
  <c r="AO17" i="7" s="1"/>
  <c r="AP17" i="7" s="1"/>
  <c r="AQ17" i="7" s="1"/>
  <c r="AR17" i="7" s="1"/>
  <c r="AS17" i="7" s="1"/>
  <c r="AT17" i="7" s="1"/>
  <c r="AU17" i="7" s="1"/>
  <c r="AV17" i="7" s="1"/>
  <c r="AW17" i="7" s="1"/>
  <c r="AX17" i="7" s="1"/>
  <c r="AY17" i="7" s="1"/>
  <c r="AZ17" i="7" s="1"/>
  <c r="BA17" i="7" s="1"/>
  <c r="BB17" i="7" s="1"/>
  <c r="BC17" i="7" s="1"/>
  <c r="BD17" i="7" s="1"/>
  <c r="BE17" i="7" s="1"/>
  <c r="BF17" i="7" s="1"/>
  <c r="BG17" i="7" s="1"/>
  <c r="BH17" i="7" s="1"/>
  <c r="BI17" i="7" s="1"/>
  <c r="BJ17" i="7" s="1"/>
  <c r="C91" i="7"/>
  <c r="B192" i="7"/>
  <c r="B234" i="7" s="1"/>
  <c r="F228" i="7"/>
  <c r="F229" i="7"/>
  <c r="F230" i="7"/>
  <c r="F231" i="7"/>
  <c r="D244" i="7"/>
  <c r="E244" i="7"/>
  <c r="AP38" i="27" l="1"/>
  <c r="AP41" i="27"/>
  <c r="AD33" i="33"/>
  <c r="AQ44" i="33"/>
  <c r="AQ41" i="33"/>
  <c r="AQ46" i="33" s="1"/>
  <c r="AR54" i="33"/>
  <c r="AS51" i="33"/>
  <c r="AW27" i="33"/>
  <c r="AW18" i="33"/>
  <c r="AX8" i="33"/>
  <c r="AM9" i="33"/>
  <c r="AM12" i="33"/>
  <c r="AH24" i="33"/>
  <c r="BD40" i="33"/>
  <c r="I10" i="8"/>
  <c r="I18" i="8" s="1"/>
  <c r="I66" i="9" s="1"/>
  <c r="I29" i="8"/>
  <c r="I37" i="8" s="1"/>
  <c r="I40" i="8" s="1"/>
  <c r="C393" i="8"/>
  <c r="O22" i="9"/>
  <c r="AE119" i="7"/>
  <c r="P76" i="9"/>
  <c r="I40" i="9"/>
  <c r="AQ76" i="9"/>
  <c r="V76" i="9"/>
  <c r="BD8" i="9"/>
  <c r="F363" i="8"/>
  <c r="F285" i="8" s="1"/>
  <c r="G40" i="9"/>
  <c r="AQ43" i="9"/>
  <c r="BA40" i="9"/>
  <c r="A63" i="9"/>
  <c r="A7" i="18" s="1"/>
  <c r="J20" i="7"/>
  <c r="J27" i="8" s="1"/>
  <c r="J35" i="8" s="1"/>
  <c r="J7" i="8"/>
  <c r="J15" i="8" s="1"/>
  <c r="K22" i="27"/>
  <c r="K24" i="27" s="1"/>
  <c r="J35" i="27"/>
  <c r="L48" i="27"/>
  <c r="K51" i="27"/>
  <c r="K25" i="7" s="1"/>
  <c r="BJ27" i="27"/>
  <c r="D75" i="9"/>
  <c r="L28" i="8"/>
  <c r="L36" i="8" s="1"/>
  <c r="L73" i="9" s="1"/>
  <c r="M33" i="27"/>
  <c r="E26" i="8"/>
  <c r="E34" i="8" s="1"/>
  <c r="E71" i="9" s="1"/>
  <c r="K14" i="27"/>
  <c r="AL76" i="9"/>
  <c r="AL364" i="8"/>
  <c r="AL286" i="8" s="1"/>
  <c r="W239" i="7"/>
  <c r="W392" i="8" s="1"/>
  <c r="W156" i="9" s="1"/>
  <c r="X239" i="7"/>
  <c r="X392" i="8" s="1"/>
  <c r="X156" i="9" s="1"/>
  <c r="AS68" i="9"/>
  <c r="AF239" i="7"/>
  <c r="AF392" i="8" s="1"/>
  <c r="AF156" i="9" s="1"/>
  <c r="AK239" i="7"/>
  <c r="AK392" i="8" s="1"/>
  <c r="AK156" i="9" s="1"/>
  <c r="N119" i="7"/>
  <c r="BJ8" i="9"/>
  <c r="J239" i="7"/>
  <c r="J392" i="8" s="1"/>
  <c r="J156" i="9" s="1"/>
  <c r="N239" i="7"/>
  <c r="N392" i="8" s="1"/>
  <c r="N156" i="9" s="1"/>
  <c r="C34" i="16" s="1"/>
  <c r="V239" i="7"/>
  <c r="V392" i="8" s="1"/>
  <c r="V156" i="9" s="1"/>
  <c r="AL239" i="7"/>
  <c r="AL392" i="8" s="1"/>
  <c r="AL156" i="9" s="1"/>
  <c r="G34" i="16" s="1"/>
  <c r="AR239" i="7"/>
  <c r="AR392" i="8" s="1"/>
  <c r="AR156" i="9" s="1"/>
  <c r="AT239" i="7"/>
  <c r="AT392" i="8" s="1"/>
  <c r="AT156" i="9" s="1"/>
  <c r="V40" i="9"/>
  <c r="BG239" i="7"/>
  <c r="BG392" i="8" s="1"/>
  <c r="BG156" i="9" s="1"/>
  <c r="F40" i="9"/>
  <c r="C43" i="9"/>
  <c r="BH239" i="7"/>
  <c r="BH392" i="8" s="1"/>
  <c r="BH156" i="9" s="1"/>
  <c r="G43" i="9"/>
  <c r="AL119" i="7"/>
  <c r="Y119" i="7"/>
  <c r="AT76" i="9"/>
  <c r="AG40" i="9"/>
  <c r="I239" i="7"/>
  <c r="I392" i="8" s="1"/>
  <c r="I156" i="9" s="1"/>
  <c r="K48" i="18"/>
  <c r="BG364" i="8"/>
  <c r="BG286" i="8" s="1"/>
  <c r="BB40" i="9"/>
  <c r="V192" i="7"/>
  <c r="V234" i="7" s="1"/>
  <c r="P43" i="9"/>
  <c r="A64" i="9"/>
  <c r="A8" i="18" s="1"/>
  <c r="L40" i="9"/>
  <c r="AY40" i="9"/>
  <c r="AT43" i="9"/>
  <c r="AX43" i="9"/>
  <c r="AE76" i="9"/>
  <c r="D40" i="9"/>
  <c r="T40" i="9"/>
  <c r="AM40" i="9"/>
  <c r="E40" i="9"/>
  <c r="B37" i="8"/>
  <c r="A362" i="8" s="1"/>
  <c r="G47" i="18"/>
  <c r="AH364" i="8"/>
  <c r="AH286" i="8" s="1"/>
  <c r="C51" i="18"/>
  <c r="E10" i="14"/>
  <c r="AZ8" i="9"/>
  <c r="AZ40" i="9"/>
  <c r="E37" i="18"/>
  <c r="G48" i="18"/>
  <c r="N76" i="9"/>
  <c r="N364" i="8"/>
  <c r="N286" i="8"/>
  <c r="AC76" i="9"/>
  <c r="AI40" i="9"/>
  <c r="AI8" i="9"/>
  <c r="C47" i="9"/>
  <c r="C26" i="14"/>
  <c r="G45" i="18"/>
  <c r="E42" i="18"/>
  <c r="E360" i="8"/>
  <c r="E282" i="8" s="1"/>
  <c r="E72" i="9"/>
  <c r="BB364" i="8"/>
  <c r="BB286" i="8" s="1"/>
  <c r="Y40" i="9"/>
  <c r="B16" i="8"/>
  <c r="A352" i="8" s="1"/>
  <c r="A263" i="8"/>
  <c r="AR40" i="9"/>
  <c r="AK22" i="9"/>
  <c r="AK43" i="9"/>
  <c r="J43" i="9"/>
  <c r="J22" i="9"/>
  <c r="AF40" i="9"/>
  <c r="F43" i="9"/>
  <c r="U192" i="7"/>
  <c r="U234" i="7" s="1"/>
  <c r="U119" i="7"/>
  <c r="I30" i="18"/>
  <c r="Z8" i="9"/>
  <c r="Z40" i="9"/>
  <c r="P40" i="9"/>
  <c r="P8" i="9"/>
  <c r="G49" i="18"/>
  <c r="S43" i="9"/>
  <c r="W43" i="8"/>
  <c r="P192" i="7"/>
  <c r="P234" i="7" s="1"/>
  <c r="P119" i="7"/>
  <c r="C50" i="18"/>
  <c r="AY364" i="8"/>
  <c r="AY286" i="8" s="1"/>
  <c r="G46" i="18"/>
  <c r="H364" i="8"/>
  <c r="H286" i="8" s="1"/>
  <c r="H76" i="9"/>
  <c r="E192" i="7"/>
  <c r="E234" i="7" s="1"/>
  <c r="BC43" i="9"/>
  <c r="D73" i="9"/>
  <c r="C33" i="18"/>
  <c r="AU364" i="8"/>
  <c r="AU286" i="8" s="1"/>
  <c r="AU76" i="9"/>
  <c r="AU8" i="9"/>
  <c r="AU40" i="9"/>
  <c r="H361" i="8"/>
  <c r="H283" i="8" s="1"/>
  <c r="H73" i="9"/>
  <c r="B18" i="8"/>
  <c r="A354" i="8" s="1"/>
  <c r="A265" i="8"/>
  <c r="G38" i="18"/>
  <c r="AB40" i="9"/>
  <c r="AM43" i="8"/>
  <c r="G37" i="18"/>
  <c r="AC40" i="9"/>
  <c r="D158" i="9"/>
  <c r="E158" i="9" s="1"/>
  <c r="F158" i="9" s="1"/>
  <c r="G158" i="9" s="1"/>
  <c r="H158" i="9" s="1"/>
  <c r="I158" i="9" s="1"/>
  <c r="J158" i="9" s="1"/>
  <c r="K158" i="9" s="1"/>
  <c r="L158" i="9" s="1"/>
  <c r="M158" i="9" s="1"/>
  <c r="N158" i="9" s="1"/>
  <c r="AE239" i="7"/>
  <c r="AE392" i="8" s="1"/>
  <c r="AE156" i="9" s="1"/>
  <c r="AQ239" i="7"/>
  <c r="AQ392" i="8" s="1"/>
  <c r="AQ156" i="9" s="1"/>
  <c r="AA239" i="7"/>
  <c r="AA392" i="8" s="1"/>
  <c r="AA156" i="9" s="1"/>
  <c r="Y239" i="7"/>
  <c r="Y392" i="8" s="1"/>
  <c r="Y156" i="9" s="1"/>
  <c r="AS239" i="7"/>
  <c r="AS392" i="8" s="1"/>
  <c r="AS156" i="9" s="1"/>
  <c r="AJ119" i="7"/>
  <c r="C52" i="18"/>
  <c r="BJ43" i="9"/>
  <c r="M22" i="9"/>
  <c r="M43" i="9"/>
  <c r="AA364" i="8"/>
  <c r="AA286" i="8" s="1"/>
  <c r="AA76" i="9"/>
  <c r="G52" i="18"/>
  <c r="C40" i="18"/>
  <c r="AG22" i="9"/>
  <c r="AG43" i="9"/>
  <c r="G39" i="18"/>
  <c r="BC76" i="9"/>
  <c r="BC364" i="8"/>
  <c r="BC286" i="8" s="1"/>
  <c r="AG331" i="8"/>
  <c r="AG109" i="9" s="1"/>
  <c r="AG85" i="9"/>
  <c r="G29" i="18" s="1"/>
  <c r="I39" i="18"/>
  <c r="A227" i="8"/>
  <c r="B17" i="8"/>
  <c r="A353" i="8" s="1"/>
  <c r="BH43" i="9"/>
  <c r="BD364" i="8"/>
  <c r="BD286" i="8" s="1"/>
  <c r="AK76" i="9"/>
  <c r="A243" i="8"/>
  <c r="A67" i="9"/>
  <c r="A11" i="18" s="1"/>
  <c r="AD22" i="9"/>
  <c r="AD43" i="9"/>
  <c r="C42" i="18"/>
  <c r="B19" i="8"/>
  <c r="A355" i="8" s="1"/>
  <c r="H43" i="9"/>
  <c r="C181" i="8"/>
  <c r="C184" i="8" s="1"/>
  <c r="C185" i="8" s="1"/>
  <c r="BA43" i="9"/>
  <c r="AN8" i="9"/>
  <c r="AN40" i="9"/>
  <c r="E52" i="18"/>
  <c r="E46" i="18"/>
  <c r="AB300" i="8"/>
  <c r="AQ40" i="9"/>
  <c r="AO8" i="9"/>
  <c r="AO40" i="9"/>
  <c r="AO171" i="7"/>
  <c r="AB119" i="7"/>
  <c r="T76" i="9"/>
  <c r="K22" i="9"/>
  <c r="I360" i="8"/>
  <c r="I282" i="8" s="1"/>
  <c r="C10" i="14"/>
  <c r="C74" i="8"/>
  <c r="I48" i="18"/>
  <c r="AB22" i="9"/>
  <c r="AB43" i="9"/>
  <c r="G50" i="18"/>
  <c r="J8" i="9"/>
  <c r="J40" i="9"/>
  <c r="M8" i="9"/>
  <c r="M40" i="9"/>
  <c r="AP300" i="8"/>
  <c r="D219" i="7"/>
  <c r="C207" i="7"/>
  <c r="D201" i="7" s="1"/>
  <c r="D213" i="7" s="1"/>
  <c r="AY300" i="8"/>
  <c r="A235" i="8"/>
  <c r="A66" i="9"/>
  <c r="A10" i="18" s="1"/>
  <c r="BJ300" i="8"/>
  <c r="BH43" i="8"/>
  <c r="BD300" i="8"/>
  <c r="I10" i="14"/>
  <c r="AN119" i="7"/>
  <c r="AN192" i="7"/>
  <c r="AN234" i="7" s="1"/>
  <c r="AL300" i="8"/>
  <c r="E36" i="18"/>
  <c r="C48" i="18"/>
  <c r="C49" i="18"/>
  <c r="R43" i="9"/>
  <c r="AV43" i="9"/>
  <c r="AV22" i="9"/>
  <c r="E35" i="18"/>
  <c r="D22" i="9"/>
  <c r="D43" i="9"/>
  <c r="H192" i="7"/>
  <c r="H234" i="7" s="1"/>
  <c r="I36" i="18"/>
  <c r="G40" i="18"/>
  <c r="X22" i="9"/>
  <c r="X43" i="9"/>
  <c r="C47" i="18"/>
  <c r="G192" i="7"/>
  <c r="G234" i="7" s="1"/>
  <c r="T43" i="9"/>
  <c r="E41" i="18"/>
  <c r="AF22" i="9"/>
  <c r="AF43" i="9"/>
  <c r="E44" i="18"/>
  <c r="O300" i="8"/>
  <c r="J73" i="9"/>
  <c r="J361" i="8"/>
  <c r="J283" i="8" s="1"/>
  <c r="AE40" i="9"/>
  <c r="U43" i="9"/>
  <c r="I33" i="18"/>
  <c r="AZ364" i="8"/>
  <c r="AZ286" i="8" s="1"/>
  <c r="AP8" i="9"/>
  <c r="AP40" i="9"/>
  <c r="E40" i="18"/>
  <c r="Y22" i="9"/>
  <c r="Y43" i="9"/>
  <c r="E43" i="18"/>
  <c r="W43" i="9"/>
  <c r="E39" i="18"/>
  <c r="C73" i="9"/>
  <c r="C361" i="8"/>
  <c r="C283" i="8" s="1"/>
  <c r="R40" i="9"/>
  <c r="AN300" i="8"/>
  <c r="Z300" i="8"/>
  <c r="AC300" i="8"/>
  <c r="E363" i="8"/>
  <c r="E285" i="8" s="1"/>
  <c r="E75" i="9"/>
  <c r="C29" i="18"/>
  <c r="C362" i="8"/>
  <c r="C284" i="8" s="1"/>
  <c r="C74" i="9"/>
  <c r="A74" i="9"/>
  <c r="A18" i="18" s="1"/>
  <c r="I43" i="18"/>
  <c r="G44" i="18"/>
  <c r="I42" i="18"/>
  <c r="D200" i="7"/>
  <c r="D212" i="7" s="1"/>
  <c r="C41" i="18"/>
  <c r="AQ300" i="8"/>
  <c r="U364" i="8"/>
  <c r="U286" i="8" s="1"/>
  <c r="U76" i="9"/>
  <c r="I47" i="18"/>
  <c r="I46" i="18"/>
  <c r="AR300" i="8"/>
  <c r="G42" i="18"/>
  <c r="K30" i="18"/>
  <c r="G10" i="14"/>
  <c r="G41" i="18"/>
  <c r="E48" i="18"/>
  <c r="O76" i="9"/>
  <c r="AA40" i="9"/>
  <c r="K239" i="7"/>
  <c r="K392" i="8" s="1"/>
  <c r="K156" i="9" s="1"/>
  <c r="BF239" i="7"/>
  <c r="BF392" i="8" s="1"/>
  <c r="BF156" i="9" s="1"/>
  <c r="AU22" i="9"/>
  <c r="AU43" i="9"/>
  <c r="I22" i="9"/>
  <c r="I43" i="9"/>
  <c r="D13" i="8"/>
  <c r="C26" i="8"/>
  <c r="C7" i="8"/>
  <c r="C15" i="8" s="1"/>
  <c r="AZ22" i="9"/>
  <c r="AZ43" i="9"/>
  <c r="I49" i="18"/>
  <c r="I50" i="18"/>
  <c r="E38" i="18"/>
  <c r="E34" i="18"/>
  <c r="AC331" i="8"/>
  <c r="AC109" i="9" s="1"/>
  <c r="AC92" i="9"/>
  <c r="G36" i="18" s="1"/>
  <c r="C28" i="18"/>
  <c r="O8" i="9"/>
  <c r="O40" i="9"/>
  <c r="I300" i="8"/>
  <c r="I43" i="8"/>
  <c r="F300" i="8"/>
  <c r="AP171" i="7"/>
  <c r="AQ171" i="7" s="1"/>
  <c r="AO97" i="7"/>
  <c r="I51" i="18"/>
  <c r="AN22" i="9"/>
  <c r="AN43" i="9"/>
  <c r="BE300" i="8"/>
  <c r="D18" i="26"/>
  <c r="F21" i="22"/>
  <c r="D15" i="26"/>
  <c r="D14" i="26"/>
  <c r="F31" i="25"/>
  <c r="D13" i="26"/>
  <c r="D12" i="26"/>
  <c r="O119" i="7"/>
  <c r="I363" i="8"/>
  <c r="I285" i="8" s="1"/>
  <c r="I75" i="9"/>
  <c r="W331" i="8"/>
  <c r="W109" i="9" s="1"/>
  <c r="H363" i="8"/>
  <c r="H285" i="8" s="1"/>
  <c r="H75" i="9"/>
  <c r="BA76" i="9"/>
  <c r="BA364" i="8"/>
  <c r="BA286" i="8"/>
  <c r="B179" i="8"/>
  <c r="AX300" i="8"/>
  <c r="AP22" i="9"/>
  <c r="AP43" i="9"/>
  <c r="AK8" i="9"/>
  <c r="AK40" i="9"/>
  <c r="AJ8" i="9"/>
  <c r="AJ40" i="9"/>
  <c r="AG43" i="8"/>
  <c r="K36" i="18"/>
  <c r="BF300" i="8"/>
  <c r="K33" i="18"/>
  <c r="BA300" i="8"/>
  <c r="G51" i="18"/>
  <c r="X300" i="8"/>
  <c r="E33" i="18"/>
  <c r="E140" i="8"/>
  <c r="E142" i="8" s="1"/>
  <c r="D37" i="8"/>
  <c r="D32" i="8"/>
  <c r="BI300" i="8"/>
  <c r="I35" i="18"/>
  <c r="M300" i="8"/>
  <c r="Q76" i="9"/>
  <c r="Q364" i="8"/>
  <c r="Q286" i="8"/>
  <c r="BH8" i="9"/>
  <c r="BH40" i="9"/>
  <c r="C34" i="18"/>
  <c r="E51" i="18"/>
  <c r="AI300" i="8"/>
  <c r="G43" i="18"/>
  <c r="AA300" i="8"/>
  <c r="C37" i="18"/>
  <c r="C31" i="18"/>
  <c r="G364" i="8"/>
  <c r="G286" i="8" s="1"/>
  <c r="C30" i="18"/>
  <c r="I361" i="8"/>
  <c r="I283" i="8" s="1"/>
  <c r="I73" i="9"/>
  <c r="AY43" i="8"/>
  <c r="BB43" i="8"/>
  <c r="BA43" i="8"/>
  <c r="AZ300" i="8"/>
  <c r="AW8" i="9"/>
  <c r="AW40" i="9"/>
  <c r="E30" i="18"/>
  <c r="V43" i="9"/>
  <c r="AP43" i="8"/>
  <c r="X43" i="8"/>
  <c r="F5" i="8"/>
  <c r="E120" i="8"/>
  <c r="E122" i="8" s="1"/>
  <c r="E95" i="8"/>
  <c r="E97" i="8" s="1"/>
  <c r="E125" i="8"/>
  <c r="E70" i="8"/>
  <c r="E150" i="8"/>
  <c r="E75" i="8"/>
  <c r="E79" i="8" s="1"/>
  <c r="E110" i="8"/>
  <c r="E111" i="8" s="1"/>
  <c r="E130" i="8"/>
  <c r="E134" i="8" s="1"/>
  <c r="E135" i="8"/>
  <c r="E136" i="8" s="1"/>
  <c r="E80" i="8"/>
  <c r="E84" i="8" s="1"/>
  <c r="E85" i="8"/>
  <c r="E86" i="8" s="1"/>
  <c r="E424" i="8"/>
  <c r="E426" i="8" s="1"/>
  <c r="E428" i="8" s="1"/>
  <c r="BB43" i="9"/>
  <c r="AL8" i="9"/>
  <c r="AL40" i="9"/>
  <c r="AA331" i="8"/>
  <c r="AA109" i="9" s="1"/>
  <c r="AA84" i="9"/>
  <c r="G28" i="18" s="1"/>
  <c r="G76" i="9"/>
  <c r="P43" i="8"/>
  <c r="Z43" i="9"/>
  <c r="AV300" i="8"/>
  <c r="E31" i="18"/>
  <c r="C36" i="18"/>
  <c r="E32" i="18"/>
  <c r="BH300" i="8"/>
  <c r="I34" i="18"/>
  <c r="AO300" i="8"/>
  <c r="I38" i="18"/>
  <c r="R300" i="8"/>
  <c r="E28" i="18"/>
  <c r="E29" i="18"/>
  <c r="I32" i="18"/>
  <c r="W300" i="8"/>
  <c r="AM300" i="8"/>
  <c r="E50" i="18"/>
  <c r="C38" i="18"/>
  <c r="C32" i="18"/>
  <c r="S8" i="9"/>
  <c r="S40" i="9"/>
  <c r="D17" i="26"/>
  <c r="K10" i="14"/>
  <c r="G35" i="18"/>
  <c r="I52" i="18"/>
  <c r="AM364" i="8"/>
  <c r="AM286" i="8" s="1"/>
  <c r="AM76" i="9"/>
  <c r="AL22" i="9"/>
  <c r="AL43" i="9"/>
  <c r="D19" i="26"/>
  <c r="AK300" i="8"/>
  <c r="AI364" i="8"/>
  <c r="AI286" i="8" s="1"/>
  <c r="AD8" i="9"/>
  <c r="AD40" i="9"/>
  <c r="X364" i="8"/>
  <c r="X286" i="8" s="1"/>
  <c r="X76" i="9"/>
  <c r="H300" i="8"/>
  <c r="G300" i="8"/>
  <c r="I44" i="18"/>
  <c r="D20" i="26"/>
  <c r="AG300" i="8"/>
  <c r="G33" i="18"/>
  <c r="AT300" i="8"/>
  <c r="BB239" i="7"/>
  <c r="BB392" i="8" s="1"/>
  <c r="BB156" i="9" s="1"/>
  <c r="AP239" i="7"/>
  <c r="AP392" i="8" s="1"/>
  <c r="AP156" i="9" s="1"/>
  <c r="T239" i="7"/>
  <c r="T392" i="8" s="1"/>
  <c r="T156" i="9" s="1"/>
  <c r="BA239" i="7"/>
  <c r="BA392" i="8" s="1"/>
  <c r="BA156" i="9" s="1"/>
  <c r="AO239" i="7"/>
  <c r="AO392" i="8" s="1"/>
  <c r="AO156" i="9" s="1"/>
  <c r="AD239" i="7"/>
  <c r="AD392" i="8" s="1"/>
  <c r="AD156" i="9" s="1"/>
  <c r="BC239" i="7"/>
  <c r="BC392" i="8" s="1"/>
  <c r="BC156" i="9" s="1"/>
  <c r="Q239" i="7"/>
  <c r="Q392" i="8" s="1"/>
  <c r="Q156" i="9" s="1"/>
  <c r="AC239" i="7"/>
  <c r="AC392" i="8" s="1"/>
  <c r="AC156" i="9" s="1"/>
  <c r="E239" i="7"/>
  <c r="E392" i="8" s="1"/>
  <c r="E156" i="9" s="1"/>
  <c r="AN239" i="7"/>
  <c r="AN392" i="8" s="1"/>
  <c r="AN156" i="9" s="1"/>
  <c r="M239" i="7"/>
  <c r="M392" i="8" s="1"/>
  <c r="M156" i="9" s="1"/>
  <c r="BE239" i="7"/>
  <c r="BE392" i="8" s="1"/>
  <c r="BE156" i="9" s="1"/>
  <c r="BD239" i="7"/>
  <c r="BD392" i="8" s="1"/>
  <c r="BD156" i="9" s="1"/>
  <c r="AM239" i="7"/>
  <c r="AM392" i="8" s="1"/>
  <c r="AM156" i="9" s="1"/>
  <c r="Z239" i="7"/>
  <c r="Z392" i="8" s="1"/>
  <c r="Z156" i="9" s="1"/>
  <c r="E34" i="16" s="1"/>
  <c r="L239" i="7"/>
  <c r="L392" i="8" s="1"/>
  <c r="L156" i="9" s="1"/>
  <c r="C141" i="8"/>
  <c r="C142" i="8"/>
  <c r="C43" i="18"/>
  <c r="AU239" i="7"/>
  <c r="AU392" i="8" s="1"/>
  <c r="AU156" i="9" s="1"/>
  <c r="I45" i="18"/>
  <c r="AJ331" i="8"/>
  <c r="AJ109" i="9" s="1"/>
  <c r="AJ90" i="9"/>
  <c r="G34" i="18" s="1"/>
  <c r="C46" i="18"/>
  <c r="AG239" i="7"/>
  <c r="AG392" i="8" s="1"/>
  <c r="AG156" i="9" s="1"/>
  <c r="AV239" i="7"/>
  <c r="AV392" i="8" s="1"/>
  <c r="AV156" i="9" s="1"/>
  <c r="BG300" i="8"/>
  <c r="AV40" i="9"/>
  <c r="O239" i="7"/>
  <c r="O392" i="8" s="1"/>
  <c r="O156" i="9" s="1"/>
  <c r="BJ364" i="8"/>
  <c r="BJ286" i="8" s="1"/>
  <c r="U300" i="8"/>
  <c r="D359" i="8"/>
  <c r="D281" i="8" s="1"/>
  <c r="D71" i="9"/>
  <c r="K41" i="18"/>
  <c r="BI76" i="9"/>
  <c r="BI364" i="8"/>
  <c r="BI286" i="8" s="1"/>
  <c r="P239" i="7"/>
  <c r="P392" i="8" s="1"/>
  <c r="P156" i="9" s="1"/>
  <c r="AH239" i="7"/>
  <c r="AH392" i="8" s="1"/>
  <c r="AH156" i="9" s="1"/>
  <c r="AW239" i="7"/>
  <c r="AW392" i="8" s="1"/>
  <c r="AW156" i="9" s="1"/>
  <c r="AH8" i="9"/>
  <c r="AH40" i="9"/>
  <c r="D125" i="8"/>
  <c r="BB300" i="8"/>
  <c r="AX239" i="7"/>
  <c r="AX392" i="8" s="1"/>
  <c r="AX156" i="9" s="1"/>
  <c r="I34" i="16" s="1"/>
  <c r="AO331" i="8"/>
  <c r="AO109" i="9" s="1"/>
  <c r="AI22" i="9"/>
  <c r="AI43" i="9"/>
  <c r="E49" i="18"/>
  <c r="AN364" i="8"/>
  <c r="AN286" i="8" s="1"/>
  <c r="AN76" i="9"/>
  <c r="I40" i="18"/>
  <c r="Y76" i="9"/>
  <c r="Y364" i="8"/>
  <c r="Y286" i="8" s="1"/>
  <c r="F362" i="8"/>
  <c r="F284" i="8" s="1"/>
  <c r="F74" i="9"/>
  <c r="AI239" i="7"/>
  <c r="AI392" i="8" s="1"/>
  <c r="AI156" i="9" s="1"/>
  <c r="BH364" i="8"/>
  <c r="BH286" i="8" s="1"/>
  <c r="AL331" i="8"/>
  <c r="AL109" i="9" s="1"/>
  <c r="C209" i="7"/>
  <c r="D203" i="7" s="1"/>
  <c r="D215" i="7" s="1"/>
  <c r="D221" i="7"/>
  <c r="AY239" i="7"/>
  <c r="AY392" i="8" s="1"/>
  <c r="AY156" i="9" s="1"/>
  <c r="N43" i="9"/>
  <c r="R119" i="7"/>
  <c r="R192" i="7"/>
  <c r="R234" i="7" s="1"/>
  <c r="I31" i="18"/>
  <c r="AU43" i="8"/>
  <c r="G32" i="18"/>
  <c r="C208" i="7"/>
  <c r="D202" i="7" s="1"/>
  <c r="D214" i="7" s="1"/>
  <c r="D220" i="7"/>
  <c r="AD300" i="8"/>
  <c r="C45" i="18"/>
  <c r="D135" i="8"/>
  <c r="D80" i="8"/>
  <c r="D84" i="8" s="1"/>
  <c r="D90" i="8"/>
  <c r="D94" i="8" s="1"/>
  <c r="C44" i="18"/>
  <c r="AO43" i="8"/>
  <c r="AJ22" i="9"/>
  <c r="AJ43" i="9"/>
  <c r="E90" i="8"/>
  <c r="E91" i="8" s="1"/>
  <c r="D130" i="8"/>
  <c r="D134" i="8" s="1"/>
  <c r="AA22" i="9"/>
  <c r="AA43" i="9"/>
  <c r="N300" i="8"/>
  <c r="D410" i="8"/>
  <c r="C402" i="8"/>
  <c r="C403" i="8" s="1"/>
  <c r="C407" i="8" s="1"/>
  <c r="C409" i="8" s="1"/>
  <c r="D406" i="8" s="1"/>
  <c r="C129" i="8"/>
  <c r="C126" i="8"/>
  <c r="C127" i="8"/>
  <c r="K34" i="18"/>
  <c r="R239" i="7"/>
  <c r="R392" i="8" s="1"/>
  <c r="R156" i="9" s="1"/>
  <c r="Z43" i="8"/>
  <c r="BC300" i="8"/>
  <c r="BF76" i="9"/>
  <c r="BF364" i="8"/>
  <c r="BF286" i="8" s="1"/>
  <c r="G43" i="14"/>
  <c r="S239" i="7"/>
  <c r="S392" i="8" s="1"/>
  <c r="S156" i="9" s="1"/>
  <c r="AO43" i="9"/>
  <c r="S119" i="7"/>
  <c r="S192" i="7"/>
  <c r="S234" i="7" s="1"/>
  <c r="AH300" i="8"/>
  <c r="D110" i="8"/>
  <c r="D114" i="8" s="1"/>
  <c r="A211" i="8"/>
  <c r="A262" i="8"/>
  <c r="AJ239" i="7"/>
  <c r="AJ392" i="8" s="1"/>
  <c r="AJ156" i="9" s="1"/>
  <c r="Q192" i="7"/>
  <c r="Q234" i="7" s="1"/>
  <c r="E384" i="8"/>
  <c r="C239" i="7"/>
  <c r="C392" i="8" s="1"/>
  <c r="C156" i="9" s="1"/>
  <c r="U239" i="7"/>
  <c r="U392" i="8" s="1"/>
  <c r="U156" i="9" s="1"/>
  <c r="AZ239" i="7"/>
  <c r="AZ392" i="8" s="1"/>
  <c r="AZ156" i="9" s="1"/>
  <c r="AW300" i="8"/>
  <c r="C119" i="7"/>
  <c r="C192" i="7"/>
  <c r="C234" i="7" s="1"/>
  <c r="AD119" i="7"/>
  <c r="AD192" i="7"/>
  <c r="AD234" i="7" s="1"/>
  <c r="AU300" i="8"/>
  <c r="AK331" i="8"/>
  <c r="AK109" i="9" s="1"/>
  <c r="V300" i="8"/>
  <c r="E65" i="8"/>
  <c r="E67" i="8" s="1"/>
  <c r="D105" i="8"/>
  <c r="D107" i="8" s="1"/>
  <c r="D385" i="8"/>
  <c r="E385" i="8" s="1"/>
  <c r="D386" i="8"/>
  <c r="E386" i="8" s="1"/>
  <c r="D387" i="8"/>
  <c r="E387" i="8" s="1"/>
  <c r="D239" i="7"/>
  <c r="D392" i="8" s="1"/>
  <c r="D156" i="9" s="1"/>
  <c r="AC119" i="7"/>
  <c r="AC192" i="7"/>
  <c r="AC234" i="7" s="1"/>
  <c r="AO85" i="9"/>
  <c r="BF22" i="9"/>
  <c r="BF43" i="9"/>
  <c r="AJ364" i="8"/>
  <c r="AJ286" i="8" s="1"/>
  <c r="AJ76" i="9"/>
  <c r="AI331" i="8"/>
  <c r="AI109" i="9" s="1"/>
  <c r="AI87" i="9"/>
  <c r="G31" i="18" s="1"/>
  <c r="G30" i="18"/>
  <c r="Q22" i="9"/>
  <c r="Q43" i="9"/>
  <c r="C39" i="18"/>
  <c r="K47" i="18"/>
  <c r="AS43" i="8"/>
  <c r="D100" i="8"/>
  <c r="D102" i="8" s="1"/>
  <c r="BD22" i="9"/>
  <c r="BD43" i="9"/>
  <c r="AS300" i="8"/>
  <c r="G361" i="8"/>
  <c r="G283" i="8" s="1"/>
  <c r="AM331" i="8"/>
  <c r="AM109" i="9" s="1"/>
  <c r="AM85" i="9"/>
  <c r="AJ300" i="8"/>
  <c r="W8" i="9"/>
  <c r="W40" i="9"/>
  <c r="D89" i="7"/>
  <c r="C101" i="8" s="1"/>
  <c r="AR43" i="9"/>
  <c r="K43" i="14"/>
  <c r="I41" i="18"/>
  <c r="H8" i="9"/>
  <c r="H40" i="9"/>
  <c r="E361" i="8"/>
  <c r="E283" i="8" s="1"/>
  <c r="E45" i="18"/>
  <c r="AC43" i="8"/>
  <c r="D95" i="8"/>
  <c r="D347" i="8"/>
  <c r="D19" i="9" s="1"/>
  <c r="E349" i="8"/>
  <c r="AW22" i="9"/>
  <c r="AW43" i="9"/>
  <c r="AH76" i="9"/>
  <c r="AN331" i="8"/>
  <c r="AN109" i="9" s="1"/>
  <c r="E47" i="18"/>
  <c r="O286" i="8"/>
  <c r="I359" i="8"/>
  <c r="I281" i="8" s="1"/>
  <c r="I71" i="9"/>
  <c r="E22" i="9"/>
  <c r="E43" i="9"/>
  <c r="C191" i="8"/>
  <c r="C271" i="7"/>
  <c r="AO410" i="8"/>
  <c r="E100" i="8"/>
  <c r="E101" i="8" s="1"/>
  <c r="A68" i="9"/>
  <c r="A12" i="18" s="1"/>
  <c r="A251" i="8"/>
  <c r="BJ43" i="8"/>
  <c r="BE76" i="9"/>
  <c r="BE364" i="8"/>
  <c r="BE286" i="8" s="1"/>
  <c r="V331" i="8"/>
  <c r="V109" i="9" s="1"/>
  <c r="D70" i="8"/>
  <c r="D71" i="8" s="1"/>
  <c r="G72" i="9"/>
  <c r="G360" i="8"/>
  <c r="G282" i="8" s="1"/>
  <c r="D150" i="8"/>
  <c r="D65" i="8"/>
  <c r="D69" i="8" s="1"/>
  <c r="C86" i="8"/>
  <c r="C89" i="8"/>
  <c r="BD43" i="8"/>
  <c r="AN43" i="8"/>
  <c r="X40" i="9"/>
  <c r="AC43" i="9"/>
  <c r="K73" i="9"/>
  <c r="K361" i="8"/>
  <c r="K283" i="8" s="1"/>
  <c r="D145" i="8"/>
  <c r="D149" i="8" s="1"/>
  <c r="H43" i="8"/>
  <c r="F364" i="8"/>
  <c r="F286" i="8" s="1"/>
  <c r="F76" i="9"/>
  <c r="AT286" i="8"/>
  <c r="C212" i="7"/>
  <c r="M331" i="8"/>
  <c r="M109" i="9" s="1"/>
  <c r="H331" i="8"/>
  <c r="H109" i="9" s="1"/>
  <c r="F65" i="8"/>
  <c r="F67" i="8" s="1"/>
  <c r="E145" i="8"/>
  <c r="BJ84" i="9"/>
  <c r="BJ331" i="8"/>
  <c r="BJ109" i="9" s="1"/>
  <c r="AN410" i="8"/>
  <c r="AN408" i="8" s="1"/>
  <c r="AN18" i="9" s="1"/>
  <c r="Y300" i="8"/>
  <c r="E105" i="8"/>
  <c r="E106" i="8" s="1"/>
  <c r="C215" i="7"/>
  <c r="BC43" i="8"/>
  <c r="V43" i="8"/>
  <c r="O331" i="8"/>
  <c r="O109" i="9" s="1"/>
  <c r="D120" i="8"/>
  <c r="D122" i="8" s="1"/>
  <c r="D283" i="8"/>
  <c r="C214" i="7"/>
  <c r="BG331" i="8"/>
  <c r="BG109" i="9" s="1"/>
  <c r="D115" i="8"/>
  <c r="D117" i="8" s="1"/>
  <c r="C213" i="7"/>
  <c r="AZ43" i="8"/>
  <c r="AD331" i="8"/>
  <c r="AD109" i="9" s="1"/>
  <c r="R43" i="8"/>
  <c r="D85" i="8"/>
  <c r="D89" i="8" s="1"/>
  <c r="C171" i="8"/>
  <c r="E115" i="8"/>
  <c r="E117" i="8" s="1"/>
  <c r="K32" i="18"/>
  <c r="AR356" i="8"/>
  <c r="AR267" i="8" s="1"/>
  <c r="AV256" i="8" s="1"/>
  <c r="C17" i="8"/>
  <c r="C65" i="9" s="1"/>
  <c r="AX20" i="8"/>
  <c r="AG20" i="8"/>
  <c r="AF20" i="8"/>
  <c r="AE20" i="8"/>
  <c r="AE68" i="9" s="1"/>
  <c r="AT68" i="9"/>
  <c r="C16" i="8"/>
  <c r="C64" i="9" s="1"/>
  <c r="AW68" i="9"/>
  <c r="N20" i="8"/>
  <c r="D20" i="8"/>
  <c r="AV267" i="8"/>
  <c r="AZ256" i="8" s="1"/>
  <c r="AP20" i="8"/>
  <c r="AP68" i="9" s="1"/>
  <c r="AJ20" i="8"/>
  <c r="AJ356" i="8" s="1"/>
  <c r="AN20" i="8"/>
  <c r="H19" i="8"/>
  <c r="AV68" i="9"/>
  <c r="AC20" i="8"/>
  <c r="G20" i="8"/>
  <c r="G18" i="8"/>
  <c r="G66" i="9" s="1"/>
  <c r="F19" i="8"/>
  <c r="I17" i="8"/>
  <c r="I65" i="9" s="1"/>
  <c r="E18" i="8"/>
  <c r="D17" i="8"/>
  <c r="D65" i="9" s="1"/>
  <c r="AM20" i="8"/>
  <c r="AM68" i="9" s="1"/>
  <c r="V20" i="8"/>
  <c r="I16" i="8"/>
  <c r="I352" i="8" s="1"/>
  <c r="I263" i="8" s="1"/>
  <c r="G17" i="8"/>
  <c r="G65" i="9" s="1"/>
  <c r="D16" i="8"/>
  <c r="D64" i="9" s="1"/>
  <c r="C20" i="8"/>
  <c r="BH356" i="8"/>
  <c r="BH267" i="8" s="1"/>
  <c r="BH252" i="8" s="1"/>
  <c r="AQ20" i="8"/>
  <c r="AI20" i="8"/>
  <c r="AI68" i="9" s="1"/>
  <c r="Y20" i="8"/>
  <c r="Y68" i="9" s="1"/>
  <c r="U20" i="8"/>
  <c r="U68" i="9" s="1"/>
  <c r="D15" i="8"/>
  <c r="Z20" i="8"/>
  <c r="BI20" i="8"/>
  <c r="BI68" i="9" s="1"/>
  <c r="BA20" i="8"/>
  <c r="BA68" i="9" s="1"/>
  <c r="AU20" i="8"/>
  <c r="AU68" i="9" s="1"/>
  <c r="AL20" i="8"/>
  <c r="AL356" i="8" s="1"/>
  <c r="AA20" i="8"/>
  <c r="O20" i="8"/>
  <c r="O356" i="8" s="1"/>
  <c r="O267" i="8" s="1"/>
  <c r="J17" i="8"/>
  <c r="J65" i="9" s="1"/>
  <c r="C18" i="8"/>
  <c r="AZ20" i="8"/>
  <c r="AZ68" i="9" s="1"/>
  <c r="AY20" i="8"/>
  <c r="AB20" i="8"/>
  <c r="I15" i="8"/>
  <c r="H18" i="8"/>
  <c r="G16" i="8"/>
  <c r="G352" i="8" s="1"/>
  <c r="G263" i="8" s="1"/>
  <c r="E20" i="8"/>
  <c r="E17" i="8"/>
  <c r="D19" i="8"/>
  <c r="BG20" i="8"/>
  <c r="K17" i="8"/>
  <c r="K65" i="9" s="1"/>
  <c r="H17" i="8"/>
  <c r="H353" i="8" s="1"/>
  <c r="E16" i="8"/>
  <c r="E352" i="8" s="1"/>
  <c r="E263" i="8" s="1"/>
  <c r="BF20" i="8"/>
  <c r="T20" i="8"/>
  <c r="T68" i="9" s="1"/>
  <c r="L20" i="8"/>
  <c r="J20" i="8"/>
  <c r="I20" i="8"/>
  <c r="I68" i="9" s="1"/>
  <c r="H16" i="8"/>
  <c r="G19" i="8"/>
  <c r="G67" i="9" s="1"/>
  <c r="E15" i="8"/>
  <c r="E351" i="8" s="1"/>
  <c r="C19" i="8"/>
  <c r="BE20" i="8"/>
  <c r="AT267" i="8"/>
  <c r="AW255" i="8" s="1"/>
  <c r="AD20" i="8"/>
  <c r="S20" i="8"/>
  <c r="S68" i="9" s="1"/>
  <c r="Q20" i="8"/>
  <c r="P20" i="8"/>
  <c r="I19" i="8"/>
  <c r="F18" i="8"/>
  <c r="F66" i="9" s="1"/>
  <c r="E19" i="8"/>
  <c r="E67" i="9" s="1"/>
  <c r="BD20" i="8"/>
  <c r="AW267" i="8"/>
  <c r="AW252" i="8" s="1"/>
  <c r="AK20" i="8"/>
  <c r="AH20" i="8"/>
  <c r="AH68" i="9" s="1"/>
  <c r="M20" i="8"/>
  <c r="L17" i="8"/>
  <c r="L65" i="9" s="1"/>
  <c r="F17" i="8"/>
  <c r="F353" i="8" s="1"/>
  <c r="BJ20" i="8"/>
  <c r="BC20" i="8"/>
  <c r="W20" i="8"/>
  <c r="R20" i="8"/>
  <c r="K20" i="8"/>
  <c r="H20" i="8"/>
  <c r="F20" i="8"/>
  <c r="F68" i="9" s="1"/>
  <c r="F16" i="8"/>
  <c r="F352" i="8" s="1"/>
  <c r="D18" i="8"/>
  <c r="BB20" i="8"/>
  <c r="C378" i="8"/>
  <c r="C388" i="8" s="1"/>
  <c r="C7" i="9" s="1"/>
  <c r="D199" i="7"/>
  <c r="C204" i="7"/>
  <c r="D211" i="7"/>
  <c r="D205" i="7"/>
  <c r="E205" i="7" s="1"/>
  <c r="F205" i="7" s="1"/>
  <c r="F43" i="8"/>
  <c r="C122" i="8"/>
  <c r="L300" i="8"/>
  <c r="K300" i="8"/>
  <c r="E300" i="8"/>
  <c r="C300" i="8"/>
  <c r="AF300" i="8"/>
  <c r="AE300" i="8"/>
  <c r="T300" i="8"/>
  <c r="S300" i="8"/>
  <c r="Q300" i="8"/>
  <c r="P300" i="8"/>
  <c r="AL43" i="8"/>
  <c r="D300" i="8"/>
  <c r="J300" i="8"/>
  <c r="C72" i="8"/>
  <c r="C73" i="8" s="1"/>
  <c r="C97" i="8"/>
  <c r="C81" i="8"/>
  <c r="C92" i="8"/>
  <c r="C91" i="8"/>
  <c r="A285" i="8"/>
  <c r="A73" i="9"/>
  <c r="A17" i="18" s="1"/>
  <c r="B36" i="8"/>
  <c r="A361" i="8" s="1"/>
  <c r="B38" i="8"/>
  <c r="A363" i="8" s="1"/>
  <c r="A267" i="8"/>
  <c r="B20" i="8"/>
  <c r="A356" i="8" s="1"/>
  <c r="AM38" i="9"/>
  <c r="O18" i="9"/>
  <c r="E13" i="8"/>
  <c r="AA38" i="9"/>
  <c r="A264" i="8"/>
  <c r="A65" i="9"/>
  <c r="A9" i="18" s="1"/>
  <c r="B35" i="8"/>
  <c r="A360" i="8" s="1"/>
  <c r="AZ38" i="9"/>
  <c r="D157" i="9"/>
  <c r="I43" i="14"/>
  <c r="A127" i="9"/>
  <c r="A58" i="9"/>
  <c r="B34" i="8"/>
  <c r="A359" i="8" s="1"/>
  <c r="A281" i="8"/>
  <c r="A286" i="8"/>
  <c r="B39" i="8"/>
  <c r="A364" i="8" s="1"/>
  <c r="C43" i="14"/>
  <c r="A282" i="8"/>
  <c r="E43" i="14"/>
  <c r="BG22" i="9"/>
  <c r="BG43" i="9"/>
  <c r="BI43" i="9"/>
  <c r="D16" i="26"/>
  <c r="BF40" i="9"/>
  <c r="BG402" i="8"/>
  <c r="BD402" i="8"/>
  <c r="AU93" i="9"/>
  <c r="I37" i="18" s="1"/>
  <c r="AU331" i="8"/>
  <c r="AU109" i="9" s="1"/>
  <c r="AW331" i="8"/>
  <c r="AW109" i="9" s="1"/>
  <c r="AW84" i="9"/>
  <c r="AT43" i="8"/>
  <c r="AX364" i="8"/>
  <c r="AX286" i="8" s="1"/>
  <c r="AW43" i="8"/>
  <c r="AY408" i="8"/>
  <c r="AX331" i="8"/>
  <c r="AX109" i="9" s="1"/>
  <c r="BA410" i="8"/>
  <c r="AW402" i="8"/>
  <c r="AV43" i="8"/>
  <c r="AW364" i="8"/>
  <c r="AW286" i="8" s="1"/>
  <c r="AV331" i="8"/>
  <c r="AV109" i="9" s="1"/>
  <c r="AT402" i="8"/>
  <c r="AS252" i="8"/>
  <c r="AU254" i="8"/>
  <c r="AV255" i="8"/>
  <c r="AR43" i="8"/>
  <c r="AR402" i="8"/>
  <c r="AS331" i="8"/>
  <c r="AS109" i="9" s="1"/>
  <c r="AS84" i="9"/>
  <c r="AQ331" i="8"/>
  <c r="AQ109" i="9" s="1"/>
  <c r="AW256" i="8"/>
  <c r="AV364" i="8"/>
  <c r="AV286" i="8" s="1"/>
  <c r="AS364" i="8"/>
  <c r="AS286" i="8" s="1"/>
  <c r="AT331" i="8"/>
  <c r="AT109" i="9" s="1"/>
  <c r="AP364" i="8"/>
  <c r="AP286" i="8" s="1"/>
  <c r="AO364" i="8"/>
  <c r="AO286" i="8" s="1"/>
  <c r="AR331" i="8"/>
  <c r="AR109" i="9" s="1"/>
  <c r="AQ43" i="8"/>
  <c r="AO356" i="8"/>
  <c r="AO267" i="8" s="1"/>
  <c r="AR364" i="8"/>
  <c r="AR286" i="8" s="1"/>
  <c r="AP331" i="8"/>
  <c r="AP109" i="9" s="1"/>
  <c r="AH43" i="8"/>
  <c r="AF364" i="8"/>
  <c r="AF286" i="8" s="1"/>
  <c r="AG364" i="8"/>
  <c r="AG286" i="8" s="1"/>
  <c r="AK286" i="8"/>
  <c r="AJ43" i="8"/>
  <c r="AK43" i="8"/>
  <c r="AI43" i="8"/>
  <c r="AH331" i="8"/>
  <c r="AH109" i="9" s="1"/>
  <c r="AD43" i="8"/>
  <c r="AB364" i="8"/>
  <c r="AB286" i="8"/>
  <c r="AB331" i="8"/>
  <c r="AB109" i="9" s="1"/>
  <c r="AF331" i="8"/>
  <c r="AF109" i="9" s="1"/>
  <c r="AE331" i="8"/>
  <c r="AE109" i="9" s="1"/>
  <c r="AF43" i="8"/>
  <c r="AE43" i="8"/>
  <c r="AD364" i="8"/>
  <c r="AD286" i="8" s="1"/>
  <c r="AE286" i="8"/>
  <c r="AB43" i="8"/>
  <c r="X356" i="8"/>
  <c r="X267" i="8" s="1"/>
  <c r="V402" i="8"/>
  <c r="AB410" i="8"/>
  <c r="AB408" i="8" s="1"/>
  <c r="AA43" i="8"/>
  <c r="Z364" i="8"/>
  <c r="Z286" i="8" s="1"/>
  <c r="Z331" i="8"/>
  <c r="Z109" i="9" s="1"/>
  <c r="X331" i="8"/>
  <c r="X109" i="9" s="1"/>
  <c r="AC286" i="8"/>
  <c r="Y43" i="8"/>
  <c r="Y331" i="8"/>
  <c r="Y109" i="9" s="1"/>
  <c r="W364" i="8"/>
  <c r="W286" i="8" s="1"/>
  <c r="R331" i="8"/>
  <c r="R109" i="9" s="1"/>
  <c r="S331" i="8"/>
  <c r="S109" i="9" s="1"/>
  <c r="S43" i="8"/>
  <c r="S364" i="8"/>
  <c r="S286" i="8" s="1"/>
  <c r="V286" i="8"/>
  <c r="U331" i="8"/>
  <c r="U109" i="9" s="1"/>
  <c r="U43" i="8"/>
  <c r="T331" i="8"/>
  <c r="T109" i="9" s="1"/>
  <c r="T43" i="8"/>
  <c r="R364" i="8"/>
  <c r="R286" i="8" s="1"/>
  <c r="K331" i="8"/>
  <c r="K109" i="9" s="1"/>
  <c r="L364" i="8"/>
  <c r="L286" i="8" s="1"/>
  <c r="Q43" i="8"/>
  <c r="P286" i="8"/>
  <c r="O43" i="8"/>
  <c r="N43" i="8"/>
  <c r="K364" i="8"/>
  <c r="K286" i="8" s="1"/>
  <c r="P331" i="8"/>
  <c r="P109" i="9" s="1"/>
  <c r="M43" i="8"/>
  <c r="I364" i="8"/>
  <c r="I286" i="8" s="1"/>
  <c r="M364" i="8"/>
  <c r="M286" i="8" s="1"/>
  <c r="Q331" i="8"/>
  <c r="Q109" i="9" s="1"/>
  <c r="L43" i="8"/>
  <c r="J364" i="8"/>
  <c r="J286" i="8" s="1"/>
  <c r="P410" i="8"/>
  <c r="J331" i="8"/>
  <c r="J109" i="9" s="1"/>
  <c r="G362" i="8"/>
  <c r="G284" i="8" s="1"/>
  <c r="L331" i="8"/>
  <c r="L109" i="9" s="1"/>
  <c r="J359" i="8"/>
  <c r="J281" i="8" s="1"/>
  <c r="J43" i="8"/>
  <c r="H362" i="8"/>
  <c r="H284" i="8" s="1"/>
  <c r="N331" i="8"/>
  <c r="N109" i="9" s="1"/>
  <c r="K43" i="8"/>
  <c r="G43" i="8"/>
  <c r="F331" i="8"/>
  <c r="F109" i="9" s="1"/>
  <c r="E43" i="8"/>
  <c r="C149" i="8"/>
  <c r="C146" i="8"/>
  <c r="C147" i="8"/>
  <c r="C111" i="8"/>
  <c r="C114" i="8"/>
  <c r="C112" i="8"/>
  <c r="H360" i="8"/>
  <c r="H282" i="8" s="1"/>
  <c r="G363" i="8"/>
  <c r="G285" i="8" s="1"/>
  <c r="I331" i="8"/>
  <c r="I109" i="9" s="1"/>
  <c r="D142" i="8"/>
  <c r="D144" i="8"/>
  <c r="D141" i="8"/>
  <c r="G331" i="8"/>
  <c r="G109" i="9" s="1"/>
  <c r="F361" i="8"/>
  <c r="F283" i="8" s="1"/>
  <c r="D360" i="8"/>
  <c r="D282" i="8" s="1"/>
  <c r="F360" i="8"/>
  <c r="F282" i="8" s="1"/>
  <c r="G217" i="7"/>
  <c r="E379" i="8"/>
  <c r="E378" i="8"/>
  <c r="E380" i="8"/>
  <c r="F376" i="8"/>
  <c r="D364" i="8"/>
  <c r="D286" i="8"/>
  <c r="E362" i="8"/>
  <c r="E284" i="8" s="1"/>
  <c r="D331" i="8"/>
  <c r="D109" i="9" s="1"/>
  <c r="K37" i="18"/>
  <c r="E331" i="8"/>
  <c r="E109" i="9" s="1"/>
  <c r="BA108" i="9"/>
  <c r="K52" i="18" s="1"/>
  <c r="BA331" i="8"/>
  <c r="E364" i="8"/>
  <c r="E286" i="8" s="1"/>
  <c r="E382" i="8"/>
  <c r="E381" i="8"/>
  <c r="D43" i="8"/>
  <c r="D381" i="8"/>
  <c r="D382" i="8"/>
  <c r="D378" i="8"/>
  <c r="D379" i="8"/>
  <c r="D380" i="8"/>
  <c r="C76" i="8"/>
  <c r="C304" i="8"/>
  <c r="C15" i="9" s="1"/>
  <c r="C77" i="8"/>
  <c r="C79" i="8"/>
  <c r="D285" i="8"/>
  <c r="C109" i="8"/>
  <c r="C106" i="8"/>
  <c r="C107" i="8"/>
  <c r="C43" i="8"/>
  <c r="D77" i="8"/>
  <c r="D76" i="8"/>
  <c r="C360" i="8"/>
  <c r="C282" i="8" s="1"/>
  <c r="BB106" i="9"/>
  <c r="K50" i="18" s="1"/>
  <c r="BB331" i="8"/>
  <c r="K35" i="18"/>
  <c r="D218" i="7"/>
  <c r="C119" i="8"/>
  <c r="C116" i="8"/>
  <c r="C117" i="8"/>
  <c r="C151" i="8"/>
  <c r="C152" i="8"/>
  <c r="C285" i="8"/>
  <c r="K42" i="18"/>
  <c r="BE87" i="9"/>
  <c r="K31" i="18" s="1"/>
  <c r="BE331" i="8"/>
  <c r="BE109" i="9" s="1"/>
  <c r="C139" i="8"/>
  <c r="C136" i="8"/>
  <c r="C138" i="8" s="1"/>
  <c r="C132" i="8"/>
  <c r="C102" i="8"/>
  <c r="C302" i="8"/>
  <c r="C67" i="8"/>
  <c r="C69" i="8"/>
  <c r="C131" i="8"/>
  <c r="C87" i="8"/>
  <c r="C104" i="8"/>
  <c r="C364" i="8"/>
  <c r="C286" i="8" s="1"/>
  <c r="K45" i="18"/>
  <c r="C82" i="8"/>
  <c r="K46" i="18"/>
  <c r="C161" i="8"/>
  <c r="K40" i="18"/>
  <c r="K39" i="18"/>
  <c r="BH331" i="8"/>
  <c r="BH109" i="9" s="1"/>
  <c r="C201" i="8"/>
  <c r="K38" i="18"/>
  <c r="BF331" i="8"/>
  <c r="BF109" i="9" s="1"/>
  <c r="K43" i="18"/>
  <c r="K51" i="18"/>
  <c r="BG43" i="8"/>
  <c r="K49" i="18"/>
  <c r="BI331" i="8"/>
  <c r="BI109" i="9" s="1"/>
  <c r="BC331" i="8"/>
  <c r="BF85" i="9"/>
  <c r="K29" i="18" s="1"/>
  <c r="BF43" i="8"/>
  <c r="AZ331" i="8"/>
  <c r="BI43" i="8"/>
  <c r="K44" i="18"/>
  <c r="BD331" i="8"/>
  <c r="AX43" i="8"/>
  <c r="AY331" i="8"/>
  <c r="AY109" i="9" s="1"/>
  <c r="AY84" i="9"/>
  <c r="BE43" i="8"/>
  <c r="AP43" i="27" l="1"/>
  <c r="AD38" i="33"/>
  <c r="AE28" i="33"/>
  <c r="AE31" i="33"/>
  <c r="AR44" i="33"/>
  <c r="AR41" i="33"/>
  <c r="AR46" i="33" s="1"/>
  <c r="AM14" i="33"/>
  <c r="AM16" i="33" s="1"/>
  <c r="AY8" i="33"/>
  <c r="AX18" i="33"/>
  <c r="BE40" i="33"/>
  <c r="AH36" i="33"/>
  <c r="AI19" i="33"/>
  <c r="AI22" i="33"/>
  <c r="AX27" i="33"/>
  <c r="AT51" i="33"/>
  <c r="AS54" i="33"/>
  <c r="I74" i="9"/>
  <c r="I77" i="9" s="1"/>
  <c r="I362" i="8"/>
  <c r="I284" i="8" s="1"/>
  <c r="I13" i="8"/>
  <c r="I32" i="8"/>
  <c r="J22" i="7"/>
  <c r="J29" i="8" s="1"/>
  <c r="J8" i="8"/>
  <c r="J16" i="8" s="1"/>
  <c r="J64" i="9" s="1"/>
  <c r="C121" i="8"/>
  <c r="E69" i="8"/>
  <c r="D106" i="8"/>
  <c r="D108" i="8" s="1"/>
  <c r="E119" i="8"/>
  <c r="X305" i="8"/>
  <c r="X83" i="9" s="1"/>
  <c r="C96" i="8"/>
  <c r="C98" i="8" s="1"/>
  <c r="AZ255" i="8"/>
  <c r="E77" i="8"/>
  <c r="L22" i="27"/>
  <c r="K35" i="27"/>
  <c r="J72" i="9"/>
  <c r="J360" i="8"/>
  <c r="J282" i="8" s="1"/>
  <c r="M48" i="27"/>
  <c r="L51" i="27"/>
  <c r="L25" i="7" s="1"/>
  <c r="J11" i="8"/>
  <c r="J19" i="8" s="1"/>
  <c r="J30" i="8"/>
  <c r="J38" i="8" s="1"/>
  <c r="L361" i="8"/>
  <c r="L283" i="8" s="1"/>
  <c r="L12" i="27"/>
  <c r="K19" i="7"/>
  <c r="L19" i="27"/>
  <c r="K20" i="7"/>
  <c r="K27" i="8" s="1"/>
  <c r="E359" i="8"/>
  <c r="E281" i="8" s="1"/>
  <c r="N31" i="27"/>
  <c r="N28" i="27"/>
  <c r="M21" i="7"/>
  <c r="E40" i="8"/>
  <c r="E32" i="8"/>
  <c r="F7" i="8"/>
  <c r="L9" i="27"/>
  <c r="E23" i="14"/>
  <c r="AE305" i="8"/>
  <c r="AE358" i="8" s="1"/>
  <c r="K9" i="14"/>
  <c r="BJ305" i="8"/>
  <c r="BJ83" i="9" s="1"/>
  <c r="E77" i="9"/>
  <c r="D121" i="8"/>
  <c r="D123" i="8" s="1"/>
  <c r="D101" i="8"/>
  <c r="D103" i="8" s="1"/>
  <c r="E82" i="8"/>
  <c r="Q305" i="8"/>
  <c r="Q358" i="8" s="1"/>
  <c r="S356" i="8"/>
  <c r="S267" i="8" s="1"/>
  <c r="U254" i="8" s="1"/>
  <c r="I353" i="8"/>
  <c r="I264" i="8" s="1"/>
  <c r="K20" i="18"/>
  <c r="AE356" i="8"/>
  <c r="AE267" i="8" s="1"/>
  <c r="AG254" i="8" s="1"/>
  <c r="D124" i="8"/>
  <c r="AU305" i="8"/>
  <c r="AU358" i="8" s="1"/>
  <c r="D104" i="8"/>
  <c r="C20" i="18"/>
  <c r="U356" i="8"/>
  <c r="U267" i="8" s="1"/>
  <c r="U252" i="8" s="1"/>
  <c r="O158" i="9"/>
  <c r="P158" i="9" s="1"/>
  <c r="Q158" i="9" s="1"/>
  <c r="R158" i="9" s="1"/>
  <c r="S158" i="9" s="1"/>
  <c r="T158" i="9" s="1"/>
  <c r="U158" i="9" s="1"/>
  <c r="V158" i="9" s="1"/>
  <c r="W158" i="9" s="1"/>
  <c r="X158" i="9" s="1"/>
  <c r="Y158" i="9" s="1"/>
  <c r="Z158" i="9" s="1"/>
  <c r="E36" i="16" s="1"/>
  <c r="C36" i="16"/>
  <c r="E121" i="8"/>
  <c r="E123" i="8" s="1"/>
  <c r="E124" i="8"/>
  <c r="AP305" i="8"/>
  <c r="AP83" i="9" s="1"/>
  <c r="D82" i="8"/>
  <c r="D81" i="8"/>
  <c r="AM305" i="8"/>
  <c r="AM358" i="8" s="1"/>
  <c r="E41" i="14"/>
  <c r="D119" i="8"/>
  <c r="AT254" i="8"/>
  <c r="AN305" i="8"/>
  <c r="AN83" i="9" s="1"/>
  <c r="C41" i="14"/>
  <c r="G41" i="14"/>
  <c r="D147" i="8"/>
  <c r="AU255" i="8"/>
  <c r="C44" i="14"/>
  <c r="C9" i="14"/>
  <c r="D146" i="8"/>
  <c r="AS253" i="8"/>
  <c r="C23" i="14"/>
  <c r="E132" i="8"/>
  <c r="AZ305" i="8"/>
  <c r="AZ83" i="9" s="1"/>
  <c r="I28" i="18"/>
  <c r="D207" i="7"/>
  <c r="E201" i="7" s="1"/>
  <c r="E213" i="7" s="1"/>
  <c r="AR252" i="8"/>
  <c r="G23" i="14"/>
  <c r="E131" i="8"/>
  <c r="AA305" i="8"/>
  <c r="AA358" i="8" s="1"/>
  <c r="E66" i="8"/>
  <c r="E68" i="8" s="1"/>
  <c r="E109" i="8"/>
  <c r="D112" i="8"/>
  <c r="I20" i="18"/>
  <c r="C66" i="8"/>
  <c r="E144" i="8"/>
  <c r="E112" i="8"/>
  <c r="E113" i="8" s="1"/>
  <c r="D111" i="8"/>
  <c r="D109" i="8"/>
  <c r="E114" i="8"/>
  <c r="AS305" i="8"/>
  <c r="AS83" i="9" s="1"/>
  <c r="AT305" i="8"/>
  <c r="AT83" i="9" s="1"/>
  <c r="E20" i="18"/>
  <c r="F356" i="8"/>
  <c r="F267" i="8" s="1"/>
  <c r="H254" i="8" s="1"/>
  <c r="E44" i="14"/>
  <c r="D67" i="8"/>
  <c r="Y305" i="8"/>
  <c r="Y358" i="8" s="1"/>
  <c r="D66" i="8"/>
  <c r="D68" i="8" s="1"/>
  <c r="C13" i="8"/>
  <c r="I41" i="14"/>
  <c r="K23" i="14"/>
  <c r="C210" i="7"/>
  <c r="C295" i="8" s="1"/>
  <c r="C296" i="8" s="1"/>
  <c r="D293" i="8" s="1"/>
  <c r="BE305" i="8"/>
  <c r="BE83" i="9" s="1"/>
  <c r="I9" i="14"/>
  <c r="D116" i="8"/>
  <c r="D118" i="8" s="1"/>
  <c r="AL267" i="8"/>
  <c r="AP256" i="8" s="1"/>
  <c r="AP97" i="7"/>
  <c r="AP119" i="7" s="1"/>
  <c r="F263" i="8"/>
  <c r="F220" i="8" s="1"/>
  <c r="D87" i="8"/>
  <c r="AM356" i="8"/>
  <c r="AM267" i="8" s="1"/>
  <c r="AP255" i="8" s="1"/>
  <c r="F64" i="9"/>
  <c r="C216" i="7"/>
  <c r="C371" i="8" s="1"/>
  <c r="D86" i="8"/>
  <c r="I305" i="8"/>
  <c r="I358" i="8" s="1"/>
  <c r="E219" i="7"/>
  <c r="F219" i="7" s="1"/>
  <c r="Y356" i="8"/>
  <c r="Y267" i="8" s="1"/>
  <c r="AA254" i="8" s="1"/>
  <c r="BA305" i="8"/>
  <c r="BA83" i="9" s="1"/>
  <c r="C83" i="8"/>
  <c r="F354" i="8"/>
  <c r="F265" i="8" s="1"/>
  <c r="H238" i="8" s="1"/>
  <c r="AP356" i="8"/>
  <c r="AP267" i="8" s="1"/>
  <c r="AP252" i="8" s="1"/>
  <c r="BI305" i="8"/>
  <c r="BI83" i="9" s="1"/>
  <c r="I354" i="8"/>
  <c r="I265" i="8" s="1"/>
  <c r="M240" i="8" s="1"/>
  <c r="AH305" i="8"/>
  <c r="AH358" i="8" s="1"/>
  <c r="E76" i="8"/>
  <c r="E78" i="8" s="1"/>
  <c r="G355" i="8"/>
  <c r="G266" i="8" s="1"/>
  <c r="I246" i="8" s="1"/>
  <c r="AJ267" i="8"/>
  <c r="AJ252" i="8" s="1"/>
  <c r="E304" i="8"/>
  <c r="E15" i="9" s="1"/>
  <c r="AM83" i="9"/>
  <c r="AW253" i="8"/>
  <c r="I29" i="18"/>
  <c r="E104" i="8"/>
  <c r="BA256" i="8"/>
  <c r="AV252" i="8"/>
  <c r="AU356" i="8"/>
  <c r="AU267" i="8" s="1"/>
  <c r="AW254" i="8" s="1"/>
  <c r="C88" i="8"/>
  <c r="E102" i="8"/>
  <c r="E103" i="8" s="1"/>
  <c r="C133" i="8"/>
  <c r="E107" i="8"/>
  <c r="E108" i="8" s="1"/>
  <c r="C128" i="8"/>
  <c r="I44" i="14"/>
  <c r="C143" i="8"/>
  <c r="J353" i="8"/>
  <c r="J264" i="8" s="1"/>
  <c r="L230" i="8" s="1"/>
  <c r="C404" i="8"/>
  <c r="D401" i="8" s="1"/>
  <c r="D403" i="8" s="1"/>
  <c r="D407" i="8" s="1"/>
  <c r="E63" i="9"/>
  <c r="I64" i="9"/>
  <c r="F65" i="9"/>
  <c r="C21" i="8"/>
  <c r="G353" i="8"/>
  <c r="G264" i="8" s="1"/>
  <c r="D353" i="8"/>
  <c r="D264" i="8" s="1"/>
  <c r="E229" i="8" s="1"/>
  <c r="K353" i="8"/>
  <c r="K264" i="8" s="1"/>
  <c r="K228" i="8" s="1"/>
  <c r="AN38" i="9"/>
  <c r="D352" i="8"/>
  <c r="D263" i="8" s="1"/>
  <c r="H224" i="8" s="1"/>
  <c r="C351" i="8"/>
  <c r="C262" i="8" s="1"/>
  <c r="E214" i="8" s="1"/>
  <c r="E262" i="8"/>
  <c r="I216" i="8" s="1"/>
  <c r="D388" i="8"/>
  <c r="D118" i="9" s="1"/>
  <c r="H64" i="9"/>
  <c r="H352" i="8"/>
  <c r="H263" i="8" s="1"/>
  <c r="D129" i="8"/>
  <c r="D126" i="8"/>
  <c r="C148" i="8"/>
  <c r="D74" i="9"/>
  <c r="D40" i="8"/>
  <c r="D362" i="8"/>
  <c r="D284" i="8" s="1"/>
  <c r="W305" i="8"/>
  <c r="V305" i="8"/>
  <c r="V83" i="9" s="1"/>
  <c r="D127" i="8"/>
  <c r="T356" i="8"/>
  <c r="T267" i="8" s="1"/>
  <c r="U253" i="8" s="1"/>
  <c r="D99" i="8"/>
  <c r="D97" i="8"/>
  <c r="D96" i="8"/>
  <c r="D302" i="8"/>
  <c r="D304" i="8"/>
  <c r="D15" i="9" s="1"/>
  <c r="D10" i="9"/>
  <c r="E141" i="8"/>
  <c r="E143" i="8" s="1"/>
  <c r="AN356" i="8"/>
  <c r="AN267" i="8" s="1"/>
  <c r="AQ255" i="8" s="1"/>
  <c r="AN68" i="9"/>
  <c r="N356" i="8"/>
  <c r="N267" i="8" s="1"/>
  <c r="O253" i="8" s="1"/>
  <c r="J351" i="8"/>
  <c r="J262" i="8" s="1"/>
  <c r="J63" i="9"/>
  <c r="D143" i="8"/>
  <c r="D216" i="7"/>
  <c r="D371" i="8" s="1"/>
  <c r="E81" i="8"/>
  <c r="K41" i="14"/>
  <c r="C194" i="8"/>
  <c r="C195" i="8" s="1"/>
  <c r="D189" i="8" s="1"/>
  <c r="D191" i="8" s="1"/>
  <c r="D193" i="8"/>
  <c r="E302" i="8"/>
  <c r="AT252" i="8"/>
  <c r="E147" i="8"/>
  <c r="E146" i="8"/>
  <c r="E148" i="8" s="1"/>
  <c r="E149" i="8"/>
  <c r="C108" i="8"/>
  <c r="AU253" i="8"/>
  <c r="F69" i="8"/>
  <c r="F66" i="8"/>
  <c r="F68" i="8" s="1"/>
  <c r="AO119" i="7"/>
  <c r="AO192" i="7"/>
  <c r="AO234" i="7" s="1"/>
  <c r="D131" i="8"/>
  <c r="D132" i="8"/>
  <c r="E74" i="8"/>
  <c r="E71" i="8"/>
  <c r="E72" i="8"/>
  <c r="E353" i="8"/>
  <c r="E264" i="8" s="1"/>
  <c r="H231" i="8" s="1"/>
  <c r="E65" i="9"/>
  <c r="BG305" i="8"/>
  <c r="BG83" i="9" s="1"/>
  <c r="C68" i="9"/>
  <c r="C356" i="8"/>
  <c r="C267" i="8" s="1"/>
  <c r="E254" i="8" s="1"/>
  <c r="D151" i="8"/>
  <c r="D154" i="8"/>
  <c r="D152" i="8"/>
  <c r="AY255" i="8"/>
  <c r="AX254" i="8"/>
  <c r="AX68" i="9"/>
  <c r="AX356" i="8"/>
  <c r="AX267" i="8" s="1"/>
  <c r="E9" i="14"/>
  <c r="E116" i="8"/>
  <c r="E118" i="8" s="1"/>
  <c r="AO408" i="8"/>
  <c r="AP410" i="8"/>
  <c r="AP408" i="8" s="1"/>
  <c r="F349" i="8"/>
  <c r="G349" i="8" s="1"/>
  <c r="E347" i="8"/>
  <c r="E89" i="8"/>
  <c r="E87" i="8"/>
  <c r="E88" i="8" s="1"/>
  <c r="AD305" i="8"/>
  <c r="AD358" i="8" s="1"/>
  <c r="I23" i="14"/>
  <c r="E221" i="7"/>
  <c r="D209" i="7"/>
  <c r="E203" i="7" s="1"/>
  <c r="E220" i="7"/>
  <c r="D208" i="7"/>
  <c r="E202" i="7" s="1"/>
  <c r="E214" i="7" s="1"/>
  <c r="AV305" i="8"/>
  <c r="AV358" i="8" s="1"/>
  <c r="AX253" i="8"/>
  <c r="H66" i="9"/>
  <c r="H354" i="8"/>
  <c r="H265" i="8" s="1"/>
  <c r="J238" i="8" s="1"/>
  <c r="V68" i="9"/>
  <c r="V356" i="8"/>
  <c r="V267" i="8" s="1"/>
  <c r="W253" i="8" s="1"/>
  <c r="D72" i="8"/>
  <c r="D73" i="8" s="1"/>
  <c r="D74" i="8"/>
  <c r="D91" i="8"/>
  <c r="D92" i="8"/>
  <c r="E127" i="8"/>
  <c r="E129" i="8"/>
  <c r="E126" i="8"/>
  <c r="G20" i="18"/>
  <c r="AO305" i="8"/>
  <c r="E96" i="8"/>
  <c r="E98" i="8" s="1"/>
  <c r="E99" i="8"/>
  <c r="BB305" i="8"/>
  <c r="BB83" i="9" s="1"/>
  <c r="AA68" i="9"/>
  <c r="AA356" i="8"/>
  <c r="AA267" i="8" s="1"/>
  <c r="AA252" i="8" s="1"/>
  <c r="D68" i="9"/>
  <c r="D356" i="8"/>
  <c r="D267" i="8" s="1"/>
  <c r="F254" i="8" s="1"/>
  <c r="D139" i="8"/>
  <c r="D136" i="8"/>
  <c r="D137" i="8"/>
  <c r="G305" i="8"/>
  <c r="G358" i="8" s="1"/>
  <c r="E199" i="7"/>
  <c r="F199" i="7" s="1"/>
  <c r="D204" i="7"/>
  <c r="I21" i="8"/>
  <c r="E92" i="8"/>
  <c r="E93" i="8" s="1"/>
  <c r="E94" i="8"/>
  <c r="C123" i="8"/>
  <c r="C354" i="8"/>
  <c r="C265" i="8" s="1"/>
  <c r="F239" i="8" s="1"/>
  <c r="C66" i="9"/>
  <c r="C353" i="8"/>
  <c r="C264" i="8" s="1"/>
  <c r="F231" i="8" s="1"/>
  <c r="D63" i="9"/>
  <c r="D351" i="8"/>
  <c r="D262" i="8" s="1"/>
  <c r="D212" i="8" s="1"/>
  <c r="H355" i="8"/>
  <c r="H266" i="8" s="1"/>
  <c r="J246" i="8" s="1"/>
  <c r="AQ305" i="8"/>
  <c r="AQ358" i="8" s="1"/>
  <c r="AJ68" i="9"/>
  <c r="G5" i="8"/>
  <c r="F90" i="8"/>
  <c r="F145" i="8"/>
  <c r="F135" i="8"/>
  <c r="F80" i="8"/>
  <c r="F85" i="8"/>
  <c r="F115" i="8"/>
  <c r="F120" i="8"/>
  <c r="F125" i="8"/>
  <c r="F95" i="8"/>
  <c r="F130" i="8"/>
  <c r="F140" i="8"/>
  <c r="F110" i="8"/>
  <c r="F150" i="8"/>
  <c r="F424" i="8"/>
  <c r="F426" i="8" s="1"/>
  <c r="F428" i="8" s="1"/>
  <c r="F100" i="8"/>
  <c r="F105" i="8"/>
  <c r="F75" i="8"/>
  <c r="F70" i="8"/>
  <c r="AJ305" i="8"/>
  <c r="AJ83" i="9" s="1"/>
  <c r="E139" i="8"/>
  <c r="E137" i="8"/>
  <c r="E138" i="8" s="1"/>
  <c r="B189" i="8"/>
  <c r="C174" i="8"/>
  <c r="C175" i="8" s="1"/>
  <c r="C177" i="8"/>
  <c r="C133" i="9" s="1"/>
  <c r="BC305" i="8"/>
  <c r="BC83" i="9" s="1"/>
  <c r="AW305" i="8"/>
  <c r="AW83" i="9" s="1"/>
  <c r="C63" i="9"/>
  <c r="BD305" i="8"/>
  <c r="BD83" i="9" s="1"/>
  <c r="C34" i="8"/>
  <c r="C32" i="8"/>
  <c r="G44" i="14"/>
  <c r="K28" i="18"/>
  <c r="J305" i="8"/>
  <c r="J358" i="8" s="1"/>
  <c r="S305" i="8"/>
  <c r="S358" i="8" s="1"/>
  <c r="D408" i="8"/>
  <c r="E410" i="8"/>
  <c r="G9" i="14"/>
  <c r="E151" i="8"/>
  <c r="E152" i="8"/>
  <c r="E154" i="8"/>
  <c r="H264" i="8"/>
  <c r="L232" i="8" s="1"/>
  <c r="AI356" i="8"/>
  <c r="AI267" i="8" s="1"/>
  <c r="H65" i="9"/>
  <c r="I63" i="9"/>
  <c r="I351" i="8"/>
  <c r="I262" i="8" s="1"/>
  <c r="M216" i="8" s="1"/>
  <c r="I356" i="8"/>
  <c r="I267" i="8" s="1"/>
  <c r="C352" i="8"/>
  <c r="C263" i="8" s="1"/>
  <c r="F223" i="8" s="1"/>
  <c r="AL68" i="9"/>
  <c r="O68" i="9"/>
  <c r="G64" i="9"/>
  <c r="AF356" i="8"/>
  <c r="AF267" i="8" s="1"/>
  <c r="AF68" i="9"/>
  <c r="AG356" i="8"/>
  <c r="AG267" i="8" s="1"/>
  <c r="AG252" i="8" s="1"/>
  <c r="AG68" i="9"/>
  <c r="F264" i="8"/>
  <c r="H230" i="8" s="1"/>
  <c r="BA356" i="8"/>
  <c r="BA267" i="8" s="1"/>
  <c r="BA252" i="8" s="1"/>
  <c r="E64" i="9"/>
  <c r="AY254" i="8"/>
  <c r="G68" i="9"/>
  <c r="G356" i="8"/>
  <c r="G267" i="8" s="1"/>
  <c r="BJ254" i="8"/>
  <c r="E21" i="8"/>
  <c r="BK255" i="8"/>
  <c r="BI253" i="8"/>
  <c r="AC356" i="8"/>
  <c r="AC267" i="8" s="1"/>
  <c r="AC68" i="9"/>
  <c r="E355" i="8"/>
  <c r="E266" i="8" s="1"/>
  <c r="G246" i="8" s="1"/>
  <c r="H67" i="9"/>
  <c r="G354" i="8"/>
  <c r="G265" i="8" s="1"/>
  <c r="H237" i="8" s="1"/>
  <c r="N68" i="9"/>
  <c r="E66" i="9"/>
  <c r="E354" i="8"/>
  <c r="E265" i="8" s="1"/>
  <c r="AZ356" i="8"/>
  <c r="AZ267" i="8" s="1"/>
  <c r="BA253" i="8" s="1"/>
  <c r="AQ356" i="8"/>
  <c r="AQ267" i="8" s="1"/>
  <c r="AU256" i="8" s="1"/>
  <c r="AQ68" i="9"/>
  <c r="F67" i="9"/>
  <c r="F355" i="8"/>
  <c r="F266" i="8" s="1"/>
  <c r="F244" i="8" s="1"/>
  <c r="L353" i="8"/>
  <c r="L264" i="8" s="1"/>
  <c r="M229" i="8" s="1"/>
  <c r="D21" i="8"/>
  <c r="Z356" i="8"/>
  <c r="Z267" i="8" s="1"/>
  <c r="Z68" i="9"/>
  <c r="AH356" i="8"/>
  <c r="AH267" i="8" s="1"/>
  <c r="AH252" i="8" s="1"/>
  <c r="BI356" i="8"/>
  <c r="BI267" i="8" s="1"/>
  <c r="P253" i="8"/>
  <c r="R255" i="8"/>
  <c r="S256" i="8"/>
  <c r="Q254" i="8"/>
  <c r="O252" i="8"/>
  <c r="I355" i="8"/>
  <c r="I266" i="8" s="1"/>
  <c r="I244" i="8" s="1"/>
  <c r="I67" i="9"/>
  <c r="AD356" i="8"/>
  <c r="AD267" i="8" s="1"/>
  <c r="AD68" i="9"/>
  <c r="K356" i="8"/>
  <c r="K267" i="8" s="1"/>
  <c r="K68" i="9"/>
  <c r="M356" i="8"/>
  <c r="M267" i="8" s="1"/>
  <c r="M68" i="9"/>
  <c r="J356" i="8"/>
  <c r="J267" i="8" s="1"/>
  <c r="L254" i="8" s="1"/>
  <c r="J68" i="9"/>
  <c r="BF68" i="9"/>
  <c r="BF356" i="8"/>
  <c r="BF267" i="8" s="1"/>
  <c r="AB356" i="8"/>
  <c r="AB267" i="8" s="1"/>
  <c r="AB68" i="9"/>
  <c r="AY68" i="9"/>
  <c r="AY356" i="8"/>
  <c r="AY267" i="8" s="1"/>
  <c r="BG68" i="9"/>
  <c r="BG356" i="8"/>
  <c r="BG267" i="8" s="1"/>
  <c r="R356" i="8"/>
  <c r="R267" i="8" s="1"/>
  <c r="S253" i="8" s="1"/>
  <c r="R68" i="9"/>
  <c r="BE68" i="9"/>
  <c r="BE356" i="8"/>
  <c r="BE267" i="8" s="1"/>
  <c r="L356" i="8"/>
  <c r="L267" i="8" s="1"/>
  <c r="L68" i="9"/>
  <c r="BB68" i="9"/>
  <c r="BB356" i="8"/>
  <c r="BB267" i="8" s="1"/>
  <c r="W68" i="9"/>
  <c r="W356" i="8"/>
  <c r="W267" i="8" s="1"/>
  <c r="Y254" i="8" s="1"/>
  <c r="P356" i="8"/>
  <c r="P267" i="8" s="1"/>
  <c r="P68" i="9"/>
  <c r="C355" i="8"/>
  <c r="C266" i="8" s="1"/>
  <c r="C67" i="9"/>
  <c r="D355" i="8"/>
  <c r="D266" i="8" s="1"/>
  <c r="D244" i="8" s="1"/>
  <c r="D67" i="9"/>
  <c r="D354" i="8"/>
  <c r="D265" i="8" s="1"/>
  <c r="D66" i="9"/>
  <c r="BC68" i="9"/>
  <c r="BC356" i="8"/>
  <c r="BC267" i="8" s="1"/>
  <c r="BD68" i="9"/>
  <c r="BD356" i="8"/>
  <c r="BD267" i="8" s="1"/>
  <c r="BJ68" i="9"/>
  <c r="BJ356" i="8"/>
  <c r="BJ267" i="8" s="1"/>
  <c r="Q356" i="8"/>
  <c r="Q267" i="8" s="1"/>
  <c r="T255" i="8" s="1"/>
  <c r="Q68" i="9"/>
  <c r="AX256" i="8"/>
  <c r="AV254" i="8"/>
  <c r="E356" i="8"/>
  <c r="E267" i="8"/>
  <c r="E68" i="9"/>
  <c r="AK68" i="9"/>
  <c r="AK356" i="8"/>
  <c r="AK267" i="8" s="1"/>
  <c r="H356" i="8"/>
  <c r="H267" i="8" s="1"/>
  <c r="H68" i="9"/>
  <c r="C118" i="9"/>
  <c r="E53" i="18"/>
  <c r="AK305" i="8"/>
  <c r="AK83" i="9" s="1"/>
  <c r="AB305" i="8"/>
  <c r="AB83" i="9" s="1"/>
  <c r="E305" i="8"/>
  <c r="E358" i="8" s="1"/>
  <c r="L305" i="8"/>
  <c r="L358" i="8" s="1"/>
  <c r="M305" i="8"/>
  <c r="M358" i="8" s="1"/>
  <c r="C113" i="8"/>
  <c r="C93" i="8"/>
  <c r="C118" i="8"/>
  <c r="D78" i="8"/>
  <c r="C78" i="8"/>
  <c r="J223" i="8"/>
  <c r="I222" i="8"/>
  <c r="H221" i="8"/>
  <c r="K224" i="8"/>
  <c r="G220" i="8"/>
  <c r="I220" i="8"/>
  <c r="L223" i="8"/>
  <c r="M224" i="8"/>
  <c r="J221" i="8"/>
  <c r="K222" i="8"/>
  <c r="F221" i="8"/>
  <c r="I224" i="8"/>
  <c r="H223" i="8"/>
  <c r="E220" i="8"/>
  <c r="G222" i="8"/>
  <c r="D183" i="8"/>
  <c r="C187" i="8"/>
  <c r="C134" i="9" s="1"/>
  <c r="D179" i="8"/>
  <c r="D181" i="8" s="1"/>
  <c r="AO252" i="8"/>
  <c r="AQ254" i="8"/>
  <c r="AR255" i="8"/>
  <c r="AS256" i="8"/>
  <c r="AP253" i="8"/>
  <c r="F379" i="8"/>
  <c r="F381" i="8"/>
  <c r="F382" i="8"/>
  <c r="F378" i="8"/>
  <c r="F380" i="8"/>
  <c r="G376" i="8"/>
  <c r="F386" i="8"/>
  <c r="F387" i="8"/>
  <c r="F384" i="8"/>
  <c r="F385" i="8"/>
  <c r="F383" i="8"/>
  <c r="AY18" i="9"/>
  <c r="AY38" i="9"/>
  <c r="Z305" i="8"/>
  <c r="K44" i="14"/>
  <c r="C103" i="8"/>
  <c r="P408" i="8"/>
  <c r="Q410" i="8"/>
  <c r="AY305" i="8"/>
  <c r="AX305" i="8"/>
  <c r="D305" i="8"/>
  <c r="E388" i="8"/>
  <c r="H305" i="8"/>
  <c r="R305" i="8"/>
  <c r="AF305" i="8"/>
  <c r="AQ253" i="8"/>
  <c r="E157" i="9"/>
  <c r="G53" i="18"/>
  <c r="I53" i="18"/>
  <c r="D7" i="9"/>
  <c r="AB18" i="9"/>
  <c r="AB38" i="9"/>
  <c r="BA408" i="8"/>
  <c r="BB410" i="8"/>
  <c r="BC109" i="9"/>
  <c r="BD109" i="9"/>
  <c r="AC410" i="8"/>
  <c r="C153" i="8"/>
  <c r="T305" i="8"/>
  <c r="U305" i="8"/>
  <c r="AA255" i="8"/>
  <c r="X252" i="8"/>
  <c r="Z254" i="8"/>
  <c r="Y253" i="8"/>
  <c r="AB256" i="8"/>
  <c r="AI305" i="8"/>
  <c r="AQ97" i="7"/>
  <c r="AR171" i="7"/>
  <c r="C204" i="8"/>
  <c r="C205" i="8" s="1"/>
  <c r="D199" i="8" s="1"/>
  <c r="D201" i="8" s="1"/>
  <c r="C303" i="8"/>
  <c r="C82" i="9" s="1"/>
  <c r="BB109" i="9"/>
  <c r="N305" i="8"/>
  <c r="AZ109" i="9"/>
  <c r="C336" i="8"/>
  <c r="AC305" i="8"/>
  <c r="E218" i="7"/>
  <c r="D206" i="7"/>
  <c r="F305" i="8"/>
  <c r="BF305" i="8"/>
  <c r="C164" i="8"/>
  <c r="BH305" i="8"/>
  <c r="BA109" i="9"/>
  <c r="G205" i="7"/>
  <c r="H217" i="7"/>
  <c r="K305" i="8"/>
  <c r="O305" i="8"/>
  <c r="P305" i="8"/>
  <c r="X358" i="8"/>
  <c r="AG305" i="8"/>
  <c r="AL305" i="8"/>
  <c r="AQ410" i="8"/>
  <c r="AR305" i="8"/>
  <c r="AQ38" i="27" l="1"/>
  <c r="AQ41" i="27"/>
  <c r="AE33" i="33"/>
  <c r="AS41" i="33"/>
  <c r="AS44" i="33"/>
  <c r="AI24" i="33"/>
  <c r="BF40" i="33"/>
  <c r="AU51" i="33"/>
  <c r="AT54" i="33"/>
  <c r="AY27" i="33"/>
  <c r="AY18" i="33"/>
  <c r="AZ8" i="33"/>
  <c r="AN12" i="33"/>
  <c r="AN9" i="33"/>
  <c r="AN14" i="33" s="1"/>
  <c r="J10" i="8"/>
  <c r="J18" i="8" s="1"/>
  <c r="J66" i="9" s="1"/>
  <c r="J352" i="8"/>
  <c r="J263" i="8" s="1"/>
  <c r="K221" i="8" s="1"/>
  <c r="L24" i="27"/>
  <c r="M22" i="27" s="1"/>
  <c r="AE252" i="8"/>
  <c r="C335" i="8"/>
  <c r="C339" i="8" s="1"/>
  <c r="C341" i="8" s="1"/>
  <c r="D340" i="8" s="1"/>
  <c r="D16" i="9" s="1"/>
  <c r="BJ358" i="8"/>
  <c r="V358" i="8"/>
  <c r="D113" i="8"/>
  <c r="D148" i="8"/>
  <c r="G253" i="8"/>
  <c r="AK358" i="8"/>
  <c r="AE83" i="9"/>
  <c r="I255" i="8"/>
  <c r="F252" i="8"/>
  <c r="J67" i="9"/>
  <c r="J69" i="9" s="1"/>
  <c r="J355" i="8"/>
  <c r="J266" i="8" s="1"/>
  <c r="N248" i="8" s="1"/>
  <c r="J75" i="9"/>
  <c r="J363" i="8"/>
  <c r="J285" i="8" s="1"/>
  <c r="K30" i="8"/>
  <c r="K38" i="8" s="1"/>
  <c r="K11" i="8"/>
  <c r="K19" i="8" s="1"/>
  <c r="J13" i="8"/>
  <c r="J37" i="8"/>
  <c r="J32" i="8"/>
  <c r="N48" i="27"/>
  <c r="M51" i="27"/>
  <c r="M25" i="7" s="1"/>
  <c r="L14" i="27"/>
  <c r="K7" i="8"/>
  <c r="K15" i="8" s="1"/>
  <c r="K26" i="8"/>
  <c r="K34" i="8" s="1"/>
  <c r="K35" i="8"/>
  <c r="N33" i="27"/>
  <c r="N21" i="7" s="1"/>
  <c r="N9" i="8" s="1"/>
  <c r="N17" i="8" s="1"/>
  <c r="K8" i="8"/>
  <c r="M9" i="8"/>
  <c r="M17" i="8" s="1"/>
  <c r="M28" i="8"/>
  <c r="M36" i="8" s="1"/>
  <c r="F26" i="8"/>
  <c r="F34" i="8" s="1"/>
  <c r="G7" i="8"/>
  <c r="F13" i="8"/>
  <c r="F15" i="8"/>
  <c r="W256" i="8"/>
  <c r="AT256" i="8"/>
  <c r="AR254" i="8"/>
  <c r="AS255" i="8"/>
  <c r="G221" i="8"/>
  <c r="G256" i="8"/>
  <c r="AD83" i="9"/>
  <c r="D253" i="8"/>
  <c r="I239" i="8"/>
  <c r="F255" i="8"/>
  <c r="AL252" i="8"/>
  <c r="J240" i="8"/>
  <c r="C252" i="8"/>
  <c r="C257" i="8" s="1"/>
  <c r="F236" i="8"/>
  <c r="AX255" i="8"/>
  <c r="AU252" i="8"/>
  <c r="AA158" i="9"/>
  <c r="AB158" i="9" s="1"/>
  <c r="AC158" i="9" s="1"/>
  <c r="AD158" i="9" s="1"/>
  <c r="AE158" i="9" s="1"/>
  <c r="AF158" i="9" s="1"/>
  <c r="AG158" i="9" s="1"/>
  <c r="AH158" i="9" s="1"/>
  <c r="AI158" i="9" s="1"/>
  <c r="AJ158" i="9" s="1"/>
  <c r="AK158" i="9" s="1"/>
  <c r="AL158" i="9" s="1"/>
  <c r="G36" i="16" s="1"/>
  <c r="AH255" i="8"/>
  <c r="J224" i="8"/>
  <c r="AI256" i="8"/>
  <c r="H222" i="8"/>
  <c r="AF253" i="8"/>
  <c r="D83" i="8"/>
  <c r="V255" i="8"/>
  <c r="T253" i="8"/>
  <c r="S252" i="8"/>
  <c r="AH83" i="9"/>
  <c r="AA83" i="9"/>
  <c r="AM253" i="8"/>
  <c r="AN254" i="8"/>
  <c r="AO255" i="8"/>
  <c r="G237" i="8"/>
  <c r="AP358" i="8"/>
  <c r="AR253" i="8"/>
  <c r="AU83" i="9"/>
  <c r="AS254" i="8"/>
  <c r="AQ252" i="8"/>
  <c r="BC358" i="8"/>
  <c r="AQ256" i="8"/>
  <c r="Y256" i="8"/>
  <c r="W254" i="8"/>
  <c r="X255" i="8"/>
  <c r="V253" i="8"/>
  <c r="E83" i="8"/>
  <c r="E211" i="7"/>
  <c r="Q83" i="9"/>
  <c r="AB358" i="8"/>
  <c r="AV253" i="8"/>
  <c r="AV257" i="8" s="1"/>
  <c r="H244" i="8"/>
  <c r="J245" i="8"/>
  <c r="K246" i="8"/>
  <c r="M248" i="8"/>
  <c r="J248" i="8"/>
  <c r="I236" i="8"/>
  <c r="E238" i="8"/>
  <c r="L239" i="8"/>
  <c r="J237" i="8"/>
  <c r="K238" i="8"/>
  <c r="D404" i="8"/>
  <c r="E401" i="8" s="1"/>
  <c r="E403" i="8" s="1"/>
  <c r="E407" i="8" s="1"/>
  <c r="J239" i="8"/>
  <c r="K240" i="8"/>
  <c r="I238" i="8"/>
  <c r="C68" i="8"/>
  <c r="C334" i="8" s="1"/>
  <c r="C14" i="9" s="1"/>
  <c r="D88" i="8"/>
  <c r="G236" i="8"/>
  <c r="J228" i="8"/>
  <c r="AT358" i="8"/>
  <c r="M231" i="8"/>
  <c r="AP192" i="7"/>
  <c r="AP234" i="7" s="1"/>
  <c r="AM252" i="8"/>
  <c r="AZ358" i="8"/>
  <c r="AN253" i="8"/>
  <c r="H245" i="8"/>
  <c r="AN358" i="8"/>
  <c r="D303" i="8"/>
  <c r="D332" i="8" s="1"/>
  <c r="AS358" i="8"/>
  <c r="AO254" i="8"/>
  <c r="E133" i="8"/>
  <c r="M255" i="8"/>
  <c r="BD358" i="8"/>
  <c r="N256" i="8"/>
  <c r="AJ254" i="8"/>
  <c r="AW257" i="8"/>
  <c r="K253" i="8"/>
  <c r="AI253" i="8"/>
  <c r="AN256" i="8"/>
  <c r="AN252" i="8"/>
  <c r="AK255" i="8"/>
  <c r="AK253" i="8"/>
  <c r="AM255" i="8"/>
  <c r="J256" i="8"/>
  <c r="M256" i="8"/>
  <c r="K254" i="8"/>
  <c r="L255" i="8"/>
  <c r="J253" i="8"/>
  <c r="BB253" i="8"/>
  <c r="N232" i="8"/>
  <c r="K229" i="8"/>
  <c r="E73" i="8"/>
  <c r="E207" i="7"/>
  <c r="F201" i="7" s="1"/>
  <c r="F213" i="7" s="1"/>
  <c r="Q252" i="8"/>
  <c r="AB255" i="8"/>
  <c r="R253" i="8"/>
  <c r="I223" i="8"/>
  <c r="Y252" i="8"/>
  <c r="G83" i="9"/>
  <c r="C197" i="8"/>
  <c r="C135" i="9" s="1"/>
  <c r="AY256" i="8"/>
  <c r="AC256" i="8"/>
  <c r="Z255" i="8"/>
  <c r="C41" i="9"/>
  <c r="X254" i="8"/>
  <c r="J83" i="9"/>
  <c r="BA358" i="8"/>
  <c r="BE358" i="8"/>
  <c r="U256" i="8"/>
  <c r="S254" i="8"/>
  <c r="Z253" i="8"/>
  <c r="X253" i="8"/>
  <c r="C21" i="9"/>
  <c r="Z256" i="8"/>
  <c r="AA256" i="8"/>
  <c r="C150" i="9"/>
  <c r="W252" i="8"/>
  <c r="Y83" i="9"/>
  <c r="L240" i="8"/>
  <c r="V256" i="8"/>
  <c r="I83" i="9"/>
  <c r="K239" i="8"/>
  <c r="J247" i="8"/>
  <c r="R252" i="8"/>
  <c r="BI358" i="8"/>
  <c r="AW358" i="8"/>
  <c r="I237" i="8"/>
  <c r="G244" i="8"/>
  <c r="BB358" i="8"/>
  <c r="AL254" i="8"/>
  <c r="S83" i="9"/>
  <c r="H236" i="8"/>
  <c r="K248" i="8"/>
  <c r="AL256" i="8"/>
  <c r="D409" i="8"/>
  <c r="E406" i="8" s="1"/>
  <c r="I69" i="9"/>
  <c r="I79" i="9" s="1"/>
  <c r="H215" i="8"/>
  <c r="C69" i="9"/>
  <c r="E212" i="8"/>
  <c r="M223" i="8"/>
  <c r="F213" i="8"/>
  <c r="G223" i="8"/>
  <c r="F222" i="8"/>
  <c r="F225" i="8" s="1"/>
  <c r="D213" i="8"/>
  <c r="D217" i="8" s="1"/>
  <c r="C212" i="8"/>
  <c r="C217" i="8" s="1"/>
  <c r="E221" i="8"/>
  <c r="D220" i="8"/>
  <c r="F228" i="8"/>
  <c r="I231" i="8"/>
  <c r="N231" i="8"/>
  <c r="L229" i="8"/>
  <c r="M230" i="8"/>
  <c r="F229" i="8"/>
  <c r="G230" i="8"/>
  <c r="J232" i="8"/>
  <c r="H232" i="8"/>
  <c r="O232" i="8"/>
  <c r="G231" i="8"/>
  <c r="F230" i="8"/>
  <c r="D228" i="8"/>
  <c r="G229" i="8"/>
  <c r="G224" i="8"/>
  <c r="C220" i="8"/>
  <c r="C225" i="8" s="1"/>
  <c r="E222" i="8"/>
  <c r="D221" i="8"/>
  <c r="F215" i="8"/>
  <c r="G214" i="8"/>
  <c r="G216" i="8"/>
  <c r="H220" i="8"/>
  <c r="J222" i="8"/>
  <c r="L224" i="8"/>
  <c r="I221" i="8"/>
  <c r="D77" i="9"/>
  <c r="D138" i="8"/>
  <c r="K223" i="8"/>
  <c r="J230" i="8"/>
  <c r="I229" i="8"/>
  <c r="H228" i="8"/>
  <c r="K231" i="8"/>
  <c r="L214" i="8"/>
  <c r="J212" i="8"/>
  <c r="N216" i="8"/>
  <c r="M215" i="8"/>
  <c r="K213" i="8"/>
  <c r="F220" i="7"/>
  <c r="E208" i="7"/>
  <c r="F202" i="7" s="1"/>
  <c r="F214" i="7" s="1"/>
  <c r="E335" i="8"/>
  <c r="E336" i="8"/>
  <c r="F86" i="8"/>
  <c r="F89" i="8"/>
  <c r="F87" i="8"/>
  <c r="D93" i="8"/>
  <c r="D336" i="8"/>
  <c r="E215" i="7"/>
  <c r="AY253" i="8"/>
  <c r="BB256" i="8"/>
  <c r="BA255" i="8"/>
  <c r="AX252" i="8"/>
  <c r="AZ254" i="8"/>
  <c r="F82" i="8"/>
  <c r="F84" i="8"/>
  <c r="F81" i="8"/>
  <c r="F83" i="8" s="1"/>
  <c r="D335" i="8"/>
  <c r="F139" i="8"/>
  <c r="F136" i="8"/>
  <c r="F137" i="8"/>
  <c r="E303" i="8"/>
  <c r="E82" i="9" s="1"/>
  <c r="AR256" i="8"/>
  <c r="AO253" i="8"/>
  <c r="AP254" i="8"/>
  <c r="AP257" i="8" s="1"/>
  <c r="F302" i="8"/>
  <c r="G255" i="8"/>
  <c r="H5" i="8"/>
  <c r="G125" i="8"/>
  <c r="G65" i="8"/>
  <c r="G105" i="8"/>
  <c r="G110" i="8"/>
  <c r="G85" i="8"/>
  <c r="G90" i="8"/>
  <c r="G130" i="8"/>
  <c r="G100" i="8"/>
  <c r="G80" i="8"/>
  <c r="G424" i="8"/>
  <c r="G426" i="8" s="1"/>
  <c r="G428" i="8" s="1"/>
  <c r="G115" i="8"/>
  <c r="G75" i="8"/>
  <c r="G150" i="8"/>
  <c r="G135" i="8"/>
  <c r="G140" i="8"/>
  <c r="G120" i="8"/>
  <c r="G145" i="8"/>
  <c r="G95" i="8"/>
  <c r="G70" i="8"/>
  <c r="H256" i="8"/>
  <c r="H247" i="8"/>
  <c r="F144" i="8"/>
  <c r="F142" i="8"/>
  <c r="F141" i="8"/>
  <c r="AV83" i="9"/>
  <c r="AJ358" i="8"/>
  <c r="F96" i="8"/>
  <c r="F99" i="8"/>
  <c r="F97" i="8"/>
  <c r="AQ83" i="9"/>
  <c r="I232" i="8"/>
  <c r="AB253" i="8"/>
  <c r="W255" i="8"/>
  <c r="F126" i="8"/>
  <c r="F129" i="8"/>
  <c r="F127" i="8"/>
  <c r="E209" i="7"/>
  <c r="F203" i="7" s="1"/>
  <c r="F221" i="7"/>
  <c r="E69" i="9"/>
  <c r="E79" i="9" s="1"/>
  <c r="C359" i="8"/>
  <c r="C40" i="8"/>
  <c r="C71" i="9"/>
  <c r="E253" i="8"/>
  <c r="AJ255" i="8"/>
  <c r="E153" i="8"/>
  <c r="F76" i="8"/>
  <c r="F79" i="8"/>
  <c r="F77" i="8"/>
  <c r="V252" i="8"/>
  <c r="Y255" i="8"/>
  <c r="C228" i="8"/>
  <c r="C233" i="8" s="1"/>
  <c r="E10" i="9"/>
  <c r="E19" i="9"/>
  <c r="G247" i="8"/>
  <c r="I12" i="18"/>
  <c r="E408" i="8"/>
  <c r="F410" i="8"/>
  <c r="F104" i="8"/>
  <c r="F102" i="8"/>
  <c r="F101" i="8"/>
  <c r="F103" i="8" s="1"/>
  <c r="H349" i="8"/>
  <c r="G347" i="8"/>
  <c r="D18" i="9"/>
  <c r="D38" i="9"/>
  <c r="F214" i="8"/>
  <c r="F151" i="8"/>
  <c r="F152" i="8"/>
  <c r="F154" i="8"/>
  <c r="H248" i="8"/>
  <c r="H216" i="8"/>
  <c r="Q255" i="8"/>
  <c r="I248" i="8"/>
  <c r="F112" i="8"/>
  <c r="F114" i="8"/>
  <c r="F111" i="8"/>
  <c r="AO358" i="8"/>
  <c r="AO83" i="9"/>
  <c r="AO18" i="9"/>
  <c r="AO38" i="9"/>
  <c r="E213" i="8"/>
  <c r="P254" i="8"/>
  <c r="F245" i="8"/>
  <c r="AD255" i="8"/>
  <c r="BG358" i="8"/>
  <c r="E244" i="8"/>
  <c r="AE256" i="8"/>
  <c r="X256" i="8"/>
  <c r="F134" i="8"/>
  <c r="F131" i="8"/>
  <c r="F132" i="8"/>
  <c r="W358" i="8"/>
  <c r="W83" i="9"/>
  <c r="L248" i="8"/>
  <c r="AC254" i="8"/>
  <c r="V254" i="8"/>
  <c r="K247" i="8"/>
  <c r="I247" i="8"/>
  <c r="E228" i="8"/>
  <c r="AT255" i="8"/>
  <c r="T252" i="8"/>
  <c r="F121" i="8"/>
  <c r="F124" i="8"/>
  <c r="F122" i="8"/>
  <c r="D98" i="8"/>
  <c r="D128" i="8"/>
  <c r="F147" i="8"/>
  <c r="F149" i="8"/>
  <c r="F146" i="8"/>
  <c r="D252" i="8"/>
  <c r="D257" i="8" s="1"/>
  <c r="F91" i="8"/>
  <c r="F92" i="8"/>
  <c r="F93" i="8" s="1"/>
  <c r="F94" i="8"/>
  <c r="C236" i="8"/>
  <c r="C241" i="8" s="1"/>
  <c r="G240" i="8"/>
  <c r="D237" i="8"/>
  <c r="D173" i="8"/>
  <c r="D169" i="8"/>
  <c r="D171" i="8" s="1"/>
  <c r="F72" i="8"/>
  <c r="F74" i="8"/>
  <c r="F71" i="8"/>
  <c r="F304" i="8"/>
  <c r="F15" i="9" s="1"/>
  <c r="AH253" i="8"/>
  <c r="G232" i="8"/>
  <c r="AI254" i="8"/>
  <c r="F107" i="8"/>
  <c r="F109" i="8"/>
  <c r="F106" i="8"/>
  <c r="D153" i="8"/>
  <c r="D229" i="8"/>
  <c r="F246" i="8"/>
  <c r="G215" i="8"/>
  <c r="R256" i="8"/>
  <c r="E230" i="8"/>
  <c r="E245" i="8"/>
  <c r="N252" i="8"/>
  <c r="B199" i="8"/>
  <c r="AO208" i="8" s="1"/>
  <c r="AY208" i="8"/>
  <c r="AV208" i="8"/>
  <c r="AQ208" i="8"/>
  <c r="C208" i="8"/>
  <c r="D133" i="8"/>
  <c r="G219" i="7"/>
  <c r="I245" i="8"/>
  <c r="H246" i="8"/>
  <c r="F116" i="8"/>
  <c r="F119" i="8"/>
  <c r="F117" i="8"/>
  <c r="E128" i="8"/>
  <c r="AI252" i="8"/>
  <c r="AJ253" i="8"/>
  <c r="AL255" i="8"/>
  <c r="AM256" i="8"/>
  <c r="AK254" i="8"/>
  <c r="G245" i="8"/>
  <c r="I252" i="8"/>
  <c r="L215" i="8"/>
  <c r="J213" i="8"/>
  <c r="P232" i="8"/>
  <c r="I212" i="8"/>
  <c r="L228" i="8"/>
  <c r="AK256" i="8"/>
  <c r="J252" i="8"/>
  <c r="L247" i="8"/>
  <c r="K214" i="8"/>
  <c r="U255" i="8"/>
  <c r="T254" i="8"/>
  <c r="BC254" i="8"/>
  <c r="BD255" i="8"/>
  <c r="BE256" i="8"/>
  <c r="AI255" i="8"/>
  <c r="AF252" i="8"/>
  <c r="AJ256" i="8"/>
  <c r="AG253" i="8"/>
  <c r="AH254" i="8"/>
  <c r="AZ252" i="8"/>
  <c r="E12" i="18"/>
  <c r="BC255" i="8"/>
  <c r="K256" i="8"/>
  <c r="J255" i="8"/>
  <c r="G252" i="8"/>
  <c r="H253" i="8"/>
  <c r="I254" i="8"/>
  <c r="AD253" i="8"/>
  <c r="AC252" i="8"/>
  <c r="AF255" i="8"/>
  <c r="AE254" i="8"/>
  <c r="AG256" i="8"/>
  <c r="BD256" i="8"/>
  <c r="AB254" i="8"/>
  <c r="AA253" i="8"/>
  <c r="AD256" i="8"/>
  <c r="Z252" i="8"/>
  <c r="AC255" i="8"/>
  <c r="BB254" i="8"/>
  <c r="O231" i="8"/>
  <c r="N230" i="8"/>
  <c r="BK254" i="8"/>
  <c r="BJ253" i="8"/>
  <c r="BI252" i="8"/>
  <c r="C12" i="18"/>
  <c r="I240" i="8"/>
  <c r="G238" i="8"/>
  <c r="E236" i="8"/>
  <c r="F237" i="8"/>
  <c r="H239" i="8"/>
  <c r="D69" i="9"/>
  <c r="J254" i="8"/>
  <c r="K255" i="8"/>
  <c r="H252" i="8"/>
  <c r="I253" i="8"/>
  <c r="L256" i="8"/>
  <c r="H240" i="8"/>
  <c r="G239" i="8"/>
  <c r="D236" i="8"/>
  <c r="F238" i="8"/>
  <c r="E237" i="8"/>
  <c r="AY252" i="8"/>
  <c r="BC256" i="8"/>
  <c r="AZ253" i="8"/>
  <c r="BA254" i="8"/>
  <c r="BB255" i="8"/>
  <c r="BF252" i="8"/>
  <c r="BG253" i="8"/>
  <c r="BH254" i="8"/>
  <c r="BI255" i="8"/>
  <c r="BJ256" i="8"/>
  <c r="AL253" i="8"/>
  <c r="AO256" i="8"/>
  <c r="AK252" i="8"/>
  <c r="AM254" i="8"/>
  <c r="AN255" i="8"/>
  <c r="S255" i="8"/>
  <c r="R254" i="8"/>
  <c r="Q253" i="8"/>
  <c r="T256" i="8"/>
  <c r="P252" i="8"/>
  <c r="BJ252" i="8"/>
  <c r="BK253" i="8"/>
  <c r="BE255" i="8"/>
  <c r="BF256" i="8"/>
  <c r="BD254" i="8"/>
  <c r="BB252" i="8"/>
  <c r="BC253" i="8"/>
  <c r="O255" i="8"/>
  <c r="M253" i="8"/>
  <c r="L252" i="8"/>
  <c r="P256" i="8"/>
  <c r="N254" i="8"/>
  <c r="M252" i="8"/>
  <c r="O254" i="8"/>
  <c r="P255" i="8"/>
  <c r="N253" i="8"/>
  <c r="Q256" i="8"/>
  <c r="H255" i="8"/>
  <c r="I256" i="8"/>
  <c r="E252" i="8"/>
  <c r="F253" i="8"/>
  <c r="G254" i="8"/>
  <c r="BE253" i="8"/>
  <c r="BD252" i="8"/>
  <c r="BF254" i="8"/>
  <c r="BG255" i="8"/>
  <c r="BH256" i="8"/>
  <c r="BH255" i="8"/>
  <c r="BF253" i="8"/>
  <c r="BG254" i="8"/>
  <c r="BI256" i="8"/>
  <c r="BE252" i="8"/>
  <c r="BH253" i="8"/>
  <c r="BJ255" i="8"/>
  <c r="BI254" i="8"/>
  <c r="BK256" i="8"/>
  <c r="BG252" i="8"/>
  <c r="BD253" i="8"/>
  <c r="BF255" i="8"/>
  <c r="BE254" i="8"/>
  <c r="BG256" i="8"/>
  <c r="BC252" i="8"/>
  <c r="K12" i="18"/>
  <c r="K252" i="8"/>
  <c r="N255" i="8"/>
  <c r="M254" i="8"/>
  <c r="L253" i="8"/>
  <c r="O256" i="8"/>
  <c r="G12" i="18"/>
  <c r="C244" i="8"/>
  <c r="C249" i="8" s="1"/>
  <c r="E246" i="8"/>
  <c r="G248" i="8"/>
  <c r="D245" i="8"/>
  <c r="D249" i="8" s="1"/>
  <c r="F247" i="8"/>
  <c r="AE255" i="8"/>
  <c r="AD254" i="8"/>
  <c r="AC253" i="8"/>
  <c r="AB252" i="8"/>
  <c r="AF256" i="8"/>
  <c r="AH256" i="8"/>
  <c r="AE253" i="8"/>
  <c r="AD252" i="8"/>
  <c r="AG255" i="8"/>
  <c r="AF254" i="8"/>
  <c r="K53" i="18"/>
  <c r="M83" i="9"/>
  <c r="L83" i="9"/>
  <c r="E83" i="9"/>
  <c r="AP18" i="9"/>
  <c r="AP38" i="9"/>
  <c r="K358" i="8"/>
  <c r="K83" i="9"/>
  <c r="D210" i="7"/>
  <c r="D295" i="8" s="1"/>
  <c r="E200" i="7"/>
  <c r="U358" i="8"/>
  <c r="U83" i="9"/>
  <c r="AX358" i="8"/>
  <c r="AX83" i="9"/>
  <c r="P18" i="9"/>
  <c r="P38" i="9"/>
  <c r="G380" i="8"/>
  <c r="G382" i="8"/>
  <c r="G379" i="8"/>
  <c r="G381" i="8"/>
  <c r="H376" i="8"/>
  <c r="G383" i="8"/>
  <c r="G378" i="8" s="1"/>
  <c r="G385" i="8"/>
  <c r="G387" i="8"/>
  <c r="G386" i="8"/>
  <c r="G384" i="8"/>
  <c r="O358" i="8"/>
  <c r="O83" i="9"/>
  <c r="T358" i="8"/>
  <c r="T83" i="9"/>
  <c r="AF358" i="8"/>
  <c r="AF83" i="9"/>
  <c r="R358" i="8"/>
  <c r="R83" i="9"/>
  <c r="AY83" i="9"/>
  <c r="AY358" i="8"/>
  <c r="AQ408" i="8"/>
  <c r="AR410" i="8"/>
  <c r="E206" i="7"/>
  <c r="F218" i="7"/>
  <c r="H229" i="8"/>
  <c r="G228" i="8"/>
  <c r="I230" i="8"/>
  <c r="K232" i="8"/>
  <c r="J231" i="8"/>
  <c r="C207" i="8"/>
  <c r="C136" i="9" s="1"/>
  <c r="AL358" i="8"/>
  <c r="AL83" i="9"/>
  <c r="BF83" i="9"/>
  <c r="BF358" i="8"/>
  <c r="D203" i="8"/>
  <c r="D358" i="8"/>
  <c r="D83" i="9"/>
  <c r="F388" i="8"/>
  <c r="D184" i="8"/>
  <c r="D185" i="8" s="1"/>
  <c r="I217" i="7"/>
  <c r="H205" i="7"/>
  <c r="BH83" i="9"/>
  <c r="BH358" i="8"/>
  <c r="H358" i="8"/>
  <c r="H83" i="9"/>
  <c r="Z358" i="8"/>
  <c r="Z83" i="9"/>
  <c r="AU257" i="8"/>
  <c r="F157" i="9"/>
  <c r="AC358" i="8"/>
  <c r="AC83" i="9"/>
  <c r="E7" i="9"/>
  <c r="E118" i="9"/>
  <c r="AG358" i="8"/>
  <c r="AG83" i="9"/>
  <c r="F358" i="8"/>
  <c r="F83" i="9"/>
  <c r="AI358" i="8"/>
  <c r="AI83" i="9"/>
  <c r="AD410" i="8"/>
  <c r="AC408" i="8"/>
  <c r="BB408" i="8"/>
  <c r="BC410" i="8"/>
  <c r="P358" i="8"/>
  <c r="P83" i="9"/>
  <c r="C165" i="8"/>
  <c r="AR358" i="8"/>
  <c r="AR83" i="9"/>
  <c r="N358" i="8"/>
  <c r="N83" i="9"/>
  <c r="AR97" i="7"/>
  <c r="AS171" i="7"/>
  <c r="BA18" i="9"/>
  <c r="BA38" i="9"/>
  <c r="D194" i="8"/>
  <c r="D195" i="8" s="1"/>
  <c r="E193" i="8" s="1"/>
  <c r="E189" i="8"/>
  <c r="E191" i="8" s="1"/>
  <c r="J229" i="8"/>
  <c r="M232" i="8"/>
  <c r="I228" i="8"/>
  <c r="K230" i="8"/>
  <c r="L231" i="8"/>
  <c r="AQ119" i="7"/>
  <c r="AQ192" i="7"/>
  <c r="AQ234" i="7" s="1"/>
  <c r="F211" i="7"/>
  <c r="G199" i="7"/>
  <c r="Q408" i="8"/>
  <c r="R410" i="8"/>
  <c r="AQ43" i="27" l="1"/>
  <c r="L222" i="8"/>
  <c r="AE38" i="33"/>
  <c r="AF28" i="33"/>
  <c r="AF31" i="33"/>
  <c r="AS46" i="33"/>
  <c r="BA8" i="33"/>
  <c r="AZ18" i="33"/>
  <c r="AJ22" i="33"/>
  <c r="AI36" i="33"/>
  <c r="AJ19" i="33"/>
  <c r="AJ24" i="33" s="1"/>
  <c r="AO12" i="33"/>
  <c r="AO9" i="33"/>
  <c r="AO14" i="33" s="1"/>
  <c r="AZ27" i="33"/>
  <c r="AV51" i="33"/>
  <c r="AU54" i="33"/>
  <c r="BG40" i="33"/>
  <c r="J220" i="8"/>
  <c r="J225" i="8" s="1"/>
  <c r="J354" i="8"/>
  <c r="J265" i="8" s="1"/>
  <c r="J236" i="8" s="1"/>
  <c r="J21" i="8"/>
  <c r="K22" i="7"/>
  <c r="K29" i="8" s="1"/>
  <c r="K37" i="8" s="1"/>
  <c r="K10" i="8"/>
  <c r="K18" i="8" s="1"/>
  <c r="K66" i="9" s="1"/>
  <c r="N224" i="8"/>
  <c r="M19" i="27"/>
  <c r="L20" i="7"/>
  <c r="L27" i="8" s="1"/>
  <c r="L35" i="8" s="1"/>
  <c r="L360" i="8" s="1"/>
  <c r="L282" i="8" s="1"/>
  <c r="L35" i="27"/>
  <c r="M9" i="27"/>
  <c r="F118" i="8"/>
  <c r="K237" i="8"/>
  <c r="L238" i="8"/>
  <c r="F148" i="8"/>
  <c r="K208" i="8"/>
  <c r="K365" i="8" s="1"/>
  <c r="K20" i="9" s="1"/>
  <c r="D197" i="8"/>
  <c r="D135" i="9" s="1"/>
  <c r="AR257" i="8"/>
  <c r="AQ257" i="8"/>
  <c r="AT257" i="8"/>
  <c r="AS257" i="8"/>
  <c r="K32" i="8"/>
  <c r="AM158" i="9"/>
  <c r="AN158" i="9" s="1"/>
  <c r="AO158" i="9" s="1"/>
  <c r="AP158" i="9" s="1"/>
  <c r="AQ158" i="9" s="1"/>
  <c r="AR158" i="9" s="1"/>
  <c r="AS158" i="9" s="1"/>
  <c r="AT158" i="9" s="1"/>
  <c r="AU158" i="9" s="1"/>
  <c r="AV158" i="9" s="1"/>
  <c r="AW158" i="9" s="1"/>
  <c r="AX158" i="9" s="1"/>
  <c r="M239" i="8"/>
  <c r="F143" i="8"/>
  <c r="O48" i="27"/>
  <c r="N51" i="27"/>
  <c r="N25" i="7" s="1"/>
  <c r="J74" i="9"/>
  <c r="J362" i="8"/>
  <c r="J284" i="8" s="1"/>
  <c r="J40" i="8"/>
  <c r="M24" i="27"/>
  <c r="N19" i="27" s="1"/>
  <c r="K40" i="8"/>
  <c r="K74" i="9"/>
  <c r="K362" i="8"/>
  <c r="K284" i="8" s="1"/>
  <c r="K355" i="8"/>
  <c r="K266" i="8" s="1"/>
  <c r="K67" i="9"/>
  <c r="K75" i="9"/>
  <c r="K363" i="8"/>
  <c r="K285" i="8" s="1"/>
  <c r="J244" i="8"/>
  <c r="J249" i="8" s="1"/>
  <c r="L246" i="8"/>
  <c r="L11" i="8"/>
  <c r="L19" i="8" s="1"/>
  <c r="L30" i="8"/>
  <c r="L38" i="8" s="1"/>
  <c r="M247" i="8"/>
  <c r="K245" i="8"/>
  <c r="K72" i="9"/>
  <c r="F32" i="8"/>
  <c r="K71" i="9"/>
  <c r="K359" i="8"/>
  <c r="K281" i="8" s="1"/>
  <c r="K351" i="8"/>
  <c r="K262" i="8" s="1"/>
  <c r="K63" i="9"/>
  <c r="M12" i="27"/>
  <c r="M14" i="27" s="1"/>
  <c r="L19" i="7"/>
  <c r="K360" i="8"/>
  <c r="K282" i="8" s="1"/>
  <c r="K16" i="8"/>
  <c r="K352" i="8" s="1"/>
  <c r="K263" i="8" s="1"/>
  <c r="M222" i="8" s="1"/>
  <c r="K13" i="8"/>
  <c r="O28" i="27"/>
  <c r="O31" i="27"/>
  <c r="L8" i="8"/>
  <c r="N28" i="8"/>
  <c r="N36" i="8" s="1"/>
  <c r="N361" i="8" s="1"/>
  <c r="N353" i="8"/>
  <c r="N264" i="8" s="1"/>
  <c r="N65" i="9"/>
  <c r="M361" i="8"/>
  <c r="M283" i="8" s="1"/>
  <c r="M73" i="9"/>
  <c r="M353" i="8"/>
  <c r="M264" i="8" s="1"/>
  <c r="M65" i="9"/>
  <c r="G26" i="8"/>
  <c r="G32" i="8" s="1"/>
  <c r="F63" i="9"/>
  <c r="F351" i="8"/>
  <c r="F262" i="8" s="1"/>
  <c r="F21" i="8"/>
  <c r="F71" i="9"/>
  <c r="F77" i="9" s="1"/>
  <c r="F359" i="8"/>
  <c r="F281" i="8" s="1"/>
  <c r="F40" i="8"/>
  <c r="G15" i="8"/>
  <c r="G13" i="8"/>
  <c r="H225" i="8"/>
  <c r="F257" i="8"/>
  <c r="AN257" i="8"/>
  <c r="D82" i="9"/>
  <c r="AX257" i="8"/>
  <c r="BA257" i="8"/>
  <c r="AJ208" i="8"/>
  <c r="AJ365" i="8" s="1"/>
  <c r="AJ20" i="9" s="1"/>
  <c r="F88" i="8"/>
  <c r="X257" i="8"/>
  <c r="E217" i="8"/>
  <c r="D225" i="8"/>
  <c r="BB208" i="8"/>
  <c r="BB365" i="8" s="1"/>
  <c r="E404" i="8"/>
  <c r="F401" i="8" s="1"/>
  <c r="F403" i="8" s="1"/>
  <c r="F407" i="8" s="1"/>
  <c r="J241" i="8"/>
  <c r="S257" i="8"/>
  <c r="G225" i="8"/>
  <c r="AI257" i="8"/>
  <c r="F138" i="8"/>
  <c r="F249" i="8"/>
  <c r="I225" i="8"/>
  <c r="I249" i="8"/>
  <c r="F207" i="7"/>
  <c r="G201" i="7" s="1"/>
  <c r="G213" i="7" s="1"/>
  <c r="F98" i="8"/>
  <c r="D334" i="8"/>
  <c r="D14" i="9" s="1"/>
  <c r="F153" i="8"/>
  <c r="R257" i="8"/>
  <c r="Z257" i="8"/>
  <c r="Y257" i="8"/>
  <c r="E257" i="8"/>
  <c r="V257" i="8"/>
  <c r="F128" i="8"/>
  <c r="AM257" i="8"/>
  <c r="AA257" i="8"/>
  <c r="G249" i="8"/>
  <c r="H249" i="8"/>
  <c r="D79" i="9"/>
  <c r="AO257" i="8"/>
  <c r="I241" i="8"/>
  <c r="U257" i="8"/>
  <c r="D339" i="8"/>
  <c r="W257" i="8"/>
  <c r="E249" i="8"/>
  <c r="E409" i="8"/>
  <c r="F406" i="8" s="1"/>
  <c r="D233" i="8"/>
  <c r="E233" i="8"/>
  <c r="F233" i="8"/>
  <c r="E225" i="8"/>
  <c r="AV365" i="8"/>
  <c r="AV39" i="9"/>
  <c r="G109" i="8"/>
  <c r="G106" i="8"/>
  <c r="G107" i="8"/>
  <c r="C365" i="8"/>
  <c r="C20" i="9" s="1"/>
  <c r="C39" i="9"/>
  <c r="AQ39" i="9"/>
  <c r="AQ365" i="8"/>
  <c r="AZ208" i="8"/>
  <c r="BF208" i="8"/>
  <c r="V208" i="8"/>
  <c r="BA208" i="8"/>
  <c r="AC208" i="8"/>
  <c r="AE208" i="8"/>
  <c r="J208" i="8"/>
  <c r="D208" i="8"/>
  <c r="F208" i="8"/>
  <c r="AU208" i="8"/>
  <c r="AN208" i="8"/>
  <c r="T208" i="8"/>
  <c r="BH208" i="8"/>
  <c r="N208" i="8"/>
  <c r="Z208" i="8"/>
  <c r="AH208" i="8"/>
  <c r="P208" i="8"/>
  <c r="L208" i="8"/>
  <c r="AD208" i="8"/>
  <c r="X208" i="8"/>
  <c r="AP208" i="8"/>
  <c r="AT208" i="8"/>
  <c r="BJ208" i="8"/>
  <c r="W208" i="8"/>
  <c r="U208" i="8"/>
  <c r="AS208" i="8"/>
  <c r="I208" i="8"/>
  <c r="H208" i="8"/>
  <c r="G208" i="8"/>
  <c r="G129" i="8"/>
  <c r="G126" i="8"/>
  <c r="G127" i="8"/>
  <c r="AG208" i="8"/>
  <c r="T257" i="8"/>
  <c r="AI208" i="8"/>
  <c r="G72" i="8"/>
  <c r="G74" i="8"/>
  <c r="G71" i="8"/>
  <c r="G96" i="8"/>
  <c r="G99" i="8"/>
  <c r="G97" i="8"/>
  <c r="G98" i="8" s="1"/>
  <c r="BI208" i="8"/>
  <c r="H347" i="8"/>
  <c r="I349" i="8"/>
  <c r="J349" i="8" s="1"/>
  <c r="J347" i="8" s="1"/>
  <c r="G149" i="8"/>
  <c r="G146" i="8"/>
  <c r="G147" i="8"/>
  <c r="D241" i="8"/>
  <c r="BG208" i="8"/>
  <c r="G122" i="8"/>
  <c r="G124" i="8"/>
  <c r="G121" i="8"/>
  <c r="H219" i="7"/>
  <c r="BE208" i="8"/>
  <c r="G142" i="8"/>
  <c r="G144" i="8"/>
  <c r="G141" i="8"/>
  <c r="Y208" i="8"/>
  <c r="F335" i="8"/>
  <c r="F73" i="8"/>
  <c r="O208" i="8"/>
  <c r="F303" i="8"/>
  <c r="F408" i="8"/>
  <c r="G410" i="8"/>
  <c r="C209" i="8"/>
  <c r="C33" i="9" s="1"/>
  <c r="E332" i="8"/>
  <c r="E287" i="8" s="1"/>
  <c r="G276" i="8" s="1"/>
  <c r="AL257" i="8"/>
  <c r="AW208" i="8"/>
  <c r="F336" i="8"/>
  <c r="E18" i="9"/>
  <c r="E38" i="9"/>
  <c r="AY39" i="9"/>
  <c r="AY365" i="8"/>
  <c r="AY20" i="9" s="1"/>
  <c r="G67" i="8"/>
  <c r="G69" i="8"/>
  <c r="G304" i="8"/>
  <c r="G15" i="9" s="1"/>
  <c r="G66" i="8"/>
  <c r="G302" i="8"/>
  <c r="E339" i="8"/>
  <c r="AA208" i="8"/>
  <c r="AX208" i="8"/>
  <c r="G10" i="9"/>
  <c r="G19" i="9"/>
  <c r="G233" i="8"/>
  <c r="BD208" i="8"/>
  <c r="H233" i="8"/>
  <c r="E334" i="8"/>
  <c r="E14" i="9" s="1"/>
  <c r="AM208" i="8"/>
  <c r="AB257" i="8"/>
  <c r="AR208" i="8"/>
  <c r="G114" i="8"/>
  <c r="G112" i="8"/>
  <c r="G111" i="8"/>
  <c r="AO365" i="8"/>
  <c r="AO20" i="9" s="1"/>
  <c r="AO39" i="9"/>
  <c r="F215" i="7"/>
  <c r="E208" i="8"/>
  <c r="I5" i="8"/>
  <c r="H120" i="8"/>
  <c r="H125" i="8"/>
  <c r="H65" i="8"/>
  <c r="H90" i="8"/>
  <c r="H140" i="8"/>
  <c r="H70" i="8"/>
  <c r="H75" i="8"/>
  <c r="H145" i="8"/>
  <c r="H110" i="8"/>
  <c r="H115" i="8"/>
  <c r="H424" i="8"/>
  <c r="H426" i="8" s="1"/>
  <c r="H428" i="8" s="1"/>
  <c r="H95" i="8"/>
  <c r="H100" i="8"/>
  <c r="H80" i="8"/>
  <c r="H85" i="8"/>
  <c r="H130" i="8"/>
  <c r="H105" i="8"/>
  <c r="H135" i="8"/>
  <c r="H150" i="8"/>
  <c r="AF208" i="8"/>
  <c r="AC257" i="8"/>
  <c r="Q208" i="8"/>
  <c r="BC208" i="8"/>
  <c r="E210" i="7"/>
  <c r="E295" i="8" s="1"/>
  <c r="E21" i="9" s="1"/>
  <c r="M208" i="8"/>
  <c r="R208" i="8"/>
  <c r="G131" i="8"/>
  <c r="G134" i="8"/>
  <c r="G132" i="8"/>
  <c r="G133" i="8" s="1"/>
  <c r="L233" i="8"/>
  <c r="AB208" i="8"/>
  <c r="S208" i="8"/>
  <c r="AL208" i="8"/>
  <c r="AK208" i="8"/>
  <c r="G137" i="8"/>
  <c r="G136" i="8"/>
  <c r="G138" i="8" s="1"/>
  <c r="G139" i="8"/>
  <c r="G220" i="7"/>
  <c r="F208" i="7"/>
  <c r="G202" i="7" s="1"/>
  <c r="C268" i="8"/>
  <c r="C269" i="8" s="1"/>
  <c r="C77" i="9"/>
  <c r="C79" i="9" s="1"/>
  <c r="G151" i="8"/>
  <c r="G152" i="8"/>
  <c r="G154" i="8"/>
  <c r="D174" i="8"/>
  <c r="D175" i="8" s="1"/>
  <c r="D177" i="8" s="1"/>
  <c r="D133" i="9" s="1"/>
  <c r="F123" i="8"/>
  <c r="G77" i="8"/>
  <c r="G79" i="8"/>
  <c r="G76" i="8"/>
  <c r="C281" i="8"/>
  <c r="G117" i="8"/>
  <c r="G119" i="8"/>
  <c r="G116" i="8"/>
  <c r="AY257" i="8"/>
  <c r="AH257" i="8"/>
  <c r="G81" i="8"/>
  <c r="G82" i="8"/>
  <c r="G84" i="8"/>
  <c r="AF257" i="8"/>
  <c r="AJ257" i="8"/>
  <c r="F133" i="8"/>
  <c r="G104" i="8"/>
  <c r="G102" i="8"/>
  <c r="G101" i="8"/>
  <c r="G103" i="8" s="1"/>
  <c r="G94" i="8"/>
  <c r="G92" i="8"/>
  <c r="G91" i="8"/>
  <c r="F108" i="8"/>
  <c r="F113" i="8"/>
  <c r="F78" i="8"/>
  <c r="F209" i="7"/>
  <c r="G203" i="7" s="1"/>
  <c r="G221" i="7"/>
  <c r="G86" i="8"/>
  <c r="G89" i="8"/>
  <c r="G87" i="8"/>
  <c r="AK257" i="8"/>
  <c r="G257" i="8"/>
  <c r="AG257" i="8"/>
  <c r="Q257" i="8"/>
  <c r="H241" i="8"/>
  <c r="I257" i="8"/>
  <c r="AD257" i="8"/>
  <c r="F241" i="8"/>
  <c r="AZ257" i="8"/>
  <c r="L257" i="8"/>
  <c r="H257" i="8"/>
  <c r="M257" i="8"/>
  <c r="AE257" i="8"/>
  <c r="J257" i="8"/>
  <c r="E241" i="8"/>
  <c r="BD257" i="8"/>
  <c r="K257" i="8"/>
  <c r="O257" i="8"/>
  <c r="G241" i="8"/>
  <c r="BI257" i="8"/>
  <c r="N257" i="8"/>
  <c r="BG257" i="8"/>
  <c r="BF257" i="8"/>
  <c r="BJ257" i="8"/>
  <c r="BC257" i="8"/>
  <c r="BH257" i="8"/>
  <c r="P257" i="8"/>
  <c r="BE257" i="8"/>
  <c r="BB257" i="8"/>
  <c r="G27" i="18"/>
  <c r="C36" i="9"/>
  <c r="D338" i="8"/>
  <c r="C147" i="9"/>
  <c r="I233" i="8"/>
  <c r="J233" i="8"/>
  <c r="K233" i="8"/>
  <c r="E179" i="8"/>
  <c r="E181" i="8" s="1"/>
  <c r="D187" i="8"/>
  <c r="D134" i="9" s="1"/>
  <c r="E183" i="8"/>
  <c r="S410" i="8"/>
  <c r="R408" i="8"/>
  <c r="BD410" i="8"/>
  <c r="BC408" i="8"/>
  <c r="D163" i="8"/>
  <c r="D159" i="8"/>
  <c r="D161" i="8" s="1"/>
  <c r="C167" i="8"/>
  <c r="C132" i="9" s="1"/>
  <c r="C137" i="9" s="1"/>
  <c r="BB18" i="9"/>
  <c r="BB38" i="9"/>
  <c r="AQ18" i="9"/>
  <c r="AQ38" i="9"/>
  <c r="F200" i="7"/>
  <c r="E212" i="7"/>
  <c r="E216" i="7" s="1"/>
  <c r="E371" i="8" s="1"/>
  <c r="E204" i="7"/>
  <c r="J217" i="7"/>
  <c r="I205" i="7"/>
  <c r="H199" i="7"/>
  <c r="G211" i="7"/>
  <c r="K27" i="18"/>
  <c r="G388" i="8"/>
  <c r="D21" i="9"/>
  <c r="D41" i="9"/>
  <c r="D296" i="8"/>
  <c r="I27" i="18"/>
  <c r="G218" i="7"/>
  <c r="F206" i="7"/>
  <c r="AT171" i="7"/>
  <c r="AS97" i="7"/>
  <c r="AR119" i="7"/>
  <c r="AR192" i="7"/>
  <c r="AR234" i="7" s="1"/>
  <c r="Q18" i="9"/>
  <c r="Q38" i="9"/>
  <c r="K349" i="8"/>
  <c r="AD408" i="8"/>
  <c r="AE410" i="8"/>
  <c r="E27" i="18"/>
  <c r="H380" i="8"/>
  <c r="H382" i="8"/>
  <c r="H381" i="8"/>
  <c r="I376" i="8"/>
  <c r="H379" i="8"/>
  <c r="H383" i="8"/>
  <c r="H378" i="8" s="1"/>
  <c r="H385" i="8"/>
  <c r="H387" i="8"/>
  <c r="H384" i="8"/>
  <c r="H386" i="8"/>
  <c r="D204" i="8"/>
  <c r="D205" i="8" s="1"/>
  <c r="I36" i="16"/>
  <c r="AY158" i="9"/>
  <c r="AZ158" i="9" s="1"/>
  <c r="BA158" i="9" s="1"/>
  <c r="BB158" i="9" s="1"/>
  <c r="BC158" i="9" s="1"/>
  <c r="BD158" i="9" s="1"/>
  <c r="BE158" i="9" s="1"/>
  <c r="BF158" i="9" s="1"/>
  <c r="BG158" i="9" s="1"/>
  <c r="BH158" i="9" s="1"/>
  <c r="BI158" i="9" s="1"/>
  <c r="BJ158" i="9" s="1"/>
  <c r="K36" i="16" s="1"/>
  <c r="E194" i="8"/>
  <c r="E195" i="8" s="1"/>
  <c r="F7" i="9"/>
  <c r="F118" i="9"/>
  <c r="AC18" i="9"/>
  <c r="AC38" i="9"/>
  <c r="G157" i="9"/>
  <c r="C27" i="18"/>
  <c r="AR408" i="8"/>
  <c r="AS410" i="8"/>
  <c r="D287" i="8"/>
  <c r="K39" i="9" l="1"/>
  <c r="AJ39" i="9"/>
  <c r="AR41" i="27"/>
  <c r="AR38" i="27"/>
  <c r="AF33" i="33"/>
  <c r="AT41" i="33"/>
  <c r="AT44" i="33"/>
  <c r="BH40" i="33"/>
  <c r="AV54" i="33"/>
  <c r="AW51" i="33"/>
  <c r="AK22" i="33"/>
  <c r="AJ36" i="33"/>
  <c r="AK19" i="33"/>
  <c r="AK24" i="33" s="1"/>
  <c r="BA27" i="33"/>
  <c r="AP12" i="33"/>
  <c r="AP9" i="33"/>
  <c r="AP14" i="33" s="1"/>
  <c r="BA18" i="33"/>
  <c r="BB8" i="33"/>
  <c r="K354" i="8"/>
  <c r="K265" i="8" s="1"/>
  <c r="M238" i="8" s="1"/>
  <c r="N240" i="8"/>
  <c r="L22" i="7"/>
  <c r="G83" i="8"/>
  <c r="G123" i="8"/>
  <c r="G78" i="8"/>
  <c r="G73" i="8"/>
  <c r="J77" i="9"/>
  <c r="J79" i="9" s="1"/>
  <c r="M20" i="7"/>
  <c r="M8" i="8" s="1"/>
  <c r="M16" i="8" s="1"/>
  <c r="K77" i="9"/>
  <c r="N22" i="27"/>
  <c r="N24" i="27" s="1"/>
  <c r="M35" i="27"/>
  <c r="L67" i="9"/>
  <c r="L355" i="8"/>
  <c r="L266" i="8" s="1"/>
  <c r="N247" i="8"/>
  <c r="K244" i="8"/>
  <c r="K249" i="8" s="1"/>
  <c r="O248" i="8"/>
  <c r="M246" i="8"/>
  <c r="L245" i="8"/>
  <c r="N239" i="8"/>
  <c r="L237" i="8"/>
  <c r="K236" i="8"/>
  <c r="K241" i="8" s="1"/>
  <c r="O240" i="8"/>
  <c r="P48" i="27"/>
  <c r="O51" i="27"/>
  <c r="O25" i="7" s="1"/>
  <c r="L363" i="8"/>
  <c r="L285" i="8" s="1"/>
  <c r="L75" i="9"/>
  <c r="K212" i="8"/>
  <c r="O216" i="8"/>
  <c r="L213" i="8"/>
  <c r="M214" i="8"/>
  <c r="N215" i="8"/>
  <c r="N12" i="27"/>
  <c r="M19" i="7"/>
  <c r="L26" i="8"/>
  <c r="L7" i="8"/>
  <c r="L15" i="8" s="1"/>
  <c r="L72" i="9"/>
  <c r="L16" i="8"/>
  <c r="L352" i="8" s="1"/>
  <c r="L263" i="8" s="1"/>
  <c r="N222" i="8" s="1"/>
  <c r="K64" i="9"/>
  <c r="K69" i="9" s="1"/>
  <c r="K21" i="8"/>
  <c r="O33" i="27"/>
  <c r="C9" i="18"/>
  <c r="G34" i="8"/>
  <c r="G359" i="8" s="1"/>
  <c r="G281" i="8" s="1"/>
  <c r="N73" i="9"/>
  <c r="C17" i="18" s="1"/>
  <c r="N283" i="8"/>
  <c r="N9" i="27"/>
  <c r="H26" i="8"/>
  <c r="L221" i="8"/>
  <c r="O224" i="8"/>
  <c r="K220" i="8"/>
  <c r="K225" i="8" s="1"/>
  <c r="N223" i="8"/>
  <c r="O229" i="8"/>
  <c r="N228" i="8"/>
  <c r="Q231" i="8"/>
  <c r="P230" i="8"/>
  <c r="R232" i="8"/>
  <c r="N229" i="8"/>
  <c r="M228" i="8"/>
  <c r="M233" i="8" s="1"/>
  <c r="Q232" i="8"/>
  <c r="O230" i="8"/>
  <c r="P231" i="8"/>
  <c r="G213" i="8"/>
  <c r="I215" i="8"/>
  <c r="H214" i="8"/>
  <c r="F212" i="8"/>
  <c r="F217" i="8" s="1"/>
  <c r="F268" i="8" s="1"/>
  <c r="F6" i="9" s="1"/>
  <c r="J216" i="8"/>
  <c r="G351" i="8"/>
  <c r="G262" i="8" s="1"/>
  <c r="G21" i="8"/>
  <c r="G63" i="9"/>
  <c r="G69" i="9" s="1"/>
  <c r="F69" i="9"/>
  <c r="F79" i="9" s="1"/>
  <c r="D268" i="8"/>
  <c r="D6" i="9" s="1"/>
  <c r="D11" i="9" s="1"/>
  <c r="BB39" i="9"/>
  <c r="G118" i="8"/>
  <c r="G143" i="8"/>
  <c r="E173" i="8"/>
  <c r="C110" i="9"/>
  <c r="F404" i="8"/>
  <c r="G401" i="8" s="1"/>
  <c r="G404" i="8" s="1"/>
  <c r="H401" i="8" s="1"/>
  <c r="H404" i="8" s="1"/>
  <c r="I401" i="8" s="1"/>
  <c r="I404" i="8" s="1"/>
  <c r="J401" i="8" s="1"/>
  <c r="G148" i="8"/>
  <c r="E274" i="8"/>
  <c r="K366" i="8"/>
  <c r="K346" i="8" s="1"/>
  <c r="D341" i="8"/>
  <c r="E340" i="8" s="1"/>
  <c r="E16" i="9" s="1"/>
  <c r="F339" i="8"/>
  <c r="E268" i="8"/>
  <c r="E6" i="9" s="1"/>
  <c r="E11" i="9" s="1"/>
  <c r="G153" i="8"/>
  <c r="G207" i="7"/>
  <c r="H207" i="7" s="1"/>
  <c r="E41" i="9"/>
  <c r="F275" i="8"/>
  <c r="H277" i="8"/>
  <c r="F409" i="8"/>
  <c r="G406" i="8" s="1"/>
  <c r="G214" i="7"/>
  <c r="G215" i="7"/>
  <c r="H144" i="8"/>
  <c r="H141" i="8"/>
  <c r="H142" i="8"/>
  <c r="I365" i="8"/>
  <c r="I39" i="9"/>
  <c r="C6" i="9"/>
  <c r="C11" i="9" s="1"/>
  <c r="U365" i="8"/>
  <c r="U39" i="9"/>
  <c r="BF39" i="9"/>
  <c r="BF365" i="8"/>
  <c r="AL365" i="8"/>
  <c r="AL39" i="9"/>
  <c r="AP39" i="9"/>
  <c r="AP365" i="8"/>
  <c r="E169" i="8"/>
  <c r="E171" i="8" s="1"/>
  <c r="L39" i="9"/>
  <c r="L365" i="8"/>
  <c r="H89" i="8"/>
  <c r="H86" i="8"/>
  <c r="H87" i="8"/>
  <c r="H82" i="8"/>
  <c r="H84" i="8"/>
  <c r="H81" i="8"/>
  <c r="H83" i="8" s="1"/>
  <c r="AX39" i="9"/>
  <c r="AX365" i="8"/>
  <c r="G408" i="8"/>
  <c r="H410" i="8"/>
  <c r="G93" i="8"/>
  <c r="H99" i="8"/>
  <c r="H96" i="8"/>
  <c r="H97" i="8"/>
  <c r="BB20" i="9"/>
  <c r="AA39" i="9"/>
  <c r="AA365" i="8"/>
  <c r="F18" i="9"/>
  <c r="F38" i="9"/>
  <c r="BH365" i="8"/>
  <c r="BH39" i="9"/>
  <c r="R365" i="8"/>
  <c r="R39" i="9"/>
  <c r="F82" i="9"/>
  <c r="F332" i="8"/>
  <c r="F287" i="8" s="1"/>
  <c r="I277" i="8" s="1"/>
  <c r="T365" i="8"/>
  <c r="T39" i="9"/>
  <c r="G365" i="8"/>
  <c r="G39" i="9"/>
  <c r="Q365" i="8"/>
  <c r="Q39" i="9"/>
  <c r="G303" i="8"/>
  <c r="G332" i="8" s="1"/>
  <c r="G287" i="8" s="1"/>
  <c r="AE365" i="8"/>
  <c r="AE39" i="9"/>
  <c r="H94" i="8"/>
  <c r="H91" i="8"/>
  <c r="H92" i="8"/>
  <c r="AS365" i="8"/>
  <c r="AS39" i="9"/>
  <c r="H129" i="8"/>
  <c r="H127" i="8"/>
  <c r="H126" i="8"/>
  <c r="H19" i="9"/>
  <c r="H10" i="9"/>
  <c r="H122" i="8"/>
  <c r="H121" i="8"/>
  <c r="H123" i="8" s="1"/>
  <c r="H124" i="8"/>
  <c r="BI39" i="9"/>
  <c r="BI365" i="8"/>
  <c r="BJ365" i="8"/>
  <c r="BJ39" i="9"/>
  <c r="G88" i="8"/>
  <c r="AF365" i="8"/>
  <c r="AF39" i="9"/>
  <c r="AT365" i="8"/>
  <c r="AT39" i="9"/>
  <c r="F210" i="7"/>
  <c r="F295" i="8" s="1"/>
  <c r="F21" i="9" s="1"/>
  <c r="X365" i="8"/>
  <c r="X39" i="9"/>
  <c r="H137" i="8"/>
  <c r="H136" i="8"/>
  <c r="H138" i="8" s="1"/>
  <c r="H139" i="8"/>
  <c r="H109" i="8"/>
  <c r="H106" i="8"/>
  <c r="H107" i="8"/>
  <c r="H108" i="8"/>
  <c r="P365" i="8"/>
  <c r="P39" i="9"/>
  <c r="G113" i="8"/>
  <c r="AH39" i="9"/>
  <c r="AH365" i="8"/>
  <c r="Z39" i="9"/>
  <c r="Z365" i="8"/>
  <c r="H102" i="8"/>
  <c r="H104" i="8"/>
  <c r="H101" i="8"/>
  <c r="N39" i="9"/>
  <c r="N365" i="8"/>
  <c r="H116" i="8"/>
  <c r="H117" i="8"/>
  <c r="H119" i="8"/>
  <c r="O365" i="8"/>
  <c r="O39" i="9"/>
  <c r="AN365" i="8"/>
  <c r="AN39" i="9"/>
  <c r="AU39" i="9"/>
  <c r="AU365" i="8"/>
  <c r="H146" i="8"/>
  <c r="H148" i="8" s="1"/>
  <c r="H147" i="8"/>
  <c r="H149" i="8"/>
  <c r="G128" i="8"/>
  <c r="F365" i="8"/>
  <c r="F39" i="9"/>
  <c r="AV20" i="9"/>
  <c r="BC365" i="8"/>
  <c r="BC39" i="9"/>
  <c r="H71" i="8"/>
  <c r="H72" i="8"/>
  <c r="H74" i="8"/>
  <c r="J39" i="9"/>
  <c r="J365" i="8"/>
  <c r="AM365" i="8"/>
  <c r="AM39" i="9"/>
  <c r="F334" i="8"/>
  <c r="F14" i="9" s="1"/>
  <c r="H39" i="9"/>
  <c r="H365" i="8"/>
  <c r="H220" i="7"/>
  <c r="I220" i="7" s="1"/>
  <c r="J220" i="7" s="1"/>
  <c r="K220" i="7" s="1"/>
  <c r="G208" i="7"/>
  <c r="H208" i="7" s="1"/>
  <c r="I208" i="7" s="1"/>
  <c r="J208" i="7" s="1"/>
  <c r="G336" i="8"/>
  <c r="AC39" i="9"/>
  <c r="AC365" i="8"/>
  <c r="H66" i="8"/>
  <c r="H67" i="8"/>
  <c r="H69" i="8"/>
  <c r="H304" i="8"/>
  <c r="H15" i="9" s="1"/>
  <c r="H302" i="8"/>
  <c r="Y365" i="8"/>
  <c r="Y39" i="9"/>
  <c r="BA39" i="9"/>
  <c r="BA365" i="8"/>
  <c r="V365" i="8"/>
  <c r="V39" i="9"/>
  <c r="W365" i="8"/>
  <c r="W39" i="9"/>
  <c r="J5" i="8"/>
  <c r="I110" i="8"/>
  <c r="I95" i="8"/>
  <c r="I100" i="8"/>
  <c r="I85" i="8"/>
  <c r="I105" i="8"/>
  <c r="I135" i="8"/>
  <c r="I125" i="8"/>
  <c r="I424" i="8"/>
  <c r="I426" i="8" s="1"/>
  <c r="I428" i="8" s="1"/>
  <c r="I70" i="8"/>
  <c r="I75" i="8"/>
  <c r="I80" i="8"/>
  <c r="I150" i="8"/>
  <c r="I90" i="8"/>
  <c r="I65" i="8"/>
  <c r="I120" i="8"/>
  <c r="I115" i="8"/>
  <c r="I145" i="8"/>
  <c r="I130" i="8"/>
  <c r="I140" i="8"/>
  <c r="AZ365" i="8"/>
  <c r="AZ39" i="9"/>
  <c r="AK39" i="9"/>
  <c r="AK365" i="8"/>
  <c r="E365" i="8"/>
  <c r="E39" i="9"/>
  <c r="AQ20" i="9"/>
  <c r="H221" i="7"/>
  <c r="G209" i="7"/>
  <c r="H203" i="7" s="1"/>
  <c r="BD365" i="8"/>
  <c r="BD39" i="9"/>
  <c r="H154" i="8"/>
  <c r="H151" i="8"/>
  <c r="H152" i="8"/>
  <c r="BE365" i="8"/>
  <c r="BE39" i="9"/>
  <c r="S39" i="9"/>
  <c r="S365" i="8"/>
  <c r="AD365" i="8"/>
  <c r="AD39" i="9"/>
  <c r="AB365" i="8"/>
  <c r="AB39" i="9"/>
  <c r="AW365" i="8"/>
  <c r="AW39" i="9"/>
  <c r="I219" i="7"/>
  <c r="H131" i="8"/>
  <c r="H134" i="8"/>
  <c r="H132" i="8"/>
  <c r="G108" i="8"/>
  <c r="AI39" i="9"/>
  <c r="AI365" i="8"/>
  <c r="M365" i="8"/>
  <c r="M39" i="9"/>
  <c r="AR365" i="8"/>
  <c r="AR39" i="9"/>
  <c r="BG365" i="8"/>
  <c r="BG39" i="9"/>
  <c r="AG365" i="8"/>
  <c r="AG39" i="9"/>
  <c r="H111" i="8"/>
  <c r="H112" i="8"/>
  <c r="H114" i="8"/>
  <c r="G68" i="8"/>
  <c r="H76" i="8"/>
  <c r="H79" i="8"/>
  <c r="H77" i="8"/>
  <c r="G335" i="8"/>
  <c r="D365" i="8"/>
  <c r="D39" i="9"/>
  <c r="F193" i="8"/>
  <c r="E197" i="8"/>
  <c r="E135" i="9" s="1"/>
  <c r="F189" i="8"/>
  <c r="F191" i="8" s="1"/>
  <c r="AT97" i="7"/>
  <c r="AU171" i="7"/>
  <c r="G206" i="7"/>
  <c r="H218" i="7"/>
  <c r="K347" i="8"/>
  <c r="L349" i="8"/>
  <c r="J10" i="9"/>
  <c r="J19" i="9"/>
  <c r="AS119" i="7"/>
  <c r="AS192" i="7"/>
  <c r="AS234" i="7" s="1"/>
  <c r="I199" i="7"/>
  <c r="H211" i="7"/>
  <c r="G200" i="7"/>
  <c r="F212" i="7"/>
  <c r="F216" i="7" s="1"/>
  <c r="F371" i="8" s="1"/>
  <c r="F204" i="7"/>
  <c r="E184" i="8"/>
  <c r="E185" i="8" s="1"/>
  <c r="E187" i="8" s="1"/>
  <c r="E134" i="9" s="1"/>
  <c r="R18" i="9"/>
  <c r="R38" i="9"/>
  <c r="S408" i="8"/>
  <c r="T410" i="8"/>
  <c r="C34" i="9"/>
  <c r="C140" i="9"/>
  <c r="D261" i="8"/>
  <c r="I379" i="8"/>
  <c r="I382" i="8"/>
  <c r="I378" i="8"/>
  <c r="I380" i="8"/>
  <c r="I381" i="8"/>
  <c r="J376" i="8"/>
  <c r="I385" i="8"/>
  <c r="I383" i="8"/>
  <c r="I387" i="8"/>
  <c r="I384" i="8"/>
  <c r="I386" i="8"/>
  <c r="E293" i="8"/>
  <c r="E296" i="8" s="1"/>
  <c r="D150" i="9"/>
  <c r="AS408" i="8"/>
  <c r="AT410" i="8"/>
  <c r="E199" i="8"/>
  <c r="E201" i="8" s="1"/>
  <c r="E203" i="8"/>
  <c r="D207" i="8"/>
  <c r="D136" i="9" s="1"/>
  <c r="AR18" i="9"/>
  <c r="AR38" i="9"/>
  <c r="H157" i="9"/>
  <c r="H388" i="8"/>
  <c r="AF410" i="8"/>
  <c r="AE408" i="8"/>
  <c r="J205" i="7"/>
  <c r="K217" i="7"/>
  <c r="D164" i="8"/>
  <c r="D209" i="8" s="1"/>
  <c r="BC18" i="9"/>
  <c r="BC38" i="9"/>
  <c r="D274" i="8"/>
  <c r="G277" i="8"/>
  <c r="F276" i="8"/>
  <c r="E275" i="8"/>
  <c r="AD18" i="9"/>
  <c r="AD38" i="9"/>
  <c r="G7" i="9"/>
  <c r="G118" i="9"/>
  <c r="BD408" i="8"/>
  <c r="BE410" i="8"/>
  <c r="AR43" i="27" l="1"/>
  <c r="AF38" i="33"/>
  <c r="AG31" i="33"/>
  <c r="AG28" i="33"/>
  <c r="AG33" i="33" s="1"/>
  <c r="AT46" i="33"/>
  <c r="BC8" i="33"/>
  <c r="BB18" i="33"/>
  <c r="AQ12" i="33"/>
  <c r="AQ9" i="33"/>
  <c r="BB27" i="33"/>
  <c r="AL19" i="33"/>
  <c r="AK36" i="33"/>
  <c r="AL22" i="33"/>
  <c r="AW54" i="33"/>
  <c r="AX51" i="33"/>
  <c r="BI40" i="33"/>
  <c r="L10" i="8"/>
  <c r="L18" i="8" s="1"/>
  <c r="L29" i="8"/>
  <c r="L37" i="8" s="1"/>
  <c r="N20" i="7"/>
  <c r="N8" i="8" s="1"/>
  <c r="N16" i="8" s="1"/>
  <c r="O19" i="27"/>
  <c r="O24" i="27" s="1"/>
  <c r="O22" i="27"/>
  <c r="M27" i="8"/>
  <c r="M35" i="8" s="1"/>
  <c r="M360" i="8" s="1"/>
  <c r="M282" i="8" s="1"/>
  <c r="H133" i="8"/>
  <c r="H93" i="8"/>
  <c r="K79" i="9"/>
  <c r="H78" i="8"/>
  <c r="G339" i="8"/>
  <c r="H73" i="8"/>
  <c r="Q48" i="27"/>
  <c r="P51" i="27"/>
  <c r="P25" i="7" s="1"/>
  <c r="N246" i="8"/>
  <c r="P248" i="8"/>
  <c r="O247" i="8"/>
  <c r="L244" i="8"/>
  <c r="L249" i="8" s="1"/>
  <c r="M245" i="8"/>
  <c r="M11" i="8"/>
  <c r="M19" i="8" s="1"/>
  <c r="M30" i="8"/>
  <c r="M38" i="8" s="1"/>
  <c r="L13" i="8"/>
  <c r="L63" i="9"/>
  <c r="L351" i="8"/>
  <c r="L262" i="8" s="1"/>
  <c r="N14" i="27"/>
  <c r="N19" i="7" s="1"/>
  <c r="L34" i="8"/>
  <c r="M7" i="8"/>
  <c r="M26" i="8"/>
  <c r="M34" i="8" s="1"/>
  <c r="M64" i="9"/>
  <c r="M352" i="8"/>
  <c r="M263" i="8" s="1"/>
  <c r="N221" i="8" s="1"/>
  <c r="L64" i="9"/>
  <c r="L21" i="8"/>
  <c r="O223" i="8"/>
  <c r="L220" i="8"/>
  <c r="L225" i="8" s="1"/>
  <c r="M221" i="8"/>
  <c r="P224" i="8"/>
  <c r="P28" i="27"/>
  <c r="P31" i="27"/>
  <c r="O21" i="7"/>
  <c r="H7" i="8"/>
  <c r="H13" i="8" s="1"/>
  <c r="G40" i="8"/>
  <c r="G71" i="9"/>
  <c r="G77" i="9" s="1"/>
  <c r="G79" i="9" s="1"/>
  <c r="N233" i="8"/>
  <c r="N27" i="8"/>
  <c r="H32" i="8"/>
  <c r="H34" i="8"/>
  <c r="I214" i="8"/>
  <c r="K216" i="8"/>
  <c r="J215" i="8"/>
  <c r="H213" i="8"/>
  <c r="G212" i="8"/>
  <c r="G217" i="8" s="1"/>
  <c r="G268" i="8" s="1"/>
  <c r="G6" i="9" s="1"/>
  <c r="G11" i="9" s="1"/>
  <c r="D269" i="8"/>
  <c r="E261" i="8" s="1"/>
  <c r="E269" i="8" s="1"/>
  <c r="H98" i="8"/>
  <c r="I403" i="8"/>
  <c r="I407" i="8" s="1"/>
  <c r="H153" i="8"/>
  <c r="H403" i="8"/>
  <c r="H407" i="8" s="1"/>
  <c r="G403" i="8"/>
  <c r="G407" i="8" s="1"/>
  <c r="G409" i="8" s="1"/>
  <c r="H406" i="8" s="1"/>
  <c r="E338" i="8"/>
  <c r="E341" i="8" s="1"/>
  <c r="E36" i="9" s="1"/>
  <c r="G40" i="14"/>
  <c r="D147" i="9"/>
  <c r="D36" i="9"/>
  <c r="H113" i="8"/>
  <c r="H128" i="8"/>
  <c r="C40" i="14"/>
  <c r="G82" i="9"/>
  <c r="H201" i="7"/>
  <c r="H213" i="7" s="1"/>
  <c r="F274" i="8"/>
  <c r="G275" i="8"/>
  <c r="H276" i="8"/>
  <c r="K40" i="14"/>
  <c r="H215" i="7"/>
  <c r="H303" i="8"/>
  <c r="H82" i="9" s="1"/>
  <c r="AA20" i="9"/>
  <c r="H336" i="8"/>
  <c r="H68" i="8"/>
  <c r="F20" i="9"/>
  <c r="F366" i="8"/>
  <c r="F346" i="8" s="1"/>
  <c r="Z20" i="9"/>
  <c r="H335" i="8"/>
  <c r="AC20" i="9"/>
  <c r="AH20" i="9"/>
  <c r="F41" i="9"/>
  <c r="I109" i="8"/>
  <c r="I106" i="8"/>
  <c r="I107" i="8"/>
  <c r="AE20" i="9"/>
  <c r="BJ20" i="9"/>
  <c r="H275" i="8"/>
  <c r="G274" i="8"/>
  <c r="I276" i="8"/>
  <c r="J277" i="8"/>
  <c r="BF20" i="9"/>
  <c r="I101" i="8"/>
  <c r="I104" i="8"/>
  <c r="I102" i="8"/>
  <c r="BI20" i="9"/>
  <c r="E20" i="9"/>
  <c r="E366" i="8"/>
  <c r="E346" i="8" s="1"/>
  <c r="K208" i="7"/>
  <c r="L220" i="7"/>
  <c r="P20" i="9"/>
  <c r="AB20" i="9"/>
  <c r="I114" i="8"/>
  <c r="I111" i="8"/>
  <c r="I112" i="8"/>
  <c r="AU20" i="9"/>
  <c r="U20" i="9"/>
  <c r="K5" i="8"/>
  <c r="J100" i="8"/>
  <c r="J90" i="8"/>
  <c r="J424" i="8"/>
  <c r="J426" i="8" s="1"/>
  <c r="J428" i="8" s="1"/>
  <c r="J80" i="8"/>
  <c r="J140" i="8"/>
  <c r="J115" i="8"/>
  <c r="J135" i="8"/>
  <c r="J110" i="8"/>
  <c r="J125" i="8"/>
  <c r="J70" i="8"/>
  <c r="J150" i="8"/>
  <c r="J105" i="8"/>
  <c r="J130" i="8"/>
  <c r="J65" i="8"/>
  <c r="J85" i="8"/>
  <c r="J145" i="8"/>
  <c r="J120" i="8"/>
  <c r="J75" i="8"/>
  <c r="J95" i="8"/>
  <c r="G20" i="9"/>
  <c r="G366" i="8"/>
  <c r="G346" i="8" s="1"/>
  <c r="G38" i="9"/>
  <c r="G18" i="9"/>
  <c r="AG20" i="9"/>
  <c r="AD20" i="9"/>
  <c r="AX20" i="9"/>
  <c r="S20" i="9"/>
  <c r="AZ20" i="9"/>
  <c r="W20" i="9"/>
  <c r="I40" i="14"/>
  <c r="AN20" i="9"/>
  <c r="T20" i="9"/>
  <c r="I20" i="9"/>
  <c r="I366" i="8"/>
  <c r="I346" i="8" s="1"/>
  <c r="BG20" i="9"/>
  <c r="I141" i="8"/>
  <c r="I142" i="8"/>
  <c r="I144" i="8"/>
  <c r="AM20" i="9"/>
  <c r="E40" i="14"/>
  <c r="H143" i="8"/>
  <c r="I82" i="8"/>
  <c r="I84" i="8"/>
  <c r="I81" i="8"/>
  <c r="I76" i="8"/>
  <c r="I77" i="8"/>
  <c r="I78" i="8" s="1"/>
  <c r="I79" i="8"/>
  <c r="E174" i="8"/>
  <c r="E175" i="8" s="1"/>
  <c r="E177" i="8" s="1"/>
  <c r="E133" i="9" s="1"/>
  <c r="BD20" i="9"/>
  <c r="AT20" i="9"/>
  <c r="AP20" i="9"/>
  <c r="I126" i="8"/>
  <c r="I129" i="8"/>
  <c r="I127" i="8"/>
  <c r="AF20" i="9"/>
  <c r="J219" i="7"/>
  <c r="I207" i="7"/>
  <c r="G334" i="8"/>
  <c r="G14" i="9" s="1"/>
  <c r="I86" i="8"/>
  <c r="I89" i="8"/>
  <c r="I87" i="8"/>
  <c r="AW20" i="9"/>
  <c r="I97" i="8"/>
  <c r="I96" i="8"/>
  <c r="I99" i="8"/>
  <c r="Q20" i="9"/>
  <c r="AK20" i="9"/>
  <c r="H20" i="9"/>
  <c r="H408" i="8"/>
  <c r="I410" i="8"/>
  <c r="I132" i="8"/>
  <c r="I131" i="8"/>
  <c r="I134" i="8"/>
  <c r="V20" i="9"/>
  <c r="J20" i="9"/>
  <c r="J366" i="8"/>
  <c r="J346" i="8" s="1"/>
  <c r="O20" i="9"/>
  <c r="AR20" i="9"/>
  <c r="I149" i="8"/>
  <c r="I147" i="8"/>
  <c r="I146" i="8"/>
  <c r="BE20" i="9"/>
  <c r="I119" i="8"/>
  <c r="I116" i="8"/>
  <c r="I117" i="8"/>
  <c r="BA20" i="9"/>
  <c r="H118" i="8"/>
  <c r="D20" i="9"/>
  <c r="D366" i="8"/>
  <c r="D346" i="8" s="1"/>
  <c r="I74" i="8"/>
  <c r="I71" i="8"/>
  <c r="I72" i="8"/>
  <c r="H209" i="7"/>
  <c r="I203" i="7" s="1"/>
  <c r="I215" i="7" s="1"/>
  <c r="I221" i="7"/>
  <c r="I139" i="8"/>
  <c r="I136" i="8"/>
  <c r="I137" i="8"/>
  <c r="G210" i="7"/>
  <c r="G295" i="8" s="1"/>
  <c r="G41" i="9" s="1"/>
  <c r="AL20" i="9"/>
  <c r="M20" i="9"/>
  <c r="I124" i="8"/>
  <c r="I121" i="8"/>
  <c r="I122" i="8"/>
  <c r="R20" i="9"/>
  <c r="I67" i="8"/>
  <c r="I66" i="8"/>
  <c r="I304" i="8"/>
  <c r="I15" i="9" s="1"/>
  <c r="I69" i="8"/>
  <c r="I302" i="8"/>
  <c r="I68" i="8"/>
  <c r="N20" i="9"/>
  <c r="H88" i="8"/>
  <c r="AI20" i="9"/>
  <c r="I92" i="8"/>
  <c r="I94" i="8"/>
  <c r="I91" i="8"/>
  <c r="Y20" i="9"/>
  <c r="BH20" i="9"/>
  <c r="I151" i="8"/>
  <c r="I154" i="8"/>
  <c r="I152" i="8"/>
  <c r="BC20" i="9"/>
  <c r="H103" i="8"/>
  <c r="X20" i="9"/>
  <c r="AS20" i="9"/>
  <c r="L20" i="9"/>
  <c r="H202" i="7"/>
  <c r="D165" i="8"/>
  <c r="D167" i="8" s="1"/>
  <c r="D132" i="9" s="1"/>
  <c r="D137" i="9" s="1"/>
  <c r="F183" i="8"/>
  <c r="K205" i="7"/>
  <c r="L217" i="7"/>
  <c r="I157" i="9"/>
  <c r="T408" i="8"/>
  <c r="U410" i="8"/>
  <c r="F179" i="8"/>
  <c r="F181" i="8" s="1"/>
  <c r="G212" i="7"/>
  <c r="G216" i="7" s="1"/>
  <c r="G371" i="8" s="1"/>
  <c r="H200" i="7"/>
  <c r="G204" i="7"/>
  <c r="AU97" i="7"/>
  <c r="AV171" i="7"/>
  <c r="J403" i="8"/>
  <c r="J407" i="8" s="1"/>
  <c r="J404" i="8"/>
  <c r="K401" i="8" s="1"/>
  <c r="S18" i="9"/>
  <c r="S38" i="9"/>
  <c r="I211" i="7"/>
  <c r="J199" i="7"/>
  <c r="AT119" i="7"/>
  <c r="AT192" i="7"/>
  <c r="AT234" i="7" s="1"/>
  <c r="AF408" i="8"/>
  <c r="AG410" i="8"/>
  <c r="BE408" i="8"/>
  <c r="BF410" i="8"/>
  <c r="M349" i="8"/>
  <c r="I218" i="7"/>
  <c r="H206" i="7"/>
  <c r="F293" i="8"/>
  <c r="F296" i="8" s="1"/>
  <c r="E150" i="9"/>
  <c r="K19" i="9"/>
  <c r="K10" i="9"/>
  <c r="F194" i="8"/>
  <c r="F195" i="8" s="1"/>
  <c r="G193" i="8" s="1"/>
  <c r="AS18" i="9"/>
  <c r="AS38" i="9"/>
  <c r="H7" i="9"/>
  <c r="H118" i="9"/>
  <c r="I388" i="8"/>
  <c r="AE18" i="9"/>
  <c r="AE38" i="9"/>
  <c r="E204" i="8"/>
  <c r="E205" i="8" s="1"/>
  <c r="AT408" i="8"/>
  <c r="AU410" i="8"/>
  <c r="J381" i="8"/>
  <c r="J378" i="8"/>
  <c r="K376" i="8"/>
  <c r="J382" i="8"/>
  <c r="J380" i="8"/>
  <c r="J379" i="8"/>
  <c r="J383" i="8"/>
  <c r="J384" i="8"/>
  <c r="J387" i="8"/>
  <c r="J385" i="8"/>
  <c r="J386" i="8"/>
  <c r="BD38" i="9"/>
  <c r="BD18" i="9"/>
  <c r="D110" i="9"/>
  <c r="D33" i="9"/>
  <c r="AS38" i="27" l="1"/>
  <c r="AS43" i="27" s="1"/>
  <c r="AS41" i="27"/>
  <c r="AG38" i="33"/>
  <c r="AH28" i="33"/>
  <c r="AH31" i="33"/>
  <c r="AQ14" i="33"/>
  <c r="AU44" i="33"/>
  <c r="AU41" i="33"/>
  <c r="BJ40" i="33"/>
  <c r="AX54" i="33"/>
  <c r="AY51" i="33"/>
  <c r="BC18" i="33"/>
  <c r="AL24" i="33"/>
  <c r="BC27" i="33"/>
  <c r="AR9" i="33"/>
  <c r="AR12" i="33"/>
  <c r="BD8" i="33"/>
  <c r="L32" i="8"/>
  <c r="L362" i="8"/>
  <c r="L284" i="8" s="1"/>
  <c r="L74" i="9"/>
  <c r="L66" i="9"/>
  <c r="L69" i="9" s="1"/>
  <c r="L354" i="8"/>
  <c r="L265" i="8" s="1"/>
  <c r="M22" i="7"/>
  <c r="I83" i="8"/>
  <c r="I98" i="8"/>
  <c r="I148" i="8"/>
  <c r="I133" i="8"/>
  <c r="M220" i="8"/>
  <c r="M225" i="8" s="1"/>
  <c r="O222" i="8"/>
  <c r="I138" i="8"/>
  <c r="Q224" i="8"/>
  <c r="N11" i="8"/>
  <c r="N19" i="8" s="1"/>
  <c r="N30" i="8"/>
  <c r="N38" i="8" s="1"/>
  <c r="M75" i="9"/>
  <c r="M363" i="8"/>
  <c r="M285" i="8" s="1"/>
  <c r="O9" i="27"/>
  <c r="O12" i="27"/>
  <c r="M67" i="9"/>
  <c r="M355" i="8"/>
  <c r="M266" i="8" s="1"/>
  <c r="P223" i="8"/>
  <c r="P22" i="27"/>
  <c r="N35" i="27"/>
  <c r="R48" i="27"/>
  <c r="Q51" i="27"/>
  <c r="Q25" i="7" s="1"/>
  <c r="L71" i="9"/>
  <c r="L77" i="9" s="1"/>
  <c r="L359" i="8"/>
  <c r="L40" i="8"/>
  <c r="N26" i="8"/>
  <c r="N34" i="8" s="1"/>
  <c r="N7" i="8"/>
  <c r="P216" i="8"/>
  <c r="L212" i="8"/>
  <c r="O215" i="8"/>
  <c r="M213" i="8"/>
  <c r="N214" i="8"/>
  <c r="M359" i="8"/>
  <c r="M281" i="8" s="1"/>
  <c r="M71" i="9"/>
  <c r="M15" i="8"/>
  <c r="N64" i="9"/>
  <c r="C8" i="18" s="1"/>
  <c r="N352" i="8"/>
  <c r="N35" i="8"/>
  <c r="N360" i="8" s="1"/>
  <c r="N282" i="8" s="1"/>
  <c r="M72" i="9"/>
  <c r="H15" i="8"/>
  <c r="H63" i="9" s="1"/>
  <c r="O28" i="8"/>
  <c r="O36" i="8" s="1"/>
  <c r="O9" i="8"/>
  <c r="O17" i="8" s="1"/>
  <c r="P33" i="27"/>
  <c r="O20" i="7"/>
  <c r="O8" i="8" s="1"/>
  <c r="O16" i="8" s="1"/>
  <c r="P19" i="27"/>
  <c r="P24" i="27" s="1"/>
  <c r="H40" i="8"/>
  <c r="H71" i="9"/>
  <c r="H359" i="8"/>
  <c r="H281" i="8" s="1"/>
  <c r="D140" i="9"/>
  <c r="D34" i="9"/>
  <c r="I113" i="8"/>
  <c r="I153" i="8"/>
  <c r="I123" i="8"/>
  <c r="I93" i="8"/>
  <c r="G278" i="8"/>
  <c r="G288" i="8" s="1"/>
  <c r="G17" i="9" s="1"/>
  <c r="G21" i="9"/>
  <c r="H210" i="7"/>
  <c r="H295" i="8" s="1"/>
  <c r="H21" i="9" s="1"/>
  <c r="I143" i="8"/>
  <c r="I73" i="8"/>
  <c r="I108" i="8"/>
  <c r="I88" i="8"/>
  <c r="H332" i="8"/>
  <c r="H287" i="8" s="1"/>
  <c r="I128" i="8"/>
  <c r="H339" i="8"/>
  <c r="I201" i="7"/>
  <c r="H409" i="8"/>
  <c r="I406" i="8" s="1"/>
  <c r="J107" i="8"/>
  <c r="J109" i="8"/>
  <c r="J106" i="8"/>
  <c r="J108" i="8" s="1"/>
  <c r="F203" i="8"/>
  <c r="E207" i="8"/>
  <c r="E136" i="9" s="1"/>
  <c r="F199" i="8"/>
  <c r="F201" i="8" s="1"/>
  <c r="J132" i="8"/>
  <c r="J134" i="8"/>
  <c r="J131" i="8"/>
  <c r="J388" i="8"/>
  <c r="J7" i="9" s="1"/>
  <c r="L208" i="7"/>
  <c r="M220" i="7"/>
  <c r="F169" i="8"/>
  <c r="F171" i="8" s="1"/>
  <c r="J97" i="8"/>
  <c r="J99" i="8"/>
  <c r="J96" i="8"/>
  <c r="H334" i="8"/>
  <c r="H14" i="9" s="1"/>
  <c r="I303" i="8"/>
  <c r="I82" i="9" s="1"/>
  <c r="F173" i="8"/>
  <c r="J79" i="8"/>
  <c r="J76" i="8"/>
  <c r="J77" i="8"/>
  <c r="J72" i="8"/>
  <c r="J74" i="8"/>
  <c r="J71" i="8"/>
  <c r="J129" i="8"/>
  <c r="J126" i="8"/>
  <c r="J127" i="8"/>
  <c r="J136" i="8"/>
  <c r="J137" i="8"/>
  <c r="J139" i="8"/>
  <c r="I21" i="14"/>
  <c r="J144" i="8"/>
  <c r="J141" i="8"/>
  <c r="J142" i="8"/>
  <c r="J143" i="8" s="1"/>
  <c r="I408" i="8"/>
  <c r="J410" i="8"/>
  <c r="J117" i="8"/>
  <c r="J116" i="8"/>
  <c r="J119" i="8"/>
  <c r="H18" i="9"/>
  <c r="H38" i="9"/>
  <c r="J81" i="8"/>
  <c r="J84" i="8"/>
  <c r="J82" i="8"/>
  <c r="J83" i="8" s="1"/>
  <c r="I103" i="8"/>
  <c r="I209" i="7"/>
  <c r="J203" i="7" s="1"/>
  <c r="J221" i="7"/>
  <c r="I335" i="8"/>
  <c r="J147" i="8"/>
  <c r="J149" i="8"/>
  <c r="J146" i="8"/>
  <c r="G21" i="14"/>
  <c r="J87" i="8"/>
  <c r="J86" i="8"/>
  <c r="J89" i="8"/>
  <c r="I118" i="8"/>
  <c r="K219" i="7"/>
  <c r="J207" i="7"/>
  <c r="J112" i="8"/>
  <c r="J114" i="8"/>
  <c r="J111" i="8"/>
  <c r="H214" i="7"/>
  <c r="I202" i="7"/>
  <c r="J91" i="8"/>
  <c r="J92" i="8"/>
  <c r="J94" i="8"/>
  <c r="J104" i="8"/>
  <c r="J102" i="8"/>
  <c r="J101" i="8"/>
  <c r="J103" i="8" s="1"/>
  <c r="L5" i="8"/>
  <c r="K90" i="8"/>
  <c r="K70" i="8"/>
  <c r="K145" i="8"/>
  <c r="K115" i="8"/>
  <c r="K120" i="8"/>
  <c r="K424" i="8"/>
  <c r="K426" i="8" s="1"/>
  <c r="K428" i="8" s="1"/>
  <c r="K130" i="8"/>
  <c r="K140" i="8"/>
  <c r="K85" i="8"/>
  <c r="K95" i="8"/>
  <c r="K105" i="8"/>
  <c r="K125" i="8"/>
  <c r="K75" i="8"/>
  <c r="K135" i="8"/>
  <c r="K100" i="8"/>
  <c r="K65" i="8"/>
  <c r="K110" i="8"/>
  <c r="K80" i="8"/>
  <c r="K150" i="8"/>
  <c r="J124" i="8"/>
  <c r="J122" i="8"/>
  <c r="J121" i="8"/>
  <c r="J123" i="8"/>
  <c r="I336" i="8"/>
  <c r="E21" i="14"/>
  <c r="C21" i="14"/>
  <c r="J67" i="8"/>
  <c r="J69" i="8"/>
  <c r="J66" i="8"/>
  <c r="J302" i="8"/>
  <c r="J304" i="8"/>
  <c r="J15" i="9" s="1"/>
  <c r="K21" i="14"/>
  <c r="J154" i="8"/>
  <c r="J152" i="8"/>
  <c r="J151" i="8"/>
  <c r="J153" i="8" s="1"/>
  <c r="E159" i="8"/>
  <c r="E161" i="8" s="1"/>
  <c r="E163" i="8"/>
  <c r="E147" i="9"/>
  <c r="F340" i="8"/>
  <c r="F16" i="9" s="1"/>
  <c r="F338" i="8"/>
  <c r="F184" i="8"/>
  <c r="F185" i="8" s="1"/>
  <c r="AF18" i="9"/>
  <c r="AF38" i="9"/>
  <c r="I206" i="7"/>
  <c r="J218" i="7"/>
  <c r="AT18" i="9"/>
  <c r="AT38" i="9"/>
  <c r="I7" i="9"/>
  <c r="I118" i="9"/>
  <c r="F197" i="8"/>
  <c r="F135" i="9" s="1"/>
  <c r="M347" i="8"/>
  <c r="N349" i="8"/>
  <c r="U408" i="8"/>
  <c r="V410" i="8"/>
  <c r="E34" i="9"/>
  <c r="F261" i="8"/>
  <c r="F269" i="8" s="1"/>
  <c r="E140" i="9"/>
  <c r="AV410" i="8"/>
  <c r="G189" i="8"/>
  <c r="G191" i="8" s="1"/>
  <c r="T18" i="9"/>
  <c r="T38" i="9"/>
  <c r="AG408" i="8"/>
  <c r="AH410" i="8"/>
  <c r="K199" i="7"/>
  <c r="J211" i="7"/>
  <c r="AV97" i="7"/>
  <c r="AW171" i="7"/>
  <c r="AU119" i="7"/>
  <c r="AU192" i="7"/>
  <c r="AU234" i="7" s="1"/>
  <c r="G293" i="8"/>
  <c r="G296" i="8" s="1"/>
  <c r="F150" i="9"/>
  <c r="BF408" i="8"/>
  <c r="BG410" i="8"/>
  <c r="K403" i="8"/>
  <c r="K404" i="8"/>
  <c r="L401" i="8" s="1"/>
  <c r="BE18" i="9"/>
  <c r="BE38" i="9"/>
  <c r="D112" i="9"/>
  <c r="D114" i="9" s="1"/>
  <c r="K380" i="8"/>
  <c r="K379" i="8"/>
  <c r="K381" i="8"/>
  <c r="L376" i="8"/>
  <c r="K382" i="8"/>
  <c r="K383" i="8"/>
  <c r="K378" i="8" s="1"/>
  <c r="K386" i="8"/>
  <c r="K384" i="8"/>
  <c r="K385" i="8"/>
  <c r="K387" i="8"/>
  <c r="L205" i="7"/>
  <c r="M217" i="7"/>
  <c r="I200" i="7"/>
  <c r="H212" i="7"/>
  <c r="H204" i="7"/>
  <c r="J157" i="9"/>
  <c r="AT38" i="27" l="1"/>
  <c r="AT43" i="27" s="1"/>
  <c r="AT41" i="27"/>
  <c r="AH33" i="33"/>
  <c r="AU46" i="33"/>
  <c r="AV41" i="33" s="1"/>
  <c r="AV44" i="33"/>
  <c r="BD27" i="33"/>
  <c r="AM19" i="33"/>
  <c r="AL36" i="33"/>
  <c r="AM22" i="33"/>
  <c r="BE8" i="33"/>
  <c r="BD18" i="33"/>
  <c r="AR14" i="33"/>
  <c r="AY54" i="33"/>
  <c r="AZ51" i="33"/>
  <c r="L79" i="9"/>
  <c r="M29" i="8"/>
  <c r="M10" i="8"/>
  <c r="N238" i="8"/>
  <c r="P240" i="8"/>
  <c r="M237" i="8"/>
  <c r="O239" i="8"/>
  <c r="L236" i="8"/>
  <c r="L241" i="8" s="1"/>
  <c r="J128" i="8"/>
  <c r="J138" i="8"/>
  <c r="J98" i="8"/>
  <c r="J88" i="8"/>
  <c r="J133" i="8"/>
  <c r="J148" i="8"/>
  <c r="J78" i="8"/>
  <c r="J93" i="8"/>
  <c r="S48" i="27"/>
  <c r="R51" i="27"/>
  <c r="R25" i="7" s="1"/>
  <c r="O246" i="8"/>
  <c r="P247" i="8"/>
  <c r="M244" i="8"/>
  <c r="M249" i="8" s="1"/>
  <c r="Q248" i="8"/>
  <c r="N245" i="8"/>
  <c r="N355" i="8"/>
  <c r="N266" i="8" s="1"/>
  <c r="N67" i="9"/>
  <c r="C11" i="18" s="1"/>
  <c r="O14" i="27"/>
  <c r="N75" i="9"/>
  <c r="C19" i="18" s="1"/>
  <c r="N363" i="8"/>
  <c r="N285" i="8" s="1"/>
  <c r="M63" i="9"/>
  <c r="M351" i="8"/>
  <c r="N15" i="8"/>
  <c r="N359" i="8"/>
  <c r="N281" i="8" s="1"/>
  <c r="N71" i="9"/>
  <c r="C15" i="18" s="1"/>
  <c r="L281" i="8"/>
  <c r="L366" i="8"/>
  <c r="L346" i="8" s="1"/>
  <c r="H351" i="8"/>
  <c r="H262" i="8" s="1"/>
  <c r="H21" i="8"/>
  <c r="N263" i="8"/>
  <c r="N72" i="9"/>
  <c r="Q31" i="27"/>
  <c r="P21" i="7"/>
  <c r="Q28" i="27"/>
  <c r="O65" i="9"/>
  <c r="O353" i="8"/>
  <c r="O264" i="8" s="1"/>
  <c r="O73" i="9"/>
  <c r="O361" i="8"/>
  <c r="O283" i="8" s="1"/>
  <c r="O27" i="8"/>
  <c r="O35" i="8" s="1"/>
  <c r="O360" i="8" s="1"/>
  <c r="O282" i="8" s="1"/>
  <c r="Q22" i="27"/>
  <c r="Q19" i="27"/>
  <c r="P20" i="7"/>
  <c r="O352" i="8"/>
  <c r="O263" i="8" s="1"/>
  <c r="O64" i="9"/>
  <c r="H69" i="9"/>
  <c r="I275" i="8"/>
  <c r="H77" i="9"/>
  <c r="J73" i="8"/>
  <c r="H216" i="7"/>
  <c r="H371" i="8" s="1"/>
  <c r="F204" i="8"/>
  <c r="F205" i="8" s="1"/>
  <c r="F207" i="8" s="1"/>
  <c r="F136" i="9" s="1"/>
  <c r="I334" i="8"/>
  <c r="I14" i="9" s="1"/>
  <c r="J276" i="8"/>
  <c r="H41" i="9"/>
  <c r="I339" i="8"/>
  <c r="J113" i="8"/>
  <c r="J118" i="9"/>
  <c r="I213" i="7"/>
  <c r="J201" i="7"/>
  <c r="K277" i="8"/>
  <c r="H274" i="8"/>
  <c r="H278" i="8" s="1"/>
  <c r="H288" i="8" s="1"/>
  <c r="H17" i="9" s="1"/>
  <c r="I210" i="7"/>
  <c r="I295" i="8" s="1"/>
  <c r="I21" i="9" s="1"/>
  <c r="J215" i="7"/>
  <c r="G179" i="8"/>
  <c r="G181" i="8" s="1"/>
  <c r="F187" i="8"/>
  <c r="F134" i="9" s="1"/>
  <c r="K81" i="8"/>
  <c r="K84" i="8"/>
  <c r="K82" i="8"/>
  <c r="K101" i="8"/>
  <c r="K102" i="8"/>
  <c r="K104" i="8"/>
  <c r="M208" i="7"/>
  <c r="N220" i="7"/>
  <c r="K136" i="8"/>
  <c r="K139" i="8"/>
  <c r="K137" i="8"/>
  <c r="K127" i="8"/>
  <c r="K126" i="8"/>
  <c r="K129" i="8"/>
  <c r="J68" i="8"/>
  <c r="K107" i="8"/>
  <c r="K109" i="8"/>
  <c r="K106" i="8"/>
  <c r="K97" i="8"/>
  <c r="K99" i="8"/>
  <c r="K96" i="8"/>
  <c r="K72" i="8"/>
  <c r="K71" i="8"/>
  <c r="K74" i="8"/>
  <c r="F174" i="8"/>
  <c r="F175" i="8" s="1"/>
  <c r="K67" i="8"/>
  <c r="K304" i="8"/>
  <c r="K15" i="9" s="1"/>
  <c r="K69" i="8"/>
  <c r="K66" i="8"/>
  <c r="K302" i="8"/>
  <c r="J336" i="8"/>
  <c r="K92" i="8"/>
  <c r="K91" i="8"/>
  <c r="K93" i="8" s="1"/>
  <c r="K94" i="8"/>
  <c r="J408" i="8"/>
  <c r="K410" i="8"/>
  <c r="M5" i="8"/>
  <c r="L65" i="8"/>
  <c r="L70" i="8"/>
  <c r="L135" i="8"/>
  <c r="L75" i="8"/>
  <c r="L90" i="8"/>
  <c r="L150" i="8"/>
  <c r="L85" i="8"/>
  <c r="L110" i="8"/>
  <c r="L115" i="8"/>
  <c r="L120" i="8"/>
  <c r="L125" i="8"/>
  <c r="L145" i="8"/>
  <c r="L95" i="8"/>
  <c r="L140" i="8"/>
  <c r="L424" i="8"/>
  <c r="L426" i="8" s="1"/>
  <c r="L428" i="8" s="1"/>
  <c r="L105" i="8"/>
  <c r="L100" i="8"/>
  <c r="L80" i="8"/>
  <c r="L130" i="8"/>
  <c r="I18" i="9"/>
  <c r="I38" i="9"/>
  <c r="K151" i="8"/>
  <c r="K152" i="8"/>
  <c r="K154" i="8"/>
  <c r="K111" i="8"/>
  <c r="K112" i="8"/>
  <c r="K114" i="8"/>
  <c r="I332" i="8"/>
  <c r="I287" i="8" s="1"/>
  <c r="J209" i="7"/>
  <c r="K203" i="7" s="1"/>
  <c r="K221" i="7"/>
  <c r="K77" i="8"/>
  <c r="K76" i="8"/>
  <c r="K79" i="8"/>
  <c r="J202" i="7"/>
  <c r="I214" i="7"/>
  <c r="K87" i="8"/>
  <c r="K89" i="8"/>
  <c r="K86" i="8"/>
  <c r="K88" i="8" s="1"/>
  <c r="I409" i="8"/>
  <c r="J406" i="8" s="1"/>
  <c r="K141" i="8"/>
  <c r="K144" i="8"/>
  <c r="K142" i="8"/>
  <c r="K131" i="8"/>
  <c r="K134" i="8"/>
  <c r="K132" i="8"/>
  <c r="K207" i="7"/>
  <c r="L219" i="7"/>
  <c r="K121" i="8"/>
  <c r="K124" i="8"/>
  <c r="K122" i="8"/>
  <c r="K116" i="8"/>
  <c r="K117" i="8"/>
  <c r="K119" i="8"/>
  <c r="J335" i="8"/>
  <c r="K149" i="8"/>
  <c r="K147" i="8"/>
  <c r="K146" i="8"/>
  <c r="J118" i="8"/>
  <c r="J303" i="8"/>
  <c r="J332" i="8" s="1"/>
  <c r="J287" i="8" s="1"/>
  <c r="E164" i="8"/>
  <c r="E209" i="8" s="1"/>
  <c r="E33" i="9" s="1"/>
  <c r="F341" i="8"/>
  <c r="F147" i="9" s="1"/>
  <c r="AX171" i="7"/>
  <c r="AW97" i="7"/>
  <c r="I212" i="7"/>
  <c r="J200" i="7"/>
  <c r="I204" i="7"/>
  <c r="L380" i="8"/>
  <c r="L378" i="8"/>
  <c r="L379" i="8"/>
  <c r="L381" i="8"/>
  <c r="L382" i="8"/>
  <c r="M376" i="8"/>
  <c r="L383" i="8"/>
  <c r="L384" i="8"/>
  <c r="L386" i="8"/>
  <c r="L385" i="8"/>
  <c r="L387" i="8"/>
  <c r="AV119" i="7"/>
  <c r="AV192" i="7"/>
  <c r="AV234" i="7" s="1"/>
  <c r="G194" i="8"/>
  <c r="G195" i="8" s="1"/>
  <c r="H193" i="8" s="1"/>
  <c r="V408" i="8"/>
  <c r="W410" i="8"/>
  <c r="K388" i="8"/>
  <c r="K407" i="8"/>
  <c r="BH410" i="8"/>
  <c r="AV408" i="8"/>
  <c r="AW410" i="8"/>
  <c r="U18" i="9"/>
  <c r="U38" i="9"/>
  <c r="BF18" i="9"/>
  <c r="BF38" i="9"/>
  <c r="O349" i="8"/>
  <c r="N347" i="8"/>
  <c r="L199" i="7"/>
  <c r="K211" i="7"/>
  <c r="M19" i="9"/>
  <c r="M10" i="9"/>
  <c r="G183" i="8"/>
  <c r="AH408" i="8"/>
  <c r="AI410" i="8"/>
  <c r="G261" i="8"/>
  <c r="G269" i="8" s="1"/>
  <c r="F34" i="9"/>
  <c r="F140" i="9"/>
  <c r="K218" i="7"/>
  <c r="J206" i="7"/>
  <c r="M205" i="7"/>
  <c r="N217" i="7"/>
  <c r="L403" i="8"/>
  <c r="L407" i="8" s="1"/>
  <c r="L404" i="8"/>
  <c r="M401" i="8" s="1"/>
  <c r="K157" i="9"/>
  <c r="H293" i="8"/>
  <c r="H296" i="8" s="1"/>
  <c r="G150" i="9"/>
  <c r="AG18" i="9"/>
  <c r="AG38" i="9"/>
  <c r="AU38" i="27" l="1"/>
  <c r="AU43" i="27" s="1"/>
  <c r="AU41" i="27"/>
  <c r="AV46" i="33"/>
  <c r="AH38" i="33"/>
  <c r="AI28" i="33"/>
  <c r="AI31" i="33"/>
  <c r="AW44" i="33"/>
  <c r="AW41" i="33"/>
  <c r="AW46" i="33" s="1"/>
  <c r="BE18" i="33"/>
  <c r="BF8" i="33"/>
  <c r="K133" i="8"/>
  <c r="K153" i="8"/>
  <c r="AM24" i="33"/>
  <c r="AZ54" i="33"/>
  <c r="BA51" i="33"/>
  <c r="AS9" i="33"/>
  <c r="AS12" i="33"/>
  <c r="BE27" i="33"/>
  <c r="K143" i="8"/>
  <c r="M18" i="8"/>
  <c r="M13" i="8"/>
  <c r="M37" i="8"/>
  <c r="M32" i="8"/>
  <c r="N22" i="7"/>
  <c r="K108" i="8"/>
  <c r="K148" i="8"/>
  <c r="G199" i="8"/>
  <c r="G201" i="8" s="1"/>
  <c r="G203" i="8"/>
  <c r="G204" i="8" s="1"/>
  <c r="G205" i="8" s="1"/>
  <c r="K118" i="8"/>
  <c r="K103" i="8"/>
  <c r="K113" i="8"/>
  <c r="K83" i="8"/>
  <c r="K78" i="8"/>
  <c r="O19" i="7"/>
  <c r="P9" i="27"/>
  <c r="O35" i="27"/>
  <c r="P12" i="27"/>
  <c r="N244" i="8"/>
  <c r="N249" i="8" s="1"/>
  <c r="Q247" i="8"/>
  <c r="P246" i="8"/>
  <c r="R248" i="8"/>
  <c r="O245" i="8"/>
  <c r="O11" i="8"/>
  <c r="O19" i="8" s="1"/>
  <c r="O30" i="8"/>
  <c r="O38" i="8" s="1"/>
  <c r="T48" i="27"/>
  <c r="S51" i="27"/>
  <c r="S25" i="7" s="1"/>
  <c r="N351" i="8"/>
  <c r="N63" i="9"/>
  <c r="M262" i="8"/>
  <c r="H366" i="8"/>
  <c r="H346" i="8" s="1"/>
  <c r="Q223" i="8"/>
  <c r="O221" i="8"/>
  <c r="R224" i="8"/>
  <c r="P222" i="8"/>
  <c r="N220" i="8"/>
  <c r="N225" i="8" s="1"/>
  <c r="C16" i="18"/>
  <c r="Q33" i="27"/>
  <c r="R28" i="27" s="1"/>
  <c r="P229" i="8"/>
  <c r="S232" i="8"/>
  <c r="O228" i="8"/>
  <c r="O233" i="8" s="1"/>
  <c r="R231" i="8"/>
  <c r="Q230" i="8"/>
  <c r="P28" i="8"/>
  <c r="P36" i="8" s="1"/>
  <c r="P9" i="8"/>
  <c r="P17" i="8" s="1"/>
  <c r="O72" i="9"/>
  <c r="Q24" i="27"/>
  <c r="P221" i="8"/>
  <c r="Q222" i="8"/>
  <c r="S224" i="8"/>
  <c r="R223" i="8"/>
  <c r="O220" i="8"/>
  <c r="P27" i="8"/>
  <c r="P35" i="8" s="1"/>
  <c r="P8" i="8"/>
  <c r="P16" i="8" s="1"/>
  <c r="K215" i="8"/>
  <c r="K217" i="8" s="1"/>
  <c r="K268" i="8" s="1"/>
  <c r="K6" i="9" s="1"/>
  <c r="J214" i="8"/>
  <c r="J217" i="8" s="1"/>
  <c r="J268" i="8" s="1"/>
  <c r="J6" i="9" s="1"/>
  <c r="J11" i="9" s="1"/>
  <c r="L216" i="8"/>
  <c r="L217" i="8" s="1"/>
  <c r="L268" i="8" s="1"/>
  <c r="L6" i="9" s="1"/>
  <c r="H212" i="8"/>
  <c r="H217" i="8" s="1"/>
  <c r="H268" i="8" s="1"/>
  <c r="H6" i="9" s="1"/>
  <c r="I213" i="8"/>
  <c r="I217" i="8" s="1"/>
  <c r="I268" i="8" s="1"/>
  <c r="I6" i="9" s="1"/>
  <c r="H79" i="9"/>
  <c r="I41" i="9"/>
  <c r="J334" i="8"/>
  <c r="J14" i="9" s="1"/>
  <c r="K73" i="8"/>
  <c r="J213" i="7"/>
  <c r="K201" i="7"/>
  <c r="K213" i="7" s="1"/>
  <c r="L201" i="7"/>
  <c r="L213" i="7" s="1"/>
  <c r="K98" i="8"/>
  <c r="J82" i="9"/>
  <c r="K123" i="8"/>
  <c r="G173" i="8"/>
  <c r="G169" i="8"/>
  <c r="G171" i="8" s="1"/>
  <c r="F177" i="8"/>
  <c r="F133" i="9" s="1"/>
  <c r="K215" i="7"/>
  <c r="L112" i="8"/>
  <c r="L111" i="8"/>
  <c r="L114" i="8"/>
  <c r="L113" i="8"/>
  <c r="J210" i="7"/>
  <c r="J295" i="8" s="1"/>
  <c r="J21" i="9" s="1"/>
  <c r="M219" i="7"/>
  <c r="L207" i="7"/>
  <c r="K138" i="8"/>
  <c r="L72" i="8"/>
  <c r="L74" i="8"/>
  <c r="L71" i="8"/>
  <c r="L109" i="8"/>
  <c r="L107" i="8"/>
  <c r="L106" i="8"/>
  <c r="J275" i="8"/>
  <c r="L277" i="8"/>
  <c r="K276" i="8"/>
  <c r="I274" i="8"/>
  <c r="I278" i="8" s="1"/>
  <c r="I288" i="8" s="1"/>
  <c r="I17" i="9" s="1"/>
  <c r="L154" i="8"/>
  <c r="L151" i="8"/>
  <c r="L152" i="8"/>
  <c r="N208" i="7"/>
  <c r="O220" i="7"/>
  <c r="L134" i="8"/>
  <c r="L131" i="8"/>
  <c r="L132" i="8"/>
  <c r="L82" i="8"/>
  <c r="L84" i="8"/>
  <c r="L81" i="8"/>
  <c r="E110" i="9"/>
  <c r="E112" i="9" s="1"/>
  <c r="E114" i="9" s="1"/>
  <c r="J339" i="8"/>
  <c r="K68" i="8"/>
  <c r="K335" i="8"/>
  <c r="K303" i="8"/>
  <c r="K82" i="9" s="1"/>
  <c r="G197" i="8"/>
  <c r="G135" i="9" s="1"/>
  <c r="L129" i="8"/>
  <c r="L126" i="8"/>
  <c r="L127" i="8"/>
  <c r="L86" i="8"/>
  <c r="L87" i="8"/>
  <c r="L89" i="8"/>
  <c r="L88" i="8"/>
  <c r="K275" i="8"/>
  <c r="M277" i="8"/>
  <c r="J274" i="8"/>
  <c r="L276" i="8"/>
  <c r="L91" i="8"/>
  <c r="L92" i="8"/>
  <c r="L94" i="8"/>
  <c r="K408" i="8"/>
  <c r="L410" i="8"/>
  <c r="M410" i="8" s="1"/>
  <c r="J18" i="9"/>
  <c r="J38" i="9"/>
  <c r="J409" i="8"/>
  <c r="K406" i="8" s="1"/>
  <c r="L102" i="8"/>
  <c r="L101" i="8"/>
  <c r="L104" i="8"/>
  <c r="J214" i="7"/>
  <c r="K202" i="7"/>
  <c r="L142" i="8"/>
  <c r="L144" i="8"/>
  <c r="L141" i="8"/>
  <c r="L143" i="8" s="1"/>
  <c r="I216" i="7"/>
  <c r="I371" i="8" s="1"/>
  <c r="L97" i="8"/>
  <c r="L99" i="8"/>
  <c r="L96" i="8"/>
  <c r="L98" i="8" s="1"/>
  <c r="L149" i="8"/>
  <c r="L146" i="8"/>
  <c r="L147" i="8"/>
  <c r="H189" i="8"/>
  <c r="H191" i="8" s="1"/>
  <c r="H194" i="8" s="1"/>
  <c r="H195" i="8" s="1"/>
  <c r="I193" i="8" s="1"/>
  <c r="L124" i="8"/>
  <c r="L121" i="8"/>
  <c r="L122" i="8"/>
  <c r="L123" i="8"/>
  <c r="K336" i="8"/>
  <c r="L79" i="8"/>
  <c r="L76" i="8"/>
  <c r="L77" i="8"/>
  <c r="L137" i="8"/>
  <c r="L139" i="8"/>
  <c r="L136" i="8"/>
  <c r="L69" i="8"/>
  <c r="L304" i="8"/>
  <c r="L15" i="9" s="1"/>
  <c r="L66" i="8"/>
  <c r="L67" i="8"/>
  <c r="L302" i="8"/>
  <c r="N5" i="8"/>
  <c r="M120" i="8"/>
  <c r="M145" i="8"/>
  <c r="M75" i="8"/>
  <c r="M150" i="8"/>
  <c r="M90" i="8"/>
  <c r="M125" i="8"/>
  <c r="M424" i="8"/>
  <c r="M426" i="8" s="1"/>
  <c r="M428" i="8" s="1"/>
  <c r="M70" i="8"/>
  <c r="M110" i="8"/>
  <c r="M85" i="8"/>
  <c r="M100" i="8"/>
  <c r="M135" i="8"/>
  <c r="M95" i="8"/>
  <c r="M140" i="8"/>
  <c r="M65" i="8"/>
  <c r="M80" i="8"/>
  <c r="M115" i="8"/>
  <c r="M105" i="8"/>
  <c r="M130" i="8"/>
  <c r="K209" i="7"/>
  <c r="L203" i="7" s="1"/>
  <c r="L221" i="7"/>
  <c r="L119" i="8"/>
  <c r="L117" i="8"/>
  <c r="L116" i="8"/>
  <c r="K128" i="8"/>
  <c r="E165" i="8"/>
  <c r="F36" i="9"/>
  <c r="G338" i="8"/>
  <c r="G340" i="8"/>
  <c r="G16" i="9" s="1"/>
  <c r="G23" i="9" s="1"/>
  <c r="G26" i="9" s="1"/>
  <c r="M380" i="8"/>
  <c r="M379" i="8"/>
  <c r="M381" i="8"/>
  <c r="M382" i="8"/>
  <c r="N376" i="8"/>
  <c r="M384" i="8"/>
  <c r="M385" i="8"/>
  <c r="M386" i="8"/>
  <c r="M387" i="8"/>
  <c r="M383" i="8"/>
  <c r="M378" i="8" s="1"/>
  <c r="AW119" i="7"/>
  <c r="AW192" i="7"/>
  <c r="AW234" i="7" s="1"/>
  <c r="M199" i="7"/>
  <c r="L211" i="7"/>
  <c r="V18" i="9"/>
  <c r="V38" i="9"/>
  <c r="AX97" i="7"/>
  <c r="AY171" i="7"/>
  <c r="I293" i="8"/>
  <c r="I296" i="8" s="1"/>
  <c r="H150" i="9"/>
  <c r="L157" i="9"/>
  <c r="M404" i="8"/>
  <c r="N401" i="8" s="1"/>
  <c r="M403" i="8"/>
  <c r="M407" i="8" s="1"/>
  <c r="AV18" i="9"/>
  <c r="AV38" i="9"/>
  <c r="K7" i="9"/>
  <c r="K118" i="9"/>
  <c r="L388" i="8"/>
  <c r="N205" i="7"/>
  <c r="O217" i="7"/>
  <c r="X410" i="8"/>
  <c r="L218" i="7"/>
  <c r="K206" i="7"/>
  <c r="N19" i="9"/>
  <c r="N10" i="9"/>
  <c r="AW408" i="8"/>
  <c r="AX410" i="8"/>
  <c r="AX408" i="8" s="1"/>
  <c r="P349" i="8"/>
  <c r="H261" i="8"/>
  <c r="G34" i="9"/>
  <c r="G140" i="9"/>
  <c r="BH408" i="8"/>
  <c r="BI410" i="8"/>
  <c r="AJ410" i="8"/>
  <c r="M408" i="8"/>
  <c r="N410" i="8"/>
  <c r="N408" i="8" s="1"/>
  <c r="J212" i="7"/>
  <c r="K200" i="7"/>
  <c r="J204" i="7"/>
  <c r="G184" i="8"/>
  <c r="G185" i="8" s="1"/>
  <c r="AH18" i="9"/>
  <c r="AH38" i="9"/>
  <c r="AV38" i="27" l="1"/>
  <c r="AV43" i="27" s="1"/>
  <c r="AV41" i="27"/>
  <c r="AI33" i="33"/>
  <c r="AX44" i="33"/>
  <c r="AX41" i="33"/>
  <c r="AS14" i="33"/>
  <c r="AN19" i="33"/>
  <c r="AM36" i="33"/>
  <c r="AN22" i="33"/>
  <c r="BF27" i="33"/>
  <c r="BA54" i="33"/>
  <c r="BB51" i="33"/>
  <c r="BG8" i="33"/>
  <c r="BF18" i="33"/>
  <c r="N10" i="8"/>
  <c r="N29" i="8"/>
  <c r="M74" i="9"/>
  <c r="M77" i="9" s="1"/>
  <c r="M40" i="8"/>
  <c r="M362" i="8"/>
  <c r="M284" i="8" s="1"/>
  <c r="M66" i="9"/>
  <c r="M69" i="9" s="1"/>
  <c r="M354" i="8"/>
  <c r="M21" i="8"/>
  <c r="L138" i="8"/>
  <c r="L128" i="8"/>
  <c r="L78" i="8"/>
  <c r="L133" i="8"/>
  <c r="L68" i="8"/>
  <c r="L108" i="8"/>
  <c r="U48" i="27"/>
  <c r="T51" i="27"/>
  <c r="T25" i="7" s="1"/>
  <c r="P11" i="8"/>
  <c r="P19" i="8" s="1"/>
  <c r="P30" i="8"/>
  <c r="P38" i="8" s="1"/>
  <c r="O363" i="8"/>
  <c r="O285" i="8" s="1"/>
  <c r="O75" i="9"/>
  <c r="O67" i="9"/>
  <c r="O355" i="8"/>
  <c r="O266" i="8" s="1"/>
  <c r="R19" i="27"/>
  <c r="P14" i="27"/>
  <c r="O26" i="8"/>
  <c r="O7" i="8"/>
  <c r="Q21" i="7"/>
  <c r="Q9" i="8" s="1"/>
  <c r="Q17" i="8" s="1"/>
  <c r="N262" i="8"/>
  <c r="N212" i="8" s="1"/>
  <c r="R31" i="27"/>
  <c r="R33" i="27" s="1"/>
  <c r="O214" i="8"/>
  <c r="Q216" i="8"/>
  <c r="M212" i="8"/>
  <c r="M217" i="8" s="1"/>
  <c r="N213" i="8"/>
  <c r="P215" i="8"/>
  <c r="C7" i="18"/>
  <c r="O225" i="8"/>
  <c r="K11" i="9"/>
  <c r="P361" i="8"/>
  <c r="P283" i="8" s="1"/>
  <c r="P73" i="9"/>
  <c r="P65" i="9"/>
  <c r="P353" i="8"/>
  <c r="P264" i="8" s="1"/>
  <c r="R22" i="27"/>
  <c r="Q20" i="7"/>
  <c r="Q8" i="8" s="1"/>
  <c r="Q16" i="8" s="1"/>
  <c r="P352" i="8"/>
  <c r="P263" i="8" s="1"/>
  <c r="P64" i="9"/>
  <c r="P72" i="9"/>
  <c r="P360" i="8"/>
  <c r="P282" i="8" s="1"/>
  <c r="H269" i="8"/>
  <c r="H140" i="9" s="1"/>
  <c r="H11" i="9"/>
  <c r="L118" i="8"/>
  <c r="L93" i="8"/>
  <c r="L83" i="8"/>
  <c r="M201" i="7"/>
  <c r="M213" i="7" s="1"/>
  <c r="J278" i="8"/>
  <c r="J288" i="8" s="1"/>
  <c r="J17" i="9" s="1"/>
  <c r="J216" i="7"/>
  <c r="J371" i="8" s="1"/>
  <c r="L73" i="8"/>
  <c r="L153" i="8"/>
  <c r="L148" i="8"/>
  <c r="I189" i="8"/>
  <c r="I191" i="8" s="1"/>
  <c r="I194" i="8" s="1"/>
  <c r="I195" i="8" s="1"/>
  <c r="G207" i="8"/>
  <c r="G136" i="9" s="1"/>
  <c r="H199" i="8"/>
  <c r="H201" i="8" s="1"/>
  <c r="H203" i="8"/>
  <c r="L215" i="7"/>
  <c r="L336" i="8"/>
  <c r="L335" i="8"/>
  <c r="L303" i="8"/>
  <c r="L82" i="9" s="1"/>
  <c r="M142" i="8"/>
  <c r="M144" i="8"/>
  <c r="M141" i="8"/>
  <c r="M143" i="8" s="1"/>
  <c r="K214" i="7"/>
  <c r="L202" i="7"/>
  <c r="M96" i="8"/>
  <c r="M97" i="8"/>
  <c r="M99" i="8"/>
  <c r="M137" i="8"/>
  <c r="M139" i="8"/>
  <c r="M136" i="8"/>
  <c r="O208" i="7"/>
  <c r="P220" i="7"/>
  <c r="M101" i="8"/>
  <c r="M104" i="8"/>
  <c r="M102" i="8"/>
  <c r="J41" i="9"/>
  <c r="M89" i="8"/>
  <c r="M86" i="8"/>
  <c r="M87" i="8"/>
  <c r="L103" i="8"/>
  <c r="M122" i="8"/>
  <c r="M121" i="8"/>
  <c r="M124" i="8"/>
  <c r="M109" i="8"/>
  <c r="M106" i="8"/>
  <c r="M107" i="8"/>
  <c r="M108" i="8" s="1"/>
  <c r="N219" i="7"/>
  <c r="M207" i="7"/>
  <c r="M66" i="8"/>
  <c r="M69" i="8"/>
  <c r="M302" i="8"/>
  <c r="M67" i="8"/>
  <c r="M304" i="8"/>
  <c r="M15" i="9" s="1"/>
  <c r="M112" i="8"/>
  <c r="M114" i="8"/>
  <c r="M111" i="8"/>
  <c r="M74" i="8"/>
  <c r="M72" i="8"/>
  <c r="M71" i="8"/>
  <c r="M129" i="8"/>
  <c r="M127" i="8"/>
  <c r="M126" i="8"/>
  <c r="M128" i="8" s="1"/>
  <c r="K334" i="8"/>
  <c r="K14" i="9" s="1"/>
  <c r="K210" i="7"/>
  <c r="K295" i="8" s="1"/>
  <c r="K21" i="9" s="1"/>
  <c r="M91" i="8"/>
  <c r="M92" i="8"/>
  <c r="M94" i="8"/>
  <c r="K332" i="8"/>
  <c r="K287" i="8" s="1"/>
  <c r="K18" i="9"/>
  <c r="K38" i="9"/>
  <c r="O5" i="8"/>
  <c r="N100" i="8"/>
  <c r="N105" i="8"/>
  <c r="N75" i="8"/>
  <c r="N150" i="8"/>
  <c r="N85" i="8"/>
  <c r="N110" i="8"/>
  <c r="N125" i="8"/>
  <c r="N130" i="8"/>
  <c r="N80" i="8"/>
  <c r="N135" i="8"/>
  <c r="N65" i="8"/>
  <c r="N424" i="8"/>
  <c r="N426" i="8" s="1"/>
  <c r="N428" i="8" s="1"/>
  <c r="N140" i="8"/>
  <c r="N115" i="8"/>
  <c r="N95" i="8"/>
  <c r="N120" i="8"/>
  <c r="N145" i="8"/>
  <c r="N70" i="8"/>
  <c r="N90" i="8"/>
  <c r="L209" i="7"/>
  <c r="M203" i="7" s="1"/>
  <c r="M221" i="7"/>
  <c r="M131" i="8"/>
  <c r="M132" i="8"/>
  <c r="M134" i="8"/>
  <c r="M119" i="8"/>
  <c r="M116" i="8"/>
  <c r="M117" i="8"/>
  <c r="M81" i="8"/>
  <c r="M84" i="8"/>
  <c r="M82" i="8"/>
  <c r="K409" i="8"/>
  <c r="L406" i="8" s="1"/>
  <c r="K339" i="8"/>
  <c r="G174" i="8"/>
  <c r="G175" i="8" s="1"/>
  <c r="H169" i="8" s="1"/>
  <c r="H171" i="8" s="1"/>
  <c r="H173" i="8"/>
  <c r="M151" i="8"/>
  <c r="M152" i="8"/>
  <c r="M154" i="8"/>
  <c r="M147" i="8"/>
  <c r="M146" i="8"/>
  <c r="M149" i="8"/>
  <c r="M79" i="8"/>
  <c r="M77" i="8"/>
  <c r="M76" i="8"/>
  <c r="F163" i="8"/>
  <c r="F159" i="8"/>
  <c r="F161" i="8" s="1"/>
  <c r="E167" i="8"/>
  <c r="E132" i="9" s="1"/>
  <c r="E137" i="9" s="1"/>
  <c r="G341" i="8"/>
  <c r="H338" i="8" s="1"/>
  <c r="H183" i="8"/>
  <c r="H179" i="8"/>
  <c r="H181" i="8" s="1"/>
  <c r="G187" i="8"/>
  <c r="G134" i="9" s="1"/>
  <c r="H197" i="8"/>
  <c r="H135" i="9" s="1"/>
  <c r="AZ171" i="7"/>
  <c r="AY97" i="7"/>
  <c r="M157" i="9"/>
  <c r="AX18" i="9"/>
  <c r="AX38" i="9"/>
  <c r="AX119" i="7"/>
  <c r="AX192" i="7"/>
  <c r="AX234" i="7" s="1"/>
  <c r="AK410" i="8"/>
  <c r="AJ408" i="8"/>
  <c r="BH18" i="9"/>
  <c r="BH38" i="9"/>
  <c r="N382" i="8"/>
  <c r="N381" i="8"/>
  <c r="N379" i="8"/>
  <c r="N380" i="8"/>
  <c r="O376" i="8"/>
  <c r="N383" i="8"/>
  <c r="N378" i="8" s="1"/>
  <c r="N384" i="8"/>
  <c r="N386" i="8"/>
  <c r="N385" i="8"/>
  <c r="N387" i="8"/>
  <c r="P347" i="8"/>
  <c r="Q349" i="8"/>
  <c r="P217" i="7"/>
  <c r="O205" i="7"/>
  <c r="X408" i="8"/>
  <c r="Y410" i="8"/>
  <c r="J293" i="8"/>
  <c r="J296" i="8" s="1"/>
  <c r="I150" i="9"/>
  <c r="N199" i="7"/>
  <c r="M211" i="7"/>
  <c r="M388" i="8"/>
  <c r="L206" i="7"/>
  <c r="M218" i="7"/>
  <c r="K212" i="7"/>
  <c r="L200" i="7"/>
  <c r="K204" i="7"/>
  <c r="AW18" i="9"/>
  <c r="AW38" i="9"/>
  <c r="N18" i="9"/>
  <c r="N38" i="9"/>
  <c r="M18" i="9"/>
  <c r="M38" i="9"/>
  <c r="BI408" i="8"/>
  <c r="BJ410" i="8"/>
  <c r="BJ408" i="8" s="1"/>
  <c r="L7" i="9"/>
  <c r="L118" i="9"/>
  <c r="AW38" i="27" l="1"/>
  <c r="AW43" i="27" s="1"/>
  <c r="AW41" i="27"/>
  <c r="AI38" i="33"/>
  <c r="AJ31" i="33"/>
  <c r="AJ28" i="33"/>
  <c r="AJ33" i="33" s="1"/>
  <c r="AX46" i="33"/>
  <c r="AY41" i="33" s="1"/>
  <c r="AY44" i="33"/>
  <c r="M83" i="8"/>
  <c r="BH8" i="33"/>
  <c r="BG27" i="33"/>
  <c r="AN24" i="33"/>
  <c r="BG18" i="33"/>
  <c r="BC51" i="33"/>
  <c r="BB54" i="33"/>
  <c r="AT9" i="33"/>
  <c r="AT12" i="33"/>
  <c r="M79" i="9"/>
  <c r="M265" i="8"/>
  <c r="M366" i="8"/>
  <c r="M346" i="8" s="1"/>
  <c r="N37" i="8"/>
  <c r="N32" i="8"/>
  <c r="N18" i="8"/>
  <c r="N13" i="8"/>
  <c r="O22" i="7"/>
  <c r="R216" i="8"/>
  <c r="M123" i="8"/>
  <c r="Q28" i="8"/>
  <c r="Q36" i="8" s="1"/>
  <c r="Q73" i="9" s="1"/>
  <c r="M113" i="8"/>
  <c r="H204" i="8"/>
  <c r="H205" i="8" s="1"/>
  <c r="M73" i="8"/>
  <c r="P363" i="8"/>
  <c r="P285" i="8" s="1"/>
  <c r="P75" i="9"/>
  <c r="P67" i="9"/>
  <c r="P355" i="8"/>
  <c r="P266" i="8" s="1"/>
  <c r="Q11" i="8"/>
  <c r="Q19" i="8" s="1"/>
  <c r="Q30" i="8"/>
  <c r="Q38" i="8" s="1"/>
  <c r="P19" i="7"/>
  <c r="P35" i="27"/>
  <c r="Q9" i="27"/>
  <c r="Q12" i="27"/>
  <c r="Q246" i="8"/>
  <c r="R247" i="8"/>
  <c r="P245" i="8"/>
  <c r="O244" i="8"/>
  <c r="O249" i="8" s="1"/>
  <c r="S248" i="8"/>
  <c r="R24" i="27"/>
  <c r="R20" i="7" s="1"/>
  <c r="R8" i="8" s="1"/>
  <c r="R16" i="8" s="1"/>
  <c r="U51" i="27"/>
  <c r="U25" i="7" s="1"/>
  <c r="V48" i="27"/>
  <c r="O15" i="8"/>
  <c r="Q215" i="8"/>
  <c r="O34" i="8"/>
  <c r="O213" i="8"/>
  <c r="P214" i="8"/>
  <c r="S31" i="27"/>
  <c r="S28" i="27"/>
  <c r="R21" i="7"/>
  <c r="R28" i="8" s="1"/>
  <c r="R36" i="8" s="1"/>
  <c r="N217" i="8"/>
  <c r="Q353" i="8"/>
  <c r="Q264" i="8" s="1"/>
  <c r="Q65" i="9"/>
  <c r="R230" i="8"/>
  <c r="S231" i="8"/>
  <c r="Q229" i="8"/>
  <c r="T232" i="8"/>
  <c r="P228" i="8"/>
  <c r="P233" i="8" s="1"/>
  <c r="Q27" i="8"/>
  <c r="Q35" i="8" s="1"/>
  <c r="Q360" i="8" s="1"/>
  <c r="Q282" i="8" s="1"/>
  <c r="Q221" i="8"/>
  <c r="T224" i="8"/>
  <c r="S223" i="8"/>
  <c r="P220" i="8"/>
  <c r="P225" i="8" s="1"/>
  <c r="R222" i="8"/>
  <c r="Q352" i="8"/>
  <c r="Q263" i="8" s="1"/>
  <c r="Q64" i="9"/>
  <c r="I261" i="8"/>
  <c r="I269" i="8" s="1"/>
  <c r="J261" i="8" s="1"/>
  <c r="J269" i="8" s="1"/>
  <c r="H34" i="9"/>
  <c r="M98" i="8"/>
  <c r="M103" i="8"/>
  <c r="M133" i="8"/>
  <c r="L339" i="8"/>
  <c r="N201" i="7"/>
  <c r="L334" i="8"/>
  <c r="L14" i="9" s="1"/>
  <c r="L210" i="7"/>
  <c r="L295" i="8" s="1"/>
  <c r="L41" i="9" s="1"/>
  <c r="M78" i="8"/>
  <c r="M335" i="8"/>
  <c r="M93" i="8"/>
  <c r="M138" i="8"/>
  <c r="M215" i="7"/>
  <c r="N213" i="7"/>
  <c r="N67" i="8"/>
  <c r="N302" i="8"/>
  <c r="N69" i="8"/>
  <c r="N304" i="8"/>
  <c r="N15" i="9" s="1"/>
  <c r="C16" i="14" s="1"/>
  <c r="N66" i="8"/>
  <c r="N136" i="8"/>
  <c r="N137" i="8"/>
  <c r="N139" i="8"/>
  <c r="N84" i="8"/>
  <c r="N82" i="8"/>
  <c r="N81" i="8"/>
  <c r="N83" i="8" s="1"/>
  <c r="N131" i="8"/>
  <c r="N132" i="8"/>
  <c r="N133" i="8" s="1"/>
  <c r="N134" i="8"/>
  <c r="M202" i="7"/>
  <c r="L214" i="7"/>
  <c r="M118" i="8"/>
  <c r="N111" i="8"/>
  <c r="N112" i="8"/>
  <c r="N114" i="8"/>
  <c r="K216" i="7"/>
  <c r="K371" i="8" s="1"/>
  <c r="N154" i="8"/>
  <c r="N151" i="8"/>
  <c r="N152" i="8"/>
  <c r="K41" i="9"/>
  <c r="N79" i="8"/>
  <c r="N77" i="8"/>
  <c r="N76" i="8"/>
  <c r="N78" i="8" s="1"/>
  <c r="N107" i="8"/>
  <c r="N106" i="8"/>
  <c r="N109" i="8"/>
  <c r="M88" i="8"/>
  <c r="L332" i="8"/>
  <c r="L287" i="8" s="1"/>
  <c r="N104" i="8"/>
  <c r="N101" i="8"/>
  <c r="N102" i="8"/>
  <c r="M148" i="8"/>
  <c r="P5" i="8"/>
  <c r="O100" i="8"/>
  <c r="O75" i="8"/>
  <c r="O115" i="8"/>
  <c r="O145" i="8"/>
  <c r="O150" i="8"/>
  <c r="O140" i="8"/>
  <c r="O65" i="8"/>
  <c r="O95" i="8"/>
  <c r="O424" i="8"/>
  <c r="O426" i="8" s="1"/>
  <c r="O428" i="8" s="1"/>
  <c r="O90" i="8"/>
  <c r="O85" i="8"/>
  <c r="O135" i="8"/>
  <c r="O125" i="8"/>
  <c r="O110" i="8"/>
  <c r="O80" i="8"/>
  <c r="O120" i="8"/>
  <c r="O105" i="8"/>
  <c r="O70" i="8"/>
  <c r="O130" i="8"/>
  <c r="M209" i="7"/>
  <c r="N203" i="7" s="1"/>
  <c r="N215" i="7" s="1"/>
  <c r="N221" i="7"/>
  <c r="M153" i="8"/>
  <c r="N92" i="8"/>
  <c r="N94" i="8"/>
  <c r="N91" i="8"/>
  <c r="N93" i="8" s="1"/>
  <c r="L275" i="8"/>
  <c r="M276" i="8"/>
  <c r="K274" i="8"/>
  <c r="K278" i="8" s="1"/>
  <c r="K288" i="8" s="1"/>
  <c r="K17" i="9" s="1"/>
  <c r="N277" i="8"/>
  <c r="N71" i="8"/>
  <c r="N72" i="8"/>
  <c r="N74" i="8"/>
  <c r="P208" i="7"/>
  <c r="Q220" i="7"/>
  <c r="G177" i="8"/>
  <c r="G133" i="9" s="1"/>
  <c r="N149" i="8"/>
  <c r="N146" i="8"/>
  <c r="N147" i="8"/>
  <c r="M336" i="8"/>
  <c r="N117" i="8"/>
  <c r="N119" i="8"/>
  <c r="N116" i="8"/>
  <c r="L408" i="8"/>
  <c r="N207" i="7"/>
  <c r="O201" i="7" s="1"/>
  <c r="O219" i="7"/>
  <c r="N127" i="8"/>
  <c r="N126" i="8"/>
  <c r="N128" i="8" s="1"/>
  <c r="N129" i="8"/>
  <c r="N89" i="8"/>
  <c r="N86" i="8"/>
  <c r="N87" i="8"/>
  <c r="M68" i="8"/>
  <c r="H174" i="8"/>
  <c r="H175" i="8" s="1"/>
  <c r="I169" i="8" s="1"/>
  <c r="I171" i="8" s="1"/>
  <c r="I173" i="8"/>
  <c r="N121" i="8"/>
  <c r="N122" i="8"/>
  <c r="N124" i="8"/>
  <c r="N144" i="8"/>
  <c r="N141" i="8"/>
  <c r="N142" i="8"/>
  <c r="N97" i="8"/>
  <c r="N99" i="8"/>
  <c r="N96" i="8"/>
  <c r="N98" i="8" s="1"/>
  <c r="M303" i="8"/>
  <c r="M332" i="8" s="1"/>
  <c r="M287" i="8" s="1"/>
  <c r="H340" i="8"/>
  <c r="H16" i="9" s="1"/>
  <c r="H23" i="9" s="1"/>
  <c r="H26" i="9" s="1"/>
  <c r="F164" i="8"/>
  <c r="F209" i="8" s="1"/>
  <c r="G147" i="9"/>
  <c r="G36" i="9"/>
  <c r="I203" i="8"/>
  <c r="I199" i="8"/>
  <c r="I201" i="8" s="1"/>
  <c r="H207" i="8"/>
  <c r="H136" i="9" s="1"/>
  <c r="J193" i="8"/>
  <c r="J189" i="8"/>
  <c r="J191" i="8" s="1"/>
  <c r="I197" i="8"/>
  <c r="I135" i="9" s="1"/>
  <c r="Q347" i="8"/>
  <c r="R349" i="8"/>
  <c r="BJ18" i="9"/>
  <c r="BJ38" i="9"/>
  <c r="P10" i="9"/>
  <c r="P19" i="9"/>
  <c r="BI18" i="9"/>
  <c r="BI38" i="9"/>
  <c r="O199" i="7"/>
  <c r="N211" i="7"/>
  <c r="M206" i="7"/>
  <c r="N218" i="7"/>
  <c r="K293" i="8"/>
  <c r="K296" i="8" s="1"/>
  <c r="J150" i="9"/>
  <c r="Y408" i="8"/>
  <c r="Z410" i="8"/>
  <c r="Z408" i="8" s="1"/>
  <c r="X18" i="9"/>
  <c r="X38" i="9"/>
  <c r="N388" i="8"/>
  <c r="M200" i="7"/>
  <c r="L212" i="7"/>
  <c r="L204" i="7"/>
  <c r="P205" i="7"/>
  <c r="Q217" i="7"/>
  <c r="AJ18" i="9"/>
  <c r="AJ38" i="9"/>
  <c r="H184" i="8"/>
  <c r="H185" i="8" s="1"/>
  <c r="AK408" i="8"/>
  <c r="AL410" i="8"/>
  <c r="AL408" i="8" s="1"/>
  <c r="AY119" i="7"/>
  <c r="AY192" i="7"/>
  <c r="AY234" i="7" s="1"/>
  <c r="O378" i="8"/>
  <c r="O379" i="8"/>
  <c r="O380" i="8"/>
  <c r="P376" i="8"/>
  <c r="O381" i="8"/>
  <c r="O382" i="8"/>
  <c r="O384" i="8"/>
  <c r="O386" i="8"/>
  <c r="O387" i="8"/>
  <c r="O383" i="8"/>
  <c r="O385" i="8"/>
  <c r="M7" i="9"/>
  <c r="M118" i="9"/>
  <c r="N157" i="9"/>
  <c r="AZ97" i="7"/>
  <c r="BA171" i="7"/>
  <c r="AX41" i="27" l="1"/>
  <c r="AX38" i="27"/>
  <c r="AX43" i="27" s="1"/>
  <c r="S19" i="27"/>
  <c r="AY46" i="33"/>
  <c r="AJ38" i="33"/>
  <c r="AK31" i="33"/>
  <c r="AK28" i="33"/>
  <c r="AK33" i="33" s="1"/>
  <c r="AZ41" i="33"/>
  <c r="AZ44" i="33"/>
  <c r="BH18" i="33"/>
  <c r="BH27" i="33"/>
  <c r="AT14" i="33"/>
  <c r="BD51" i="33"/>
  <c r="BC54" i="33"/>
  <c r="AN36" i="33"/>
  <c r="AO19" i="33"/>
  <c r="AO22" i="33"/>
  <c r="BI8" i="33"/>
  <c r="O10" i="8"/>
  <c r="O29" i="8"/>
  <c r="N66" i="9"/>
  <c r="N354" i="8"/>
  <c r="N21" i="8"/>
  <c r="N362" i="8"/>
  <c r="N284" i="8" s="1"/>
  <c r="N74" i="9"/>
  <c r="N40" i="8"/>
  <c r="O238" i="8"/>
  <c r="P239" i="8"/>
  <c r="M236" i="8"/>
  <c r="M241" i="8" s="1"/>
  <c r="M268" i="8" s="1"/>
  <c r="M6" i="9" s="1"/>
  <c r="M11" i="9" s="1"/>
  <c r="Q240" i="8"/>
  <c r="N237" i="8"/>
  <c r="Q361" i="8"/>
  <c r="Q283" i="8" s="1"/>
  <c r="S33" i="27"/>
  <c r="N113" i="8"/>
  <c r="H341" i="8"/>
  <c r="I340" i="8" s="1"/>
  <c r="I16" i="9" s="1"/>
  <c r="L216" i="7"/>
  <c r="L371" i="8" s="1"/>
  <c r="N138" i="8"/>
  <c r="R9" i="8"/>
  <c r="R17" i="8" s="1"/>
  <c r="R353" i="8" s="1"/>
  <c r="R264" i="8" s="1"/>
  <c r="N73" i="8"/>
  <c r="N68" i="8"/>
  <c r="O359" i="8"/>
  <c r="O281" i="8" s="1"/>
  <c r="O71" i="9"/>
  <c r="Q14" i="27"/>
  <c r="P26" i="8"/>
  <c r="P7" i="8"/>
  <c r="Q363" i="8"/>
  <c r="Q285" i="8" s="1"/>
  <c r="Q75" i="9"/>
  <c r="Q245" i="8"/>
  <c r="S247" i="8"/>
  <c r="R246" i="8"/>
  <c r="P244" i="8"/>
  <c r="P249" i="8" s="1"/>
  <c r="T248" i="8"/>
  <c r="O351" i="8"/>
  <c r="O262" i="8" s="1"/>
  <c r="O63" i="9"/>
  <c r="V51" i="27"/>
  <c r="V25" i="7" s="1"/>
  <c r="W48" i="27"/>
  <c r="S22" i="27"/>
  <c r="S24" i="27" s="1"/>
  <c r="T19" i="27" s="1"/>
  <c r="R11" i="8"/>
  <c r="R19" i="8" s="1"/>
  <c r="R30" i="8"/>
  <c r="R38" i="8" s="1"/>
  <c r="Q355" i="8"/>
  <c r="Q266" i="8" s="1"/>
  <c r="Q67" i="9"/>
  <c r="S230" i="8"/>
  <c r="R229" i="8"/>
  <c r="Q228" i="8"/>
  <c r="Q233" i="8" s="1"/>
  <c r="T231" i="8"/>
  <c r="U232" i="8"/>
  <c r="R73" i="9"/>
  <c r="R361" i="8"/>
  <c r="R283" i="8" s="1"/>
  <c r="Q72" i="9"/>
  <c r="R27" i="8"/>
  <c r="R35" i="8" s="1"/>
  <c r="R72" i="9" s="1"/>
  <c r="R352" i="8"/>
  <c r="R263" i="8" s="1"/>
  <c r="R64" i="9"/>
  <c r="Q220" i="8"/>
  <c r="Q225" i="8" s="1"/>
  <c r="T223" i="8"/>
  <c r="U224" i="8"/>
  <c r="S222" i="8"/>
  <c r="R221" i="8"/>
  <c r="I140" i="9"/>
  <c r="I34" i="9"/>
  <c r="N108" i="8"/>
  <c r="N143" i="8"/>
  <c r="N123" i="8"/>
  <c r="L21" i="9"/>
  <c r="M210" i="7"/>
  <c r="M295" i="8" s="1"/>
  <c r="M21" i="9" s="1"/>
  <c r="N103" i="8"/>
  <c r="M339" i="8"/>
  <c r="N148" i="8"/>
  <c r="M334" i="8"/>
  <c r="M14" i="9" s="1"/>
  <c r="N118" i="8"/>
  <c r="N275" i="8"/>
  <c r="O276" i="8"/>
  <c r="P277" i="8"/>
  <c r="M274" i="8"/>
  <c r="I174" i="8"/>
  <c r="I175" i="8" s="1"/>
  <c r="O213" i="7"/>
  <c r="O111" i="8"/>
  <c r="O114" i="8"/>
  <c r="O112" i="8"/>
  <c r="O388" i="8"/>
  <c r="O7" i="9" s="1"/>
  <c r="O136" i="8"/>
  <c r="O139" i="8"/>
  <c r="O137" i="8"/>
  <c r="O66" i="8"/>
  <c r="O69" i="8"/>
  <c r="O304" i="8"/>
  <c r="O15" i="9" s="1"/>
  <c r="O67" i="8"/>
  <c r="O302" i="8"/>
  <c r="N303" i="8"/>
  <c r="N82" i="9" s="1"/>
  <c r="O116" i="8"/>
  <c r="O117" i="8"/>
  <c r="O118" i="8" s="1"/>
  <c r="O119" i="8"/>
  <c r="O107" i="8"/>
  <c r="O106" i="8"/>
  <c r="O109" i="8"/>
  <c r="M275" i="8"/>
  <c r="O277" i="8"/>
  <c r="L274" i="8"/>
  <c r="L278" i="8" s="1"/>
  <c r="L288" i="8" s="1"/>
  <c r="L17" i="9" s="1"/>
  <c r="N276" i="8"/>
  <c r="O129" i="8"/>
  <c r="O127" i="8"/>
  <c r="O126" i="8"/>
  <c r="O128" i="8" s="1"/>
  <c r="O99" i="8"/>
  <c r="O97" i="8"/>
  <c r="O96" i="8"/>
  <c r="M82" i="9"/>
  <c r="L18" i="9"/>
  <c r="C19" i="14" s="1"/>
  <c r="L38" i="9"/>
  <c r="C39" i="14" s="1"/>
  <c r="O76" i="8"/>
  <c r="O79" i="8"/>
  <c r="O77" i="8"/>
  <c r="N209" i="7"/>
  <c r="O203" i="7" s="1"/>
  <c r="O221" i="7"/>
  <c r="O71" i="8"/>
  <c r="O73" i="8" s="1"/>
  <c r="O74" i="8"/>
  <c r="O72" i="8"/>
  <c r="O124" i="8"/>
  <c r="O121" i="8"/>
  <c r="O122" i="8"/>
  <c r="N88" i="8"/>
  <c r="O144" i="8"/>
  <c r="O142" i="8"/>
  <c r="O141" i="8"/>
  <c r="O154" i="8"/>
  <c r="O151" i="8"/>
  <c r="O152" i="8"/>
  <c r="O149" i="8"/>
  <c r="O147" i="8"/>
  <c r="O146" i="8"/>
  <c r="H177" i="8"/>
  <c r="H133" i="9" s="1"/>
  <c r="O82" i="8"/>
  <c r="O81" i="8"/>
  <c r="O83" i="8" s="1"/>
  <c r="O84" i="8"/>
  <c r="R220" i="7"/>
  <c r="Q208" i="7"/>
  <c r="O89" i="8"/>
  <c r="O86" i="8"/>
  <c r="O87" i="8"/>
  <c r="O88" i="8" s="1"/>
  <c r="O92" i="8"/>
  <c r="O94" i="8"/>
  <c r="O91" i="8"/>
  <c r="N335" i="8"/>
  <c r="N153" i="8"/>
  <c r="P219" i="7"/>
  <c r="O207" i="7"/>
  <c r="P201" i="7" s="1"/>
  <c r="N336" i="8"/>
  <c r="O104" i="8"/>
  <c r="O102" i="8"/>
  <c r="O101" i="8"/>
  <c r="O103" i="8" s="1"/>
  <c r="Q5" i="8"/>
  <c r="P120" i="8"/>
  <c r="P125" i="8"/>
  <c r="P135" i="8"/>
  <c r="P75" i="8"/>
  <c r="P145" i="8"/>
  <c r="P95" i="8"/>
  <c r="P100" i="8"/>
  <c r="P140" i="8"/>
  <c r="P424" i="8"/>
  <c r="P426" i="8" s="1"/>
  <c r="P428" i="8" s="1"/>
  <c r="P70" i="8"/>
  <c r="P115" i="8"/>
  <c r="P85" i="8"/>
  <c r="P150" i="8"/>
  <c r="P105" i="8"/>
  <c r="P65" i="8"/>
  <c r="P130" i="8"/>
  <c r="P110" i="8"/>
  <c r="P90" i="8"/>
  <c r="P80" i="8"/>
  <c r="N202" i="7"/>
  <c r="M214" i="7"/>
  <c r="O134" i="8"/>
  <c r="O131" i="8"/>
  <c r="O132" i="8"/>
  <c r="L409" i="8"/>
  <c r="M406" i="8" s="1"/>
  <c r="M409" i="8" s="1"/>
  <c r="N406" i="8" s="1"/>
  <c r="F165" i="8"/>
  <c r="G159" i="8" s="1"/>
  <c r="G161" i="8" s="1"/>
  <c r="G163" i="8"/>
  <c r="F110" i="9"/>
  <c r="F112" i="9" s="1"/>
  <c r="F114" i="9" s="1"/>
  <c r="F33" i="9"/>
  <c r="H187" i="8"/>
  <c r="H134" i="9" s="1"/>
  <c r="I183" i="8"/>
  <c r="I179" i="8"/>
  <c r="I181" i="8" s="1"/>
  <c r="AZ119" i="7"/>
  <c r="AZ192" i="7"/>
  <c r="AZ234" i="7" s="1"/>
  <c r="Y18" i="9"/>
  <c r="Y38" i="9"/>
  <c r="J194" i="8"/>
  <c r="J195" i="8" s="1"/>
  <c r="BA97" i="7"/>
  <c r="BB171" i="7"/>
  <c r="Z18" i="9"/>
  <c r="Z38" i="9"/>
  <c r="N7" i="9"/>
  <c r="N118" i="9"/>
  <c r="C63" i="18" s="1"/>
  <c r="L293" i="8"/>
  <c r="L296" i="8" s="1"/>
  <c r="K150" i="9"/>
  <c r="M212" i="7"/>
  <c r="M216" i="7" s="1"/>
  <c r="M371" i="8" s="1"/>
  <c r="N200" i="7"/>
  <c r="M204" i="7"/>
  <c r="P199" i="7"/>
  <c r="O211" i="7"/>
  <c r="Q19" i="9"/>
  <c r="Q10" i="9"/>
  <c r="C35" i="16"/>
  <c r="O157" i="9"/>
  <c r="S349" i="8"/>
  <c r="AL18" i="9"/>
  <c r="AL38" i="9"/>
  <c r="I204" i="8"/>
  <c r="I205" i="8" s="1"/>
  <c r="J203" i="8" s="1"/>
  <c r="J34" i="9"/>
  <c r="K261" i="8"/>
  <c r="K269" i="8" s="1"/>
  <c r="J140" i="9"/>
  <c r="P380" i="8"/>
  <c r="P381" i="8"/>
  <c r="P382" i="8"/>
  <c r="P378" i="8"/>
  <c r="P379" i="8"/>
  <c r="Q376" i="8"/>
  <c r="P383" i="8"/>
  <c r="P385" i="8"/>
  <c r="P386" i="8"/>
  <c r="P387" i="8"/>
  <c r="P384" i="8"/>
  <c r="AK18" i="9"/>
  <c r="AK38" i="9"/>
  <c r="Q205" i="7"/>
  <c r="R217" i="7"/>
  <c r="O218" i="7"/>
  <c r="N206" i="7"/>
  <c r="F167" i="8" l="1"/>
  <c r="F132" i="9" s="1"/>
  <c r="F137" i="9" s="1"/>
  <c r="AY41" i="27"/>
  <c r="AY38" i="27"/>
  <c r="AY43" i="27" s="1"/>
  <c r="AK38" i="33"/>
  <c r="AL31" i="33"/>
  <c r="AL28" i="33"/>
  <c r="AL33" i="33" s="1"/>
  <c r="AZ46" i="33"/>
  <c r="BD54" i="33"/>
  <c r="BE51" i="33"/>
  <c r="AU12" i="33"/>
  <c r="AU9" i="33"/>
  <c r="BI18" i="33"/>
  <c r="BJ8" i="33"/>
  <c r="AO24" i="33"/>
  <c r="BI27" i="33"/>
  <c r="C18" i="18"/>
  <c r="C21" i="18" s="1"/>
  <c r="N77" i="9"/>
  <c r="N265" i="8"/>
  <c r="N366" i="8"/>
  <c r="N346" i="8" s="1"/>
  <c r="C10" i="18"/>
  <c r="C13" i="18" s="1"/>
  <c r="C23" i="18" s="1"/>
  <c r="N69" i="9"/>
  <c r="O37" i="8"/>
  <c r="O32" i="8"/>
  <c r="O18" i="8"/>
  <c r="O13" i="8"/>
  <c r="R65" i="9"/>
  <c r="S21" i="7"/>
  <c r="T31" i="27"/>
  <c r="T28" i="27"/>
  <c r="T33" i="27" s="1"/>
  <c r="H147" i="9"/>
  <c r="H36" i="9"/>
  <c r="I338" i="8"/>
  <c r="I341" i="8" s="1"/>
  <c r="J340" i="8" s="1"/>
  <c r="J16" i="9" s="1"/>
  <c r="J23" i="9" s="1"/>
  <c r="J26" i="9" s="1"/>
  <c r="O93" i="8"/>
  <c r="O123" i="8"/>
  <c r="O113" i="8"/>
  <c r="W51" i="27"/>
  <c r="W25" i="7" s="1"/>
  <c r="X48" i="27"/>
  <c r="T22" i="27"/>
  <c r="T24" i="27" s="1"/>
  <c r="U22" i="27" s="1"/>
  <c r="S20" i="7"/>
  <c r="S27" i="8" s="1"/>
  <c r="S35" i="8" s="1"/>
  <c r="S72" i="9" s="1"/>
  <c r="O212" i="8"/>
  <c r="O217" i="8" s="1"/>
  <c r="Q214" i="8"/>
  <c r="S216" i="8"/>
  <c r="P213" i="8"/>
  <c r="R215" i="8"/>
  <c r="R245" i="8"/>
  <c r="S246" i="8"/>
  <c r="Q244" i="8"/>
  <c r="Q249" i="8" s="1"/>
  <c r="T247" i="8"/>
  <c r="U248" i="8"/>
  <c r="R363" i="8"/>
  <c r="R285" i="8" s="1"/>
  <c r="R75" i="9"/>
  <c r="R67" i="9"/>
  <c r="R355" i="8"/>
  <c r="R266" i="8" s="1"/>
  <c r="P15" i="8"/>
  <c r="P34" i="8"/>
  <c r="Q19" i="7"/>
  <c r="Q35" i="27"/>
  <c r="R12" i="27"/>
  <c r="R9" i="27"/>
  <c r="T230" i="8"/>
  <c r="U231" i="8"/>
  <c r="V232" i="8"/>
  <c r="S229" i="8"/>
  <c r="R228" i="8"/>
  <c r="R233" i="8" s="1"/>
  <c r="R360" i="8"/>
  <c r="R282" i="8" s="1"/>
  <c r="U223" i="8"/>
  <c r="T222" i="8"/>
  <c r="S221" i="8"/>
  <c r="V224" i="8"/>
  <c r="R220" i="8"/>
  <c r="R225" i="8" s="1"/>
  <c r="O143" i="8"/>
  <c r="N210" i="7"/>
  <c r="N295" i="8" s="1"/>
  <c r="M41" i="9"/>
  <c r="O148" i="8"/>
  <c r="N332" i="8"/>
  <c r="N287" i="8" s="1"/>
  <c r="N274" i="8" s="1"/>
  <c r="N278" i="8" s="1"/>
  <c r="N288" i="8" s="1"/>
  <c r="N17" i="9" s="1"/>
  <c r="O98" i="8"/>
  <c r="N339" i="8"/>
  <c r="N334" i="8"/>
  <c r="N14" i="9" s="1"/>
  <c r="C15" i="14" s="1"/>
  <c r="M278" i="8"/>
  <c r="M288" i="8" s="1"/>
  <c r="M17" i="9" s="1"/>
  <c r="O108" i="8"/>
  <c r="P213" i="7"/>
  <c r="J169" i="8"/>
  <c r="J171" i="8" s="1"/>
  <c r="J173" i="8"/>
  <c r="I177" i="8"/>
  <c r="I133" i="9" s="1"/>
  <c r="O68" i="8"/>
  <c r="O336" i="8"/>
  <c r="P72" i="8"/>
  <c r="P74" i="8"/>
  <c r="P71" i="8"/>
  <c r="P73" i="8" s="1"/>
  <c r="O303" i="8"/>
  <c r="O82" i="9" s="1"/>
  <c r="P101" i="8"/>
  <c r="P102" i="8"/>
  <c r="P104" i="8"/>
  <c r="P96" i="8"/>
  <c r="P99" i="8"/>
  <c r="P97" i="8"/>
  <c r="P147" i="8"/>
  <c r="P146" i="8"/>
  <c r="P148" i="8" s="1"/>
  <c r="P149" i="8"/>
  <c r="P76" i="8"/>
  <c r="P79" i="8"/>
  <c r="P77" i="8"/>
  <c r="O138" i="8"/>
  <c r="P136" i="8"/>
  <c r="P137" i="8"/>
  <c r="P139" i="8"/>
  <c r="P138" i="8"/>
  <c r="O118" i="9"/>
  <c r="P126" i="8"/>
  <c r="P127" i="8"/>
  <c r="P129" i="8"/>
  <c r="S220" i="7"/>
  <c r="R208" i="7"/>
  <c r="O133" i="8"/>
  <c r="P122" i="8"/>
  <c r="P124" i="8"/>
  <c r="P121" i="8"/>
  <c r="P123" i="8" s="1"/>
  <c r="R5" i="8"/>
  <c r="Q100" i="8"/>
  <c r="Q120" i="8"/>
  <c r="Q125" i="8"/>
  <c r="Q80" i="8"/>
  <c r="Q105" i="8"/>
  <c r="Q75" i="8"/>
  <c r="Q145" i="8"/>
  <c r="Q150" i="8"/>
  <c r="Q135" i="8"/>
  <c r="Q130" i="8"/>
  <c r="Q424" i="8"/>
  <c r="Q426" i="8" s="1"/>
  <c r="Q428" i="8" s="1"/>
  <c r="Q70" i="8"/>
  <c r="Q65" i="8"/>
  <c r="Q140" i="8"/>
  <c r="Q110" i="8"/>
  <c r="Q95" i="8"/>
  <c r="Q85" i="8"/>
  <c r="Q90" i="8"/>
  <c r="Q115" i="8"/>
  <c r="O209" i="7"/>
  <c r="P203" i="7" s="1"/>
  <c r="P221" i="7"/>
  <c r="O215" i="7"/>
  <c r="N214" i="7"/>
  <c r="O202" i="7"/>
  <c r="O78" i="8"/>
  <c r="P81" i="8"/>
  <c r="P84" i="8"/>
  <c r="P82" i="8"/>
  <c r="O335" i="8"/>
  <c r="P67" i="8"/>
  <c r="P69" i="8"/>
  <c r="P302" i="8"/>
  <c r="P304" i="8"/>
  <c r="P15" i="9" s="1"/>
  <c r="P66" i="8"/>
  <c r="P68" i="8" s="1"/>
  <c r="P119" i="8"/>
  <c r="P116" i="8"/>
  <c r="P117" i="8"/>
  <c r="P144" i="8"/>
  <c r="P142" i="8"/>
  <c r="P141" i="8"/>
  <c r="P94" i="8"/>
  <c r="P92" i="8"/>
  <c r="P91" i="8"/>
  <c r="P114" i="8"/>
  <c r="P111" i="8"/>
  <c r="P112" i="8"/>
  <c r="P113" i="8" s="1"/>
  <c r="P131" i="8"/>
  <c r="P134" i="8"/>
  <c r="P132" i="8"/>
  <c r="P207" i="7"/>
  <c r="Q201" i="7" s="1"/>
  <c r="Q213" i="7" s="1"/>
  <c r="Q219" i="7"/>
  <c r="P109" i="8"/>
  <c r="P107" i="8"/>
  <c r="P106" i="8"/>
  <c r="P151" i="8"/>
  <c r="P152" i="8"/>
  <c r="P154" i="8"/>
  <c r="O153" i="8"/>
  <c r="C26" i="18"/>
  <c r="P86" i="8"/>
  <c r="P87" i="8"/>
  <c r="P88" i="8" s="1"/>
  <c r="P89" i="8"/>
  <c r="G164" i="8"/>
  <c r="K193" i="8"/>
  <c r="J197" i="8"/>
  <c r="J135" i="9" s="1"/>
  <c r="K189" i="8"/>
  <c r="K191" i="8" s="1"/>
  <c r="L261" i="8"/>
  <c r="L269" i="8" s="1"/>
  <c r="K34" i="9"/>
  <c r="K140" i="9"/>
  <c r="C8" i="14"/>
  <c r="BB97" i="7"/>
  <c r="BC171" i="7"/>
  <c r="R205" i="7"/>
  <c r="S217" i="7"/>
  <c r="J199" i="8"/>
  <c r="J201" i="8" s="1"/>
  <c r="BA119" i="7"/>
  <c r="BA192" i="7"/>
  <c r="BA234" i="7" s="1"/>
  <c r="P218" i="7"/>
  <c r="O206" i="7"/>
  <c r="Q382" i="8"/>
  <c r="Q381" i="8"/>
  <c r="R376" i="8"/>
  <c r="Q380" i="8"/>
  <c r="Q378" i="8"/>
  <c r="Q379" i="8"/>
  <c r="Q383" i="8"/>
  <c r="Q386" i="8"/>
  <c r="Q387" i="8"/>
  <c r="Q384" i="8"/>
  <c r="Q385" i="8"/>
  <c r="P388" i="8"/>
  <c r="T349" i="8"/>
  <c r="S347" i="8"/>
  <c r="Q199" i="7"/>
  <c r="P211" i="7"/>
  <c r="I184" i="8"/>
  <c r="M293" i="8"/>
  <c r="M296" i="8" s="1"/>
  <c r="L150" i="9"/>
  <c r="I185" i="8"/>
  <c r="J179" i="8" s="1"/>
  <c r="J181" i="8" s="1"/>
  <c r="I207" i="8"/>
  <c r="I136" i="9" s="1"/>
  <c r="N21" i="9"/>
  <c r="C22" i="14" s="1"/>
  <c r="N41" i="9"/>
  <c r="C42" i="14" s="1"/>
  <c r="P157" i="9"/>
  <c r="N212" i="7"/>
  <c r="O200" i="7"/>
  <c r="N204" i="7"/>
  <c r="AZ38" i="27" l="1"/>
  <c r="AZ41" i="27"/>
  <c r="AL38" i="33"/>
  <c r="AM31" i="33"/>
  <c r="AM28" i="33"/>
  <c r="AM33" i="33" s="1"/>
  <c r="AU14" i="33"/>
  <c r="BA44" i="33"/>
  <c r="BA41" i="33"/>
  <c r="AO36" i="33"/>
  <c r="AP22" i="33"/>
  <c r="AP19" i="33"/>
  <c r="AP24" i="33" s="1"/>
  <c r="BJ27" i="33"/>
  <c r="BJ18" i="33"/>
  <c r="P98" i="8"/>
  <c r="AV12" i="33"/>
  <c r="AV9" i="33"/>
  <c r="BE54" i="33"/>
  <c r="BF51" i="33"/>
  <c r="N79" i="9"/>
  <c r="P10" i="8"/>
  <c r="P29" i="8"/>
  <c r="O74" i="9"/>
  <c r="O77" i="9" s="1"/>
  <c r="O362" i="8"/>
  <c r="O284" i="8" s="1"/>
  <c r="O40" i="8"/>
  <c r="O66" i="9"/>
  <c r="O69" i="9" s="1"/>
  <c r="O354" i="8"/>
  <c r="O21" i="8"/>
  <c r="N236" i="8"/>
  <c r="N241" i="8" s="1"/>
  <c r="N268" i="8" s="1"/>
  <c r="N6" i="9" s="1"/>
  <c r="R240" i="8"/>
  <c r="P238" i="8"/>
  <c r="O237" i="8"/>
  <c r="Q239" i="8"/>
  <c r="U31" i="27"/>
  <c r="T21" i="7"/>
  <c r="U28" i="27"/>
  <c r="R14" i="27"/>
  <c r="S28" i="8"/>
  <c r="S36" i="8" s="1"/>
  <c r="S9" i="8"/>
  <c r="S17" i="8" s="1"/>
  <c r="P133" i="8"/>
  <c r="P128" i="8"/>
  <c r="S360" i="8"/>
  <c r="S282" i="8" s="1"/>
  <c r="P108" i="8"/>
  <c r="P93" i="8"/>
  <c r="P276" i="8"/>
  <c r="V248" i="8"/>
  <c r="R244" i="8"/>
  <c r="R249" i="8" s="1"/>
  <c r="U247" i="8"/>
  <c r="T246" i="8"/>
  <c r="S245" i="8"/>
  <c r="P351" i="8"/>
  <c r="P262" i="8" s="1"/>
  <c r="P63" i="9"/>
  <c r="Y48" i="27"/>
  <c r="X51" i="27"/>
  <c r="X25" i="7" s="1"/>
  <c r="P71" i="9"/>
  <c r="P359" i="8"/>
  <c r="P281" i="8" s="1"/>
  <c r="U19" i="27"/>
  <c r="U24" i="27" s="1"/>
  <c r="T20" i="7"/>
  <c r="T27" i="8" s="1"/>
  <c r="T35" i="8" s="1"/>
  <c r="T72" i="9" s="1"/>
  <c r="S8" i="8"/>
  <c r="S16" i="8" s="1"/>
  <c r="S352" i="8" s="1"/>
  <c r="S263" i="8" s="1"/>
  <c r="T221" i="8" s="1"/>
  <c r="R35" i="27"/>
  <c r="S9" i="27"/>
  <c r="S12" i="27"/>
  <c r="R19" i="7"/>
  <c r="S11" i="8"/>
  <c r="S19" i="8" s="1"/>
  <c r="S30" i="8"/>
  <c r="S38" i="8" s="1"/>
  <c r="Q7" i="8"/>
  <c r="Q26" i="8"/>
  <c r="P153" i="8"/>
  <c r="P103" i="8"/>
  <c r="P118" i="8"/>
  <c r="Q277" i="8"/>
  <c r="O275" i="8"/>
  <c r="P83" i="8"/>
  <c r="P143" i="8"/>
  <c r="O332" i="8"/>
  <c r="O287" i="8" s="1"/>
  <c r="Q276" i="8" s="1"/>
  <c r="O339" i="8"/>
  <c r="O334" i="8"/>
  <c r="O14" i="9" s="1"/>
  <c r="P215" i="7"/>
  <c r="Q104" i="8"/>
  <c r="Q102" i="8"/>
  <c r="Q101" i="8"/>
  <c r="J174" i="8"/>
  <c r="P209" i="7"/>
  <c r="Q203" i="7" s="1"/>
  <c r="Q215" i="7" s="1"/>
  <c r="Q221" i="7"/>
  <c r="Q91" i="8"/>
  <c r="Q92" i="8"/>
  <c r="Q93" i="8" s="1"/>
  <c r="Q94" i="8"/>
  <c r="Q89" i="8"/>
  <c r="Q86" i="8"/>
  <c r="Q87" i="8"/>
  <c r="Q99" i="8"/>
  <c r="Q97" i="8"/>
  <c r="Q96" i="8"/>
  <c r="Q111" i="8"/>
  <c r="Q112" i="8"/>
  <c r="Q114" i="8"/>
  <c r="Q144" i="8"/>
  <c r="Q142" i="8"/>
  <c r="Q141" i="8"/>
  <c r="Q143" i="8" s="1"/>
  <c r="Q67" i="8"/>
  <c r="Q69" i="8"/>
  <c r="Q66" i="8"/>
  <c r="Q302" i="8"/>
  <c r="Q304" i="8"/>
  <c r="Q15" i="9" s="1"/>
  <c r="P303" i="8"/>
  <c r="P82" i="9" s="1"/>
  <c r="Q131" i="8"/>
  <c r="Q134" i="8"/>
  <c r="Q132" i="8"/>
  <c r="Q137" i="8"/>
  <c r="Q136" i="8"/>
  <c r="Q139" i="8"/>
  <c r="I187" i="8"/>
  <c r="I134" i="9" s="1"/>
  <c r="Q151" i="8"/>
  <c r="Q152" i="8"/>
  <c r="Q154" i="8"/>
  <c r="J183" i="8"/>
  <c r="J184" i="8" s="1"/>
  <c r="Q146" i="8"/>
  <c r="Q149" i="8"/>
  <c r="Q147" i="8"/>
  <c r="Q79" i="8"/>
  <c r="Q76" i="8"/>
  <c r="Q77" i="8"/>
  <c r="N216" i="7"/>
  <c r="N371" i="8" s="1"/>
  <c r="Q109" i="8"/>
  <c r="Q107" i="8"/>
  <c r="Q106" i="8"/>
  <c r="J175" i="8"/>
  <c r="K173" i="8" s="1"/>
  <c r="S5" i="8"/>
  <c r="R75" i="8"/>
  <c r="R80" i="8"/>
  <c r="R150" i="8"/>
  <c r="R120" i="8"/>
  <c r="R100" i="8"/>
  <c r="R95" i="8"/>
  <c r="R105" i="8"/>
  <c r="R145" i="8"/>
  <c r="R125" i="8"/>
  <c r="R130" i="8"/>
  <c r="R135" i="8"/>
  <c r="R424" i="8"/>
  <c r="R426" i="8" s="1"/>
  <c r="R428" i="8" s="1"/>
  <c r="R140" i="8"/>
  <c r="R65" i="8"/>
  <c r="R70" i="8"/>
  <c r="R115" i="8"/>
  <c r="R110" i="8"/>
  <c r="R90" i="8"/>
  <c r="R85" i="8"/>
  <c r="Q119" i="8"/>
  <c r="Q116" i="8"/>
  <c r="Q117" i="8"/>
  <c r="O210" i="7"/>
  <c r="O295" i="8" s="1"/>
  <c r="O41" i="9" s="1"/>
  <c r="Q207" i="7"/>
  <c r="R201" i="7" s="1"/>
  <c r="R219" i="7"/>
  <c r="S208" i="7"/>
  <c r="T220" i="7"/>
  <c r="P335" i="8"/>
  <c r="Q71" i="8"/>
  <c r="Q72" i="8"/>
  <c r="Q74" i="8"/>
  <c r="P336" i="8"/>
  <c r="Q81" i="8"/>
  <c r="Q84" i="8"/>
  <c r="Q82" i="8"/>
  <c r="Q127" i="8"/>
  <c r="Q126" i="8"/>
  <c r="Q129" i="8"/>
  <c r="P78" i="8"/>
  <c r="O214" i="7"/>
  <c r="P202" i="7"/>
  <c r="Q122" i="8"/>
  <c r="Q124" i="8"/>
  <c r="Q121" i="8"/>
  <c r="G209" i="8"/>
  <c r="G165" i="8"/>
  <c r="I36" i="9"/>
  <c r="I147" i="9"/>
  <c r="J338" i="8"/>
  <c r="J341" i="8" s="1"/>
  <c r="K338" i="8" s="1"/>
  <c r="M261" i="8"/>
  <c r="M269" i="8" s="1"/>
  <c r="L34" i="9"/>
  <c r="L140" i="9"/>
  <c r="O21" i="9"/>
  <c r="BC97" i="7"/>
  <c r="BD171" i="7"/>
  <c r="S19" i="9"/>
  <c r="S10" i="9"/>
  <c r="P206" i="7"/>
  <c r="Q218" i="7"/>
  <c r="BB119" i="7"/>
  <c r="BB192" i="7"/>
  <c r="BB234" i="7" s="1"/>
  <c r="U349" i="8"/>
  <c r="T347" i="8"/>
  <c r="K194" i="8"/>
  <c r="K195" i="8" s="1"/>
  <c r="J204" i="8"/>
  <c r="J205" i="8" s="1"/>
  <c r="K203" i="8" s="1"/>
  <c r="Q388" i="8"/>
  <c r="P7" i="9"/>
  <c r="P118" i="9"/>
  <c r="T217" i="7"/>
  <c r="S205" i="7"/>
  <c r="Q157" i="9"/>
  <c r="R382" i="8"/>
  <c r="R381" i="8"/>
  <c r="R379" i="8"/>
  <c r="R380" i="8"/>
  <c r="R378" i="8"/>
  <c r="S376" i="8"/>
  <c r="R383" i="8"/>
  <c r="R385" i="8"/>
  <c r="R387" i="8"/>
  <c r="R386" i="8"/>
  <c r="R384" i="8"/>
  <c r="O212" i="7"/>
  <c r="P200" i="7"/>
  <c r="O204" i="7"/>
  <c r="N293" i="8"/>
  <c r="N296" i="8" s="1"/>
  <c r="M150" i="9"/>
  <c r="R199" i="7"/>
  <c r="Q211" i="7"/>
  <c r="AZ43" i="27" l="1"/>
  <c r="O79" i="9"/>
  <c r="AM38" i="33"/>
  <c r="AN31" i="33"/>
  <c r="AN28" i="33"/>
  <c r="AN33" i="33" s="1"/>
  <c r="BA46" i="33"/>
  <c r="BB41" i="33" s="1"/>
  <c r="AV14" i="33"/>
  <c r="BF54" i="33"/>
  <c r="BG51" i="33"/>
  <c r="AQ22" i="33"/>
  <c r="AQ19" i="33"/>
  <c r="AQ24" i="33" s="1"/>
  <c r="AP36" i="33"/>
  <c r="Q98" i="8"/>
  <c r="C7" i="14"/>
  <c r="N11" i="9"/>
  <c r="O265" i="8"/>
  <c r="O366" i="8"/>
  <c r="O346" i="8" s="1"/>
  <c r="P37" i="8"/>
  <c r="P32" i="8"/>
  <c r="P18" i="8"/>
  <c r="P13" i="8"/>
  <c r="U33" i="27"/>
  <c r="V28" i="27" s="1"/>
  <c r="S65" i="9"/>
  <c r="S353" i="8"/>
  <c r="S264" i="8" s="1"/>
  <c r="T28" i="8"/>
  <c r="T36" i="8" s="1"/>
  <c r="T9" i="8"/>
  <c r="T17" i="8" s="1"/>
  <c r="S73" i="9"/>
  <c r="S361" i="8"/>
  <c r="S283" i="8" s="1"/>
  <c r="Q73" i="8"/>
  <c r="P339" i="8"/>
  <c r="Q78" i="8"/>
  <c r="Q103" i="8"/>
  <c r="Q123" i="8"/>
  <c r="Q108" i="8"/>
  <c r="Q113" i="8"/>
  <c r="P275" i="8"/>
  <c r="Q34" i="8"/>
  <c r="T360" i="8"/>
  <c r="T282" i="8" s="1"/>
  <c r="Q15" i="8"/>
  <c r="W224" i="8"/>
  <c r="S75" i="9"/>
  <c r="S363" i="8"/>
  <c r="S285" i="8" s="1"/>
  <c r="S67" i="9"/>
  <c r="S355" i="8"/>
  <c r="S266" i="8" s="1"/>
  <c r="T11" i="8"/>
  <c r="T19" i="8" s="1"/>
  <c r="T30" i="8"/>
  <c r="T38" i="8" s="1"/>
  <c r="S64" i="9"/>
  <c r="T216" i="8"/>
  <c r="Q213" i="8"/>
  <c r="R214" i="8"/>
  <c r="P212" i="8"/>
  <c r="P217" i="8" s="1"/>
  <c r="S215" i="8"/>
  <c r="R26" i="8"/>
  <c r="R7" i="8"/>
  <c r="V223" i="8"/>
  <c r="S220" i="8"/>
  <c r="S225" i="8" s="1"/>
  <c r="U222" i="8"/>
  <c r="Y51" i="27"/>
  <c r="Y25" i="7" s="1"/>
  <c r="Z48" i="27"/>
  <c r="T8" i="8"/>
  <c r="T16" i="8" s="1"/>
  <c r="T64" i="9" s="1"/>
  <c r="S14" i="27"/>
  <c r="V22" i="27"/>
  <c r="V19" i="27"/>
  <c r="U20" i="7"/>
  <c r="O216" i="7"/>
  <c r="O371" i="8" s="1"/>
  <c r="Q148" i="8"/>
  <c r="Q118" i="8"/>
  <c r="Q83" i="8"/>
  <c r="P332" i="8"/>
  <c r="P287" i="8" s="1"/>
  <c r="R277" i="8"/>
  <c r="O274" i="8"/>
  <c r="O278" i="8" s="1"/>
  <c r="O288" i="8" s="1"/>
  <c r="O17" i="9" s="1"/>
  <c r="Q88" i="8"/>
  <c r="P334" i="8"/>
  <c r="P14" i="9" s="1"/>
  <c r="Q153" i="8"/>
  <c r="J185" i="8"/>
  <c r="K179" i="8" s="1"/>
  <c r="K181" i="8" s="1"/>
  <c r="K169" i="8"/>
  <c r="K171" i="8" s="1"/>
  <c r="K174" i="8" s="1"/>
  <c r="K175" i="8" s="1"/>
  <c r="Q133" i="8"/>
  <c r="Q128" i="8"/>
  <c r="J177" i="8"/>
  <c r="J133" i="9" s="1"/>
  <c r="R213" i="7"/>
  <c r="R124" i="8"/>
  <c r="R122" i="8"/>
  <c r="R121" i="8"/>
  <c r="R76" i="8"/>
  <c r="R77" i="8"/>
  <c r="R78" i="8" s="1"/>
  <c r="R79" i="8"/>
  <c r="R92" i="8"/>
  <c r="R91" i="8"/>
  <c r="R94" i="8"/>
  <c r="R111" i="8"/>
  <c r="R112" i="8"/>
  <c r="R114" i="8"/>
  <c r="R67" i="8"/>
  <c r="R69" i="8"/>
  <c r="R66" i="8"/>
  <c r="R304" i="8"/>
  <c r="R15" i="9" s="1"/>
  <c r="R302" i="8"/>
  <c r="R144" i="8"/>
  <c r="R141" i="8"/>
  <c r="R142" i="8"/>
  <c r="R143" i="8"/>
  <c r="P214" i="7"/>
  <c r="Q202" i="7"/>
  <c r="R134" i="8"/>
  <c r="R132" i="8"/>
  <c r="R131" i="8"/>
  <c r="R133" i="8"/>
  <c r="Q68" i="8"/>
  <c r="Q335" i="8"/>
  <c r="R126" i="8"/>
  <c r="R127" i="8"/>
  <c r="R129" i="8"/>
  <c r="Q303" i="8"/>
  <c r="Q332" i="8" s="1"/>
  <c r="Q287" i="8" s="1"/>
  <c r="R101" i="8"/>
  <c r="R104" i="8"/>
  <c r="R102" i="8"/>
  <c r="R151" i="8"/>
  <c r="R152" i="8"/>
  <c r="R154" i="8"/>
  <c r="R82" i="8"/>
  <c r="R81" i="8"/>
  <c r="R83" i="8" s="1"/>
  <c r="R84" i="8"/>
  <c r="T5" i="8"/>
  <c r="S95" i="8"/>
  <c r="S105" i="8"/>
  <c r="S150" i="8"/>
  <c r="S145" i="8"/>
  <c r="S135" i="8"/>
  <c r="S80" i="8"/>
  <c r="S424" i="8"/>
  <c r="S426" i="8" s="1"/>
  <c r="S428" i="8" s="1"/>
  <c r="S130" i="8"/>
  <c r="S75" i="8"/>
  <c r="S140" i="8"/>
  <c r="S70" i="8"/>
  <c r="S125" i="8"/>
  <c r="S100" i="8"/>
  <c r="S120" i="8"/>
  <c r="S65" i="8"/>
  <c r="S115" i="8"/>
  <c r="S90" i="8"/>
  <c r="S85" i="8"/>
  <c r="S110" i="8"/>
  <c r="Q138" i="8"/>
  <c r="R86" i="8"/>
  <c r="R89" i="8"/>
  <c r="R87" i="8"/>
  <c r="R116" i="8"/>
  <c r="R119" i="8"/>
  <c r="R117" i="8"/>
  <c r="R74" i="8"/>
  <c r="R71" i="8"/>
  <c r="R72" i="8"/>
  <c r="T208" i="7"/>
  <c r="U220" i="7"/>
  <c r="R136" i="8"/>
  <c r="R137" i="8"/>
  <c r="R139" i="8"/>
  <c r="Q209" i="7"/>
  <c r="R203" i="7" s="1"/>
  <c r="R221" i="7"/>
  <c r="R207" i="7"/>
  <c r="S201" i="7" s="1"/>
  <c r="S219" i="7"/>
  <c r="R147" i="8"/>
  <c r="R146" i="8"/>
  <c r="R149" i="8"/>
  <c r="Q336" i="8"/>
  <c r="R107" i="8"/>
  <c r="R106" i="8"/>
  <c r="R109" i="8"/>
  <c r="P210" i="7"/>
  <c r="P295" i="8" s="1"/>
  <c r="P21" i="9" s="1"/>
  <c r="R96" i="8"/>
  <c r="R99" i="8"/>
  <c r="R97" i="8"/>
  <c r="G167" i="8"/>
  <c r="G132" i="9" s="1"/>
  <c r="G137" i="9" s="1"/>
  <c r="H159" i="8"/>
  <c r="H161" i="8" s="1"/>
  <c r="H163" i="8"/>
  <c r="G110" i="9"/>
  <c r="G112" i="9" s="1"/>
  <c r="G114" i="9" s="1"/>
  <c r="G33" i="9"/>
  <c r="J147" i="9"/>
  <c r="J36" i="9"/>
  <c r="K340" i="8"/>
  <c r="K16" i="9" s="1"/>
  <c r="K23" i="9" s="1"/>
  <c r="K26" i="9" s="1"/>
  <c r="L193" i="8"/>
  <c r="L189" i="8"/>
  <c r="L191" i="8" s="1"/>
  <c r="K197" i="8"/>
  <c r="K135" i="9" s="1"/>
  <c r="V349" i="8"/>
  <c r="BE171" i="7"/>
  <c r="BD97" i="7"/>
  <c r="O293" i="8"/>
  <c r="O296" i="8" s="1"/>
  <c r="N150" i="9"/>
  <c r="C28" i="16" s="1"/>
  <c r="BC119" i="7"/>
  <c r="BC192" i="7"/>
  <c r="BC234" i="7" s="1"/>
  <c r="P212" i="7"/>
  <c r="Q200" i="7"/>
  <c r="P204" i="7"/>
  <c r="R157" i="9"/>
  <c r="M34" i="9"/>
  <c r="N261" i="8"/>
  <c r="N269" i="8" s="1"/>
  <c r="M140" i="9"/>
  <c r="K199" i="8"/>
  <c r="K201" i="8" s="1"/>
  <c r="T205" i="7"/>
  <c r="U217" i="7"/>
  <c r="Q7" i="9"/>
  <c r="Q118" i="9"/>
  <c r="S199" i="7"/>
  <c r="R211" i="7"/>
  <c r="S379" i="8"/>
  <c r="S378" i="8"/>
  <c r="S380" i="8"/>
  <c r="S381" i="8"/>
  <c r="S382" i="8"/>
  <c r="T376" i="8"/>
  <c r="S383" i="8"/>
  <c r="S385" i="8"/>
  <c r="S387" i="8"/>
  <c r="S386" i="8"/>
  <c r="S384" i="8"/>
  <c r="J207" i="8"/>
  <c r="J136" i="9" s="1"/>
  <c r="R388" i="8"/>
  <c r="T10" i="9"/>
  <c r="T19" i="9"/>
  <c r="R218" i="7"/>
  <c r="Q206" i="7"/>
  <c r="Q210" i="7" s="1"/>
  <c r="Q295" i="8" s="1"/>
  <c r="BA38" i="27" l="1"/>
  <c r="BA41" i="27"/>
  <c r="BA43" i="27" s="1"/>
  <c r="AN38" i="33"/>
  <c r="AO31" i="33"/>
  <c r="AO28" i="33"/>
  <c r="AO33" i="33" s="1"/>
  <c r="AO38" i="33" s="1"/>
  <c r="AW9" i="33"/>
  <c r="AW12" i="33"/>
  <c r="BB44" i="33"/>
  <c r="BB46" i="33"/>
  <c r="AP31" i="33"/>
  <c r="AP28" i="33"/>
  <c r="AP33" i="33" s="1"/>
  <c r="AP38" i="33" s="1"/>
  <c r="AR22" i="33"/>
  <c r="AR19" i="33"/>
  <c r="AQ36" i="33"/>
  <c r="BG54" i="33"/>
  <c r="BH51" i="33"/>
  <c r="Q10" i="8"/>
  <c r="Q29" i="8"/>
  <c r="P66" i="9"/>
  <c r="P69" i="9" s="1"/>
  <c r="P354" i="8"/>
  <c r="P21" i="8"/>
  <c r="P74" i="9"/>
  <c r="P77" i="9" s="1"/>
  <c r="P362" i="8"/>
  <c r="P284" i="8" s="1"/>
  <c r="P40" i="8"/>
  <c r="R239" i="8"/>
  <c r="S240" i="8"/>
  <c r="P237" i="8"/>
  <c r="O236" i="8"/>
  <c r="O241" i="8" s="1"/>
  <c r="O268" i="8" s="1"/>
  <c r="O6" i="9" s="1"/>
  <c r="Q238" i="8"/>
  <c r="Q275" i="8"/>
  <c r="V31" i="27"/>
  <c r="U21" i="7"/>
  <c r="U9" i="8" s="1"/>
  <c r="U17" i="8" s="1"/>
  <c r="T353" i="8"/>
  <c r="T264" i="8" s="1"/>
  <c r="T65" i="9"/>
  <c r="V33" i="27"/>
  <c r="V231" i="8"/>
  <c r="W232" i="8"/>
  <c r="T229" i="8"/>
  <c r="U230" i="8"/>
  <c r="S228" i="8"/>
  <c r="S233" i="8" s="1"/>
  <c r="T73" i="9"/>
  <c r="T361" i="8"/>
  <c r="T283" i="8" s="1"/>
  <c r="R93" i="8"/>
  <c r="R148" i="8"/>
  <c r="R138" i="8"/>
  <c r="T352" i="8"/>
  <c r="T263" i="8" s="1"/>
  <c r="U221" i="8" s="1"/>
  <c r="R15" i="8"/>
  <c r="R34" i="8"/>
  <c r="T75" i="9"/>
  <c r="T363" i="8"/>
  <c r="T285" i="8" s="1"/>
  <c r="T67" i="9"/>
  <c r="T355" i="8"/>
  <c r="T266" i="8" s="1"/>
  <c r="T9" i="27"/>
  <c r="S19" i="7"/>
  <c r="T12" i="27"/>
  <c r="S35" i="27"/>
  <c r="Z51" i="27"/>
  <c r="Z25" i="7" s="1"/>
  <c r="AA48" i="27"/>
  <c r="U246" i="8"/>
  <c r="S244" i="8"/>
  <c r="S249" i="8" s="1"/>
  <c r="W248" i="8"/>
  <c r="V247" i="8"/>
  <c r="T245" i="8"/>
  <c r="Q63" i="9"/>
  <c r="Q351" i="8"/>
  <c r="Q71" i="9"/>
  <c r="Q359" i="8"/>
  <c r="Q281" i="8" s="1"/>
  <c r="U8" i="8"/>
  <c r="U16" i="8" s="1"/>
  <c r="U27" i="8"/>
  <c r="U35" i="8" s="1"/>
  <c r="V24" i="27"/>
  <c r="R108" i="8"/>
  <c r="P274" i="8"/>
  <c r="P278" i="8" s="1"/>
  <c r="P288" i="8" s="1"/>
  <c r="P17" i="9" s="1"/>
  <c r="R276" i="8"/>
  <c r="S277" i="8"/>
  <c r="K183" i="8"/>
  <c r="K184" i="8" s="1"/>
  <c r="K185" i="8" s="1"/>
  <c r="R153" i="8"/>
  <c r="Q334" i="8"/>
  <c r="Q14" i="9" s="1"/>
  <c r="J187" i="8"/>
  <c r="J134" i="9" s="1"/>
  <c r="R103" i="8"/>
  <c r="R113" i="8"/>
  <c r="L173" i="8"/>
  <c r="L169" i="8"/>
  <c r="L171" i="8" s="1"/>
  <c r="L174" i="8" s="1"/>
  <c r="L175" i="8" s="1"/>
  <c r="K177" i="8"/>
  <c r="K133" i="9" s="1"/>
  <c r="R128" i="8"/>
  <c r="R88" i="8"/>
  <c r="P216" i="7"/>
  <c r="P371" i="8" s="1"/>
  <c r="R73" i="8"/>
  <c r="S213" i="7"/>
  <c r="S203" i="7"/>
  <c r="S215" i="7" s="1"/>
  <c r="R215" i="7"/>
  <c r="S132" i="8"/>
  <c r="S134" i="8"/>
  <c r="S131" i="8"/>
  <c r="R303" i="8"/>
  <c r="R82" i="9" s="1"/>
  <c r="S139" i="8"/>
  <c r="S136" i="8"/>
  <c r="S137" i="8"/>
  <c r="S152" i="8"/>
  <c r="S151" i="8"/>
  <c r="S154" i="8"/>
  <c r="S106" i="8"/>
  <c r="S109" i="8"/>
  <c r="S107" i="8"/>
  <c r="Q214" i="7"/>
  <c r="R202" i="7"/>
  <c r="Q82" i="9"/>
  <c r="S114" i="8"/>
  <c r="S111" i="8"/>
  <c r="S112" i="8"/>
  <c r="S89" i="8"/>
  <c r="S86" i="8"/>
  <c r="S87" i="8"/>
  <c r="S91" i="8"/>
  <c r="S94" i="8"/>
  <c r="S92" i="8"/>
  <c r="S119" i="8"/>
  <c r="S116" i="8"/>
  <c r="S117" i="8"/>
  <c r="Q339" i="8"/>
  <c r="S147" i="8"/>
  <c r="S149" i="8"/>
  <c r="S146" i="8"/>
  <c r="S207" i="7"/>
  <c r="T201" i="7" s="1"/>
  <c r="T219" i="7"/>
  <c r="S96" i="8"/>
  <c r="S97" i="8"/>
  <c r="S98" i="8" s="1"/>
  <c r="S99" i="8"/>
  <c r="U5" i="8"/>
  <c r="T115" i="8"/>
  <c r="T135" i="8"/>
  <c r="T150" i="8"/>
  <c r="T80" i="8"/>
  <c r="T424" i="8"/>
  <c r="T426" i="8" s="1"/>
  <c r="T428" i="8" s="1"/>
  <c r="T105" i="8"/>
  <c r="T90" i="8"/>
  <c r="T130" i="8"/>
  <c r="T65" i="8"/>
  <c r="T95" i="8"/>
  <c r="T125" i="8"/>
  <c r="T75" i="8"/>
  <c r="T70" i="8"/>
  <c r="T100" i="8"/>
  <c r="T85" i="8"/>
  <c r="T145" i="8"/>
  <c r="T110" i="8"/>
  <c r="T120" i="8"/>
  <c r="T140" i="8"/>
  <c r="R209" i="7"/>
  <c r="S221" i="7"/>
  <c r="V220" i="7"/>
  <c r="U208" i="7"/>
  <c r="S66" i="8"/>
  <c r="S69" i="8"/>
  <c r="S67" i="8"/>
  <c r="S302" i="8"/>
  <c r="S304" i="8"/>
  <c r="S15" i="9" s="1"/>
  <c r="P41" i="9"/>
  <c r="S122" i="8"/>
  <c r="S124" i="8"/>
  <c r="S121" i="8"/>
  <c r="R68" i="8"/>
  <c r="R335" i="8"/>
  <c r="R123" i="8"/>
  <c r="R98" i="8"/>
  <c r="S102" i="8"/>
  <c r="S104" i="8"/>
  <c r="S101" i="8"/>
  <c r="S103" i="8" s="1"/>
  <c r="S81" i="8"/>
  <c r="S84" i="8"/>
  <c r="S82" i="8"/>
  <c r="S126" i="8"/>
  <c r="S129" i="8"/>
  <c r="S127" i="8"/>
  <c r="S128" i="8" s="1"/>
  <c r="R336" i="8"/>
  <c r="S71" i="8"/>
  <c r="S72" i="8"/>
  <c r="S74" i="8"/>
  <c r="S142" i="8"/>
  <c r="S141" i="8"/>
  <c r="S143" i="8" s="1"/>
  <c r="S144" i="8"/>
  <c r="R118" i="8"/>
  <c r="S77" i="8"/>
  <c r="S79" i="8"/>
  <c r="S76" i="8"/>
  <c r="H164" i="8"/>
  <c r="K341" i="8"/>
  <c r="L340" i="8" s="1"/>
  <c r="L16" i="9" s="1"/>
  <c r="BD119" i="7"/>
  <c r="BD192" i="7"/>
  <c r="BD234" i="7" s="1"/>
  <c r="T381" i="8"/>
  <c r="T378" i="8"/>
  <c r="T379" i="8"/>
  <c r="T380" i="8"/>
  <c r="U376" i="8"/>
  <c r="T382" i="8"/>
  <c r="T383" i="8"/>
  <c r="T385" i="8"/>
  <c r="T387" i="8"/>
  <c r="T386" i="8"/>
  <c r="T384" i="8"/>
  <c r="BF171" i="7"/>
  <c r="BE97" i="7"/>
  <c r="K204" i="8"/>
  <c r="K205" i="8" s="1"/>
  <c r="L199" i="8" s="1"/>
  <c r="L201" i="8" s="1"/>
  <c r="L194" i="8"/>
  <c r="L195" i="8" s="1"/>
  <c r="O261" i="8"/>
  <c r="N34" i="9"/>
  <c r="C35" i="14" s="1"/>
  <c r="N140" i="9"/>
  <c r="S157" i="9"/>
  <c r="V347" i="8"/>
  <c r="W349" i="8"/>
  <c r="S388" i="8"/>
  <c r="R7" i="9"/>
  <c r="R118" i="9"/>
  <c r="Q212" i="7"/>
  <c r="R200" i="7"/>
  <c r="Q204" i="7"/>
  <c r="P293" i="8"/>
  <c r="P296" i="8" s="1"/>
  <c r="O150" i="9"/>
  <c r="Q21" i="9"/>
  <c r="Q41" i="9"/>
  <c r="R206" i="7"/>
  <c r="S218" i="7"/>
  <c r="T199" i="7"/>
  <c r="S211" i="7"/>
  <c r="U205" i="7"/>
  <c r="V217" i="7"/>
  <c r="BB38" i="27" l="1"/>
  <c r="BB41" i="27"/>
  <c r="AW14" i="33"/>
  <c r="AR24" i="33"/>
  <c r="BC41" i="33"/>
  <c r="BC44" i="33"/>
  <c r="BH54" i="33"/>
  <c r="BI51" i="33"/>
  <c r="S123" i="8"/>
  <c r="AQ31" i="33"/>
  <c r="AQ28" i="33"/>
  <c r="AQ33" i="33" s="1"/>
  <c r="AQ38" i="33" s="1"/>
  <c r="O269" i="8"/>
  <c r="O34" i="9" s="1"/>
  <c r="P265" i="8"/>
  <c r="P366" i="8"/>
  <c r="P346" i="8" s="1"/>
  <c r="P79" i="9"/>
  <c r="Q37" i="8"/>
  <c r="Q32" i="8"/>
  <c r="Q18" i="8"/>
  <c r="Q13" i="8"/>
  <c r="R10" i="8"/>
  <c r="R29" i="8"/>
  <c r="U28" i="8"/>
  <c r="U36" i="8" s="1"/>
  <c r="U73" i="9" s="1"/>
  <c r="W223" i="8"/>
  <c r="V222" i="8"/>
  <c r="T220" i="8"/>
  <c r="T225" i="8" s="1"/>
  <c r="V21" i="7"/>
  <c r="W31" i="27"/>
  <c r="W28" i="27"/>
  <c r="X224" i="8"/>
  <c r="U229" i="8"/>
  <c r="W231" i="8"/>
  <c r="T228" i="8"/>
  <c r="T233" i="8" s="1"/>
  <c r="V230" i="8"/>
  <c r="X232" i="8"/>
  <c r="U65" i="9"/>
  <c r="U353" i="8"/>
  <c r="U264" i="8" s="1"/>
  <c r="S138" i="8"/>
  <c r="S148" i="8"/>
  <c r="S78" i="8"/>
  <c r="S153" i="8"/>
  <c r="L203" i="8"/>
  <c r="K207" i="8"/>
  <c r="K136" i="9" s="1"/>
  <c r="R63" i="9"/>
  <c r="R351" i="8"/>
  <c r="R262" i="8" s="1"/>
  <c r="S26" i="8"/>
  <c r="S7" i="8"/>
  <c r="T14" i="27"/>
  <c r="Q262" i="8"/>
  <c r="T244" i="8"/>
  <c r="T249" i="8" s="1"/>
  <c r="W247" i="8"/>
  <c r="X248" i="8"/>
  <c r="U245" i="8"/>
  <c r="V246" i="8"/>
  <c r="R71" i="9"/>
  <c r="R359" i="8"/>
  <c r="R281" i="8" s="1"/>
  <c r="U11" i="8"/>
  <c r="U19" i="8" s="1"/>
  <c r="U30" i="8"/>
  <c r="U38" i="8" s="1"/>
  <c r="AB48" i="27"/>
  <c r="AA51" i="27"/>
  <c r="AA25" i="7" s="1"/>
  <c r="U352" i="8"/>
  <c r="U263" i="8" s="1"/>
  <c r="U64" i="9"/>
  <c r="W22" i="27"/>
  <c r="W19" i="27"/>
  <c r="V20" i="7"/>
  <c r="U360" i="8"/>
  <c r="U282" i="8" s="1"/>
  <c r="U72" i="9"/>
  <c r="S88" i="8"/>
  <c r="S133" i="8"/>
  <c r="S108" i="8"/>
  <c r="R332" i="8"/>
  <c r="R287" i="8" s="1"/>
  <c r="R334" i="8"/>
  <c r="R14" i="9" s="1"/>
  <c r="S93" i="8"/>
  <c r="S83" i="8"/>
  <c r="R210" i="7"/>
  <c r="R295" i="8" s="1"/>
  <c r="R21" i="9" s="1"/>
  <c r="T213" i="7"/>
  <c r="T147" i="8"/>
  <c r="T149" i="8"/>
  <c r="T146" i="8"/>
  <c r="T74" i="8"/>
  <c r="T71" i="8"/>
  <c r="T72" i="8"/>
  <c r="S68" i="8"/>
  <c r="S336" i="8"/>
  <c r="T92" i="8"/>
  <c r="T94" i="8"/>
  <c r="T91" i="8"/>
  <c r="T81" i="8"/>
  <c r="T84" i="8"/>
  <c r="T82" i="8"/>
  <c r="T83" i="8" s="1"/>
  <c r="T152" i="8"/>
  <c r="T151" i="8"/>
  <c r="T154" i="8"/>
  <c r="V5" i="8"/>
  <c r="U145" i="8"/>
  <c r="U75" i="8"/>
  <c r="U150" i="8"/>
  <c r="U130" i="8"/>
  <c r="U80" i="8"/>
  <c r="U424" i="8"/>
  <c r="U426" i="8" s="1"/>
  <c r="U428" i="8" s="1"/>
  <c r="U125" i="8"/>
  <c r="U100" i="8"/>
  <c r="U105" i="8"/>
  <c r="U70" i="8"/>
  <c r="U90" i="8"/>
  <c r="U110" i="8"/>
  <c r="U95" i="8"/>
  <c r="U135" i="8"/>
  <c r="U120" i="8"/>
  <c r="U85" i="8"/>
  <c r="U140" i="8"/>
  <c r="U115" i="8"/>
  <c r="U65" i="8"/>
  <c r="S209" i="7"/>
  <c r="T203" i="7" s="1"/>
  <c r="T221" i="7"/>
  <c r="T112" i="8"/>
  <c r="T114" i="8"/>
  <c r="T111" i="8"/>
  <c r="T113" i="8" s="1"/>
  <c r="T89" i="8"/>
  <c r="T87" i="8"/>
  <c r="T86" i="8"/>
  <c r="T77" i="8"/>
  <c r="T76" i="8"/>
  <c r="T79" i="8"/>
  <c r="S303" i="8"/>
  <c r="S332" i="8" s="1"/>
  <c r="S287" i="8" s="1"/>
  <c r="T139" i="8"/>
  <c r="T136" i="8"/>
  <c r="T137" i="8"/>
  <c r="T138" i="8" s="1"/>
  <c r="R339" i="8"/>
  <c r="T126" i="8"/>
  <c r="T129" i="8"/>
  <c r="T127" i="8"/>
  <c r="T97" i="8"/>
  <c r="T99" i="8"/>
  <c r="T96" i="8"/>
  <c r="T66" i="8"/>
  <c r="T67" i="8"/>
  <c r="T69" i="8"/>
  <c r="T304" i="8"/>
  <c r="T15" i="9" s="1"/>
  <c r="T302" i="8"/>
  <c r="T134" i="8"/>
  <c r="T131" i="8"/>
  <c r="T132" i="8"/>
  <c r="S118" i="8"/>
  <c r="Q216" i="7"/>
  <c r="Q371" i="8" s="1"/>
  <c r="S335" i="8"/>
  <c r="T106" i="8"/>
  <c r="T107" i="8"/>
  <c r="T109" i="8"/>
  <c r="V208" i="7"/>
  <c r="W220" i="7"/>
  <c r="T119" i="8"/>
  <c r="T116" i="8"/>
  <c r="T117" i="8"/>
  <c r="T144" i="8"/>
  <c r="T141" i="8"/>
  <c r="T142" i="8"/>
  <c r="T121" i="8"/>
  <c r="T124" i="8"/>
  <c r="T122" i="8"/>
  <c r="S113" i="8"/>
  <c r="T207" i="7"/>
  <c r="U201" i="7" s="1"/>
  <c r="U219" i="7"/>
  <c r="S73" i="8"/>
  <c r="T104" i="8"/>
  <c r="T101" i="8"/>
  <c r="T102" i="8"/>
  <c r="S202" i="7"/>
  <c r="R214" i="7"/>
  <c r="H209" i="8"/>
  <c r="H165" i="8"/>
  <c r="K147" i="9"/>
  <c r="K36" i="9"/>
  <c r="L338" i="8"/>
  <c r="L341" i="8" s="1"/>
  <c r="L147" i="9" s="1"/>
  <c r="M169" i="8"/>
  <c r="M171" i="8" s="1"/>
  <c r="M173" i="8"/>
  <c r="L177" i="8"/>
  <c r="L133" i="9" s="1"/>
  <c r="M193" i="8"/>
  <c r="L197" i="8"/>
  <c r="L135" i="9" s="1"/>
  <c r="M189" i="8"/>
  <c r="M191" i="8" s="1"/>
  <c r="BF97" i="7"/>
  <c r="BG171" i="7"/>
  <c r="S206" i="7"/>
  <c r="T218" i="7"/>
  <c r="U199" i="7"/>
  <c r="T211" i="7"/>
  <c r="T157" i="9"/>
  <c r="S7" i="9"/>
  <c r="S118" i="9"/>
  <c r="C15" i="16"/>
  <c r="L183" i="8"/>
  <c r="L179" i="8"/>
  <c r="L181" i="8" s="1"/>
  <c r="K187" i="8"/>
  <c r="K134" i="9" s="1"/>
  <c r="U379" i="8"/>
  <c r="U382" i="8"/>
  <c r="U378" i="8"/>
  <c r="V376" i="8"/>
  <c r="U380" i="8"/>
  <c r="U381" i="8"/>
  <c r="U387" i="8"/>
  <c r="U385" i="8"/>
  <c r="U383" i="8"/>
  <c r="U386" i="8"/>
  <c r="U384" i="8"/>
  <c r="W347" i="8"/>
  <c r="X349" i="8"/>
  <c r="Q293" i="8"/>
  <c r="Q296" i="8" s="1"/>
  <c r="P150" i="9"/>
  <c r="V19" i="9"/>
  <c r="V10" i="9"/>
  <c r="S200" i="7"/>
  <c r="R212" i="7"/>
  <c r="R204" i="7"/>
  <c r="L204" i="8"/>
  <c r="L205" i="8" s="1"/>
  <c r="W217" i="7"/>
  <c r="V205" i="7"/>
  <c r="BE119" i="7"/>
  <c r="BE192" i="7"/>
  <c r="BE234" i="7" s="1"/>
  <c r="T388" i="8"/>
  <c r="BB43" i="27" l="1"/>
  <c r="O140" i="9"/>
  <c r="P261" i="8"/>
  <c r="AR36" i="33"/>
  <c r="AS19" i="33"/>
  <c r="AS22" i="33"/>
  <c r="AX9" i="33"/>
  <c r="AX12" i="33"/>
  <c r="BC46" i="33"/>
  <c r="T73" i="8"/>
  <c r="AR31" i="33"/>
  <c r="AR28" i="33"/>
  <c r="AS24" i="33"/>
  <c r="BI54" i="33"/>
  <c r="BJ51" i="33"/>
  <c r="BJ54" i="33" s="1"/>
  <c r="U361" i="8"/>
  <c r="U283" i="8" s="1"/>
  <c r="Q354" i="8"/>
  <c r="Q66" i="9"/>
  <c r="Q69" i="9" s="1"/>
  <c r="Q21" i="8"/>
  <c r="Q362" i="8"/>
  <c r="Q284" i="8" s="1"/>
  <c r="Q74" i="9"/>
  <c r="Q77" i="9" s="1"/>
  <c r="Q40" i="8"/>
  <c r="R37" i="8"/>
  <c r="R32" i="8"/>
  <c r="S239" i="8"/>
  <c r="R238" i="8"/>
  <c r="P236" i="8"/>
  <c r="P241" i="8" s="1"/>
  <c r="P268" i="8" s="1"/>
  <c r="P6" i="9" s="1"/>
  <c r="P11" i="9" s="1"/>
  <c r="T240" i="8"/>
  <c r="Q237" i="8"/>
  <c r="R18" i="8"/>
  <c r="R13" i="8"/>
  <c r="W33" i="27"/>
  <c r="X31" i="27"/>
  <c r="X28" i="27"/>
  <c r="W21" i="7"/>
  <c r="V9" i="8"/>
  <c r="V17" i="8" s="1"/>
  <c r="V28" i="8"/>
  <c r="V36" i="8" s="1"/>
  <c r="U228" i="8"/>
  <c r="U233" i="8" s="1"/>
  <c r="V229" i="8"/>
  <c r="X231" i="8"/>
  <c r="W230" i="8"/>
  <c r="Y232" i="8"/>
  <c r="T78" i="8"/>
  <c r="T143" i="8"/>
  <c r="T148" i="8"/>
  <c r="T88" i="8"/>
  <c r="W24" i="27"/>
  <c r="X22" i="27" s="1"/>
  <c r="AC48" i="27"/>
  <c r="AB51" i="27"/>
  <c r="AB25" i="7" s="1"/>
  <c r="T215" i="8"/>
  <c r="U216" i="8"/>
  <c r="S214" i="8"/>
  <c r="R213" i="8"/>
  <c r="Q212" i="8"/>
  <c r="Q217" i="8" s="1"/>
  <c r="U75" i="9"/>
  <c r="U363" i="8"/>
  <c r="U285" i="8" s="1"/>
  <c r="T19" i="7"/>
  <c r="T35" i="27"/>
  <c r="U12" i="27"/>
  <c r="U9" i="27"/>
  <c r="U67" i="9"/>
  <c r="U355" i="8"/>
  <c r="U266" i="8" s="1"/>
  <c r="S15" i="8"/>
  <c r="S34" i="8"/>
  <c r="U215" i="8"/>
  <c r="S213" i="8"/>
  <c r="V216" i="8"/>
  <c r="R212" i="8"/>
  <c r="T214" i="8"/>
  <c r="W222" i="8"/>
  <c r="V221" i="8"/>
  <c r="X223" i="8"/>
  <c r="Y224" i="8"/>
  <c r="U220" i="8"/>
  <c r="U225" i="8" s="1"/>
  <c r="V8" i="8"/>
  <c r="V16" i="8" s="1"/>
  <c r="V27" i="8"/>
  <c r="V35" i="8" s="1"/>
  <c r="T153" i="8"/>
  <c r="T103" i="8"/>
  <c r="T108" i="8"/>
  <c r="T118" i="8"/>
  <c r="T68" i="8"/>
  <c r="T93" i="8"/>
  <c r="R41" i="9"/>
  <c r="S339" i="8"/>
  <c r="R216" i="7"/>
  <c r="R371" i="8" s="1"/>
  <c r="T98" i="8"/>
  <c r="U213" i="7"/>
  <c r="T215" i="7"/>
  <c r="L207" i="8"/>
  <c r="L136" i="9" s="1"/>
  <c r="M199" i="8"/>
  <c r="M201" i="8" s="1"/>
  <c r="U91" i="8"/>
  <c r="U94" i="8"/>
  <c r="U92" i="8"/>
  <c r="U72" i="8"/>
  <c r="U71" i="8"/>
  <c r="U74" i="8"/>
  <c r="T123" i="8"/>
  <c r="S334" i="8"/>
  <c r="S14" i="9" s="1"/>
  <c r="U81" i="8"/>
  <c r="U82" i="8"/>
  <c r="U84" i="8"/>
  <c r="T336" i="8"/>
  <c r="S82" i="9"/>
  <c r="U76" i="8"/>
  <c r="U77" i="8"/>
  <c r="U78" i="8" s="1"/>
  <c r="U79" i="8"/>
  <c r="U147" i="8"/>
  <c r="U149" i="8"/>
  <c r="U146" i="8"/>
  <c r="W5" i="8"/>
  <c r="V150" i="8"/>
  <c r="V75" i="8"/>
  <c r="V145" i="8"/>
  <c r="V105" i="8"/>
  <c r="V130" i="8"/>
  <c r="V424" i="8"/>
  <c r="V426" i="8" s="1"/>
  <c r="V428" i="8" s="1"/>
  <c r="V120" i="8"/>
  <c r="V100" i="8"/>
  <c r="V95" i="8"/>
  <c r="V115" i="8"/>
  <c r="V80" i="8"/>
  <c r="V85" i="8"/>
  <c r="V135" i="8"/>
  <c r="V110" i="8"/>
  <c r="V70" i="8"/>
  <c r="V65" i="8"/>
  <c r="V90" i="8"/>
  <c r="V125" i="8"/>
  <c r="V140" i="8"/>
  <c r="S214" i="7"/>
  <c r="T202" i="7"/>
  <c r="T209" i="7"/>
  <c r="U203" i="7" s="1"/>
  <c r="U221" i="7"/>
  <c r="U126" i="8"/>
  <c r="U127" i="8"/>
  <c r="U129" i="8"/>
  <c r="T335" i="8"/>
  <c r="U302" i="8"/>
  <c r="U69" i="8"/>
  <c r="U304" i="8"/>
  <c r="U15" i="9" s="1"/>
  <c r="U66" i="8"/>
  <c r="U67" i="8"/>
  <c r="U68" i="8" s="1"/>
  <c r="U104" i="8"/>
  <c r="U101" i="8"/>
  <c r="U102" i="8"/>
  <c r="U154" i="8"/>
  <c r="U152" i="8"/>
  <c r="U151" i="8"/>
  <c r="U153" i="8" s="1"/>
  <c r="W208" i="7"/>
  <c r="X220" i="7"/>
  <c r="U119" i="8"/>
  <c r="U116" i="8"/>
  <c r="U117" i="8"/>
  <c r="U96" i="8"/>
  <c r="U97" i="8"/>
  <c r="U99" i="8"/>
  <c r="U112" i="8"/>
  <c r="U114" i="8"/>
  <c r="U111" i="8"/>
  <c r="T133" i="8"/>
  <c r="U106" i="8"/>
  <c r="U109" i="8"/>
  <c r="U107" i="8"/>
  <c r="T303" i="8"/>
  <c r="T332" i="8" s="1"/>
  <c r="T287" i="8" s="1"/>
  <c r="U131" i="8"/>
  <c r="U134" i="8"/>
  <c r="U132" i="8"/>
  <c r="S210" i="7"/>
  <c r="S295" i="8" s="1"/>
  <c r="S21" i="9" s="1"/>
  <c r="U141" i="8"/>
  <c r="U144" i="8"/>
  <c r="U142" i="8"/>
  <c r="U143" i="8"/>
  <c r="U89" i="8"/>
  <c r="U87" i="8"/>
  <c r="U86" i="8"/>
  <c r="T128" i="8"/>
  <c r="U122" i="8"/>
  <c r="U124" i="8"/>
  <c r="U121" i="8"/>
  <c r="U207" i="7"/>
  <c r="V201" i="7" s="1"/>
  <c r="V213" i="7" s="1"/>
  <c r="V219" i="7"/>
  <c r="U137" i="8"/>
  <c r="U136" i="8"/>
  <c r="U139" i="8"/>
  <c r="I159" i="8"/>
  <c r="I161" i="8" s="1"/>
  <c r="I163" i="8"/>
  <c r="H167" i="8"/>
  <c r="H132" i="9" s="1"/>
  <c r="H137" i="9" s="1"/>
  <c r="H110" i="9"/>
  <c r="H112" i="9" s="1"/>
  <c r="H114" i="9" s="1"/>
  <c r="H33" i="9"/>
  <c r="M340" i="8"/>
  <c r="M16" i="9" s="1"/>
  <c r="M23" i="9" s="1"/>
  <c r="M26" i="9" s="1"/>
  <c r="M338" i="8"/>
  <c r="L36" i="9"/>
  <c r="W19" i="9"/>
  <c r="W10" i="9"/>
  <c r="U157" i="9"/>
  <c r="Y349" i="8"/>
  <c r="M203" i="8"/>
  <c r="L184" i="8"/>
  <c r="L185" i="8" s="1"/>
  <c r="M179" i="8" s="1"/>
  <c r="M181" i="8" s="1"/>
  <c r="BH171" i="7"/>
  <c r="BG97" i="7"/>
  <c r="T7" i="9"/>
  <c r="T118" i="9"/>
  <c r="BF119" i="7"/>
  <c r="BF192" i="7"/>
  <c r="BF234" i="7" s="1"/>
  <c r="M194" i="8"/>
  <c r="M195" i="8" s="1"/>
  <c r="V379" i="8"/>
  <c r="V382" i="8"/>
  <c r="V378" i="8"/>
  <c r="W376" i="8"/>
  <c r="V380" i="8"/>
  <c r="V381" i="8"/>
  <c r="V387" i="8"/>
  <c r="V384" i="8"/>
  <c r="V385" i="8"/>
  <c r="V383" i="8"/>
  <c r="V386" i="8"/>
  <c r="W205" i="7"/>
  <c r="X217" i="7"/>
  <c r="R293" i="8"/>
  <c r="R296" i="8" s="1"/>
  <c r="Q150" i="9"/>
  <c r="U388" i="8"/>
  <c r="V199" i="7"/>
  <c r="U211" i="7"/>
  <c r="T206" i="7"/>
  <c r="U218" i="7"/>
  <c r="T200" i="7"/>
  <c r="S212" i="7"/>
  <c r="S204" i="7"/>
  <c r="M174" i="8"/>
  <c r="M175" i="8" s="1"/>
  <c r="N169" i="8" s="1"/>
  <c r="N171" i="8" s="1"/>
  <c r="BC38" i="27" l="1"/>
  <c r="BC43" i="27" s="1"/>
  <c r="BC41" i="27"/>
  <c r="X33" i="27"/>
  <c r="Y31" i="27" s="1"/>
  <c r="X21" i="7"/>
  <c r="Y28" i="27"/>
  <c r="Y33" i="27" s="1"/>
  <c r="AX14" i="33"/>
  <c r="BD41" i="33"/>
  <c r="BD44" i="33"/>
  <c r="AT19" i="33"/>
  <c r="AT22" i="33"/>
  <c r="AS36" i="33"/>
  <c r="U128" i="8"/>
  <c r="AR33" i="33"/>
  <c r="AR38" i="33" s="1"/>
  <c r="R66" i="9"/>
  <c r="R69" i="9" s="1"/>
  <c r="R354" i="8"/>
  <c r="R21" i="8"/>
  <c r="R362" i="8"/>
  <c r="R284" i="8" s="1"/>
  <c r="R74" i="9"/>
  <c r="R77" i="9" s="1"/>
  <c r="R40" i="8"/>
  <c r="R275" i="8"/>
  <c r="T277" i="8"/>
  <c r="Q274" i="8"/>
  <c r="Q278" i="8" s="1"/>
  <c r="Q288" i="8" s="1"/>
  <c r="Q17" i="9" s="1"/>
  <c r="S276" i="8"/>
  <c r="Q265" i="8"/>
  <c r="Q366" i="8"/>
  <c r="Q346" i="8" s="1"/>
  <c r="Q79" i="9"/>
  <c r="S10" i="8"/>
  <c r="S29" i="8"/>
  <c r="P269" i="8"/>
  <c r="W20" i="7"/>
  <c r="W8" i="8" s="1"/>
  <c r="W16" i="8" s="1"/>
  <c r="V73" i="9"/>
  <c r="V361" i="8"/>
  <c r="V283" i="8" s="1"/>
  <c r="V65" i="9"/>
  <c r="V353" i="8"/>
  <c r="V264" i="8" s="1"/>
  <c r="W9" i="8"/>
  <c r="W17" i="8" s="1"/>
  <c r="W28" i="8"/>
  <c r="W36" i="8" s="1"/>
  <c r="X19" i="27"/>
  <c r="X24" i="27" s="1"/>
  <c r="U14" i="27"/>
  <c r="U19" i="7" s="1"/>
  <c r="U148" i="8"/>
  <c r="U133" i="8"/>
  <c r="R217" i="8"/>
  <c r="U93" i="8"/>
  <c r="S351" i="8"/>
  <c r="S262" i="8" s="1"/>
  <c r="S63" i="9"/>
  <c r="V245" i="8"/>
  <c r="X247" i="8"/>
  <c r="W246" i="8"/>
  <c r="U244" i="8"/>
  <c r="U249" i="8" s="1"/>
  <c r="Y248" i="8"/>
  <c r="V11" i="8"/>
  <c r="V19" i="8" s="1"/>
  <c r="V30" i="8"/>
  <c r="V38" i="8" s="1"/>
  <c r="T26" i="8"/>
  <c r="T7" i="8"/>
  <c r="AC51" i="27"/>
  <c r="AC25" i="7" s="1"/>
  <c r="AD48" i="27"/>
  <c r="S359" i="8"/>
  <c r="S281" i="8" s="1"/>
  <c r="S71" i="9"/>
  <c r="X28" i="8"/>
  <c r="X36" i="8" s="1"/>
  <c r="X9" i="8"/>
  <c r="X17" i="8" s="1"/>
  <c r="Z28" i="27"/>
  <c r="Z31" i="27"/>
  <c r="Y21" i="7"/>
  <c r="V64" i="9"/>
  <c r="V352" i="8"/>
  <c r="V263" i="8" s="1"/>
  <c r="V360" i="8"/>
  <c r="V282" i="8" s="1"/>
  <c r="V72" i="9"/>
  <c r="U88" i="8"/>
  <c r="S216" i="7"/>
  <c r="S371" i="8" s="1"/>
  <c r="U73" i="8"/>
  <c r="U83" i="8"/>
  <c r="U303" i="8"/>
  <c r="U82" i="9" s="1"/>
  <c r="U98" i="8"/>
  <c r="T82" i="9"/>
  <c r="T210" i="7"/>
  <c r="T295" i="8" s="1"/>
  <c r="T21" i="9" s="1"/>
  <c r="U103" i="8"/>
  <c r="U138" i="8"/>
  <c r="T334" i="8"/>
  <c r="T14" i="9" s="1"/>
  <c r="U123" i="8"/>
  <c r="T339" i="8"/>
  <c r="U215" i="7"/>
  <c r="V124" i="8"/>
  <c r="V121" i="8"/>
  <c r="V122" i="8"/>
  <c r="V147" i="8"/>
  <c r="V149" i="8"/>
  <c r="V146" i="8"/>
  <c r="V221" i="7"/>
  <c r="U209" i="7"/>
  <c r="V203" i="7" s="1"/>
  <c r="V215" i="7" s="1"/>
  <c r="Y220" i="7"/>
  <c r="X208" i="7"/>
  <c r="X5" i="8"/>
  <c r="W145" i="8"/>
  <c r="W75" i="8"/>
  <c r="W150" i="8"/>
  <c r="W95" i="8"/>
  <c r="W100" i="8"/>
  <c r="W120" i="8"/>
  <c r="W125" i="8"/>
  <c r="W105" i="8"/>
  <c r="W424" i="8"/>
  <c r="W426" i="8" s="1"/>
  <c r="W428" i="8" s="1"/>
  <c r="W130" i="8"/>
  <c r="W80" i="8"/>
  <c r="W70" i="8"/>
  <c r="W110" i="8"/>
  <c r="W115" i="8"/>
  <c r="W135" i="8"/>
  <c r="W140" i="8"/>
  <c r="W85" i="8"/>
  <c r="W65" i="8"/>
  <c r="W90" i="8"/>
  <c r="U202" i="7"/>
  <c r="T214" i="7"/>
  <c r="M183" i="8"/>
  <c r="V144" i="8"/>
  <c r="V142" i="8"/>
  <c r="V141" i="8"/>
  <c r="U108" i="8"/>
  <c r="V126" i="8"/>
  <c r="V129" i="8"/>
  <c r="V127" i="8"/>
  <c r="V94" i="8"/>
  <c r="V92" i="8"/>
  <c r="V91" i="8"/>
  <c r="V131" i="8"/>
  <c r="V134" i="8"/>
  <c r="V132" i="8"/>
  <c r="V71" i="8"/>
  <c r="V72" i="8"/>
  <c r="V74" i="8"/>
  <c r="V102" i="8"/>
  <c r="V104" i="8"/>
  <c r="V101" i="8"/>
  <c r="U118" i="8"/>
  <c r="V79" i="8"/>
  <c r="V77" i="8"/>
  <c r="V76" i="8"/>
  <c r="V151" i="8"/>
  <c r="V154" i="8"/>
  <c r="V152" i="8"/>
  <c r="V153" i="8" s="1"/>
  <c r="L187" i="8"/>
  <c r="L134" i="9" s="1"/>
  <c r="V69" i="8"/>
  <c r="V66" i="8"/>
  <c r="V67" i="8"/>
  <c r="V302" i="8"/>
  <c r="V304" i="8"/>
  <c r="V15" i="9" s="1"/>
  <c r="S41" i="9"/>
  <c r="V207" i="7"/>
  <c r="W201" i="7" s="1"/>
  <c r="W213" i="7" s="1"/>
  <c r="W219" i="7"/>
  <c r="U113" i="8"/>
  <c r="V114" i="8"/>
  <c r="V111" i="8"/>
  <c r="V112" i="8"/>
  <c r="V97" i="8"/>
  <c r="V99" i="8"/>
  <c r="V96" i="8"/>
  <c r="V106" i="8"/>
  <c r="V107" i="8"/>
  <c r="V109" i="8"/>
  <c r="V139" i="8"/>
  <c r="V136" i="8"/>
  <c r="V137" i="8"/>
  <c r="U336" i="8"/>
  <c r="V86" i="8"/>
  <c r="V87" i="8"/>
  <c r="V89" i="8"/>
  <c r="U335" i="8"/>
  <c r="V84" i="8"/>
  <c r="V81" i="8"/>
  <c r="V82" i="8"/>
  <c r="V117" i="8"/>
  <c r="V119" i="8"/>
  <c r="V116" i="8"/>
  <c r="I164" i="8"/>
  <c r="I209" i="8" s="1"/>
  <c r="M341" i="8"/>
  <c r="N340" i="8" s="1"/>
  <c r="N16" i="9" s="1"/>
  <c r="N23" i="9" s="1"/>
  <c r="N26" i="9" s="1"/>
  <c r="N189" i="8"/>
  <c r="N191" i="8" s="1"/>
  <c r="M197" i="8"/>
  <c r="M135" i="9" s="1"/>
  <c r="N193" i="8"/>
  <c r="U206" i="7"/>
  <c r="V218" i="7"/>
  <c r="W380" i="8"/>
  <c r="W382" i="8"/>
  <c r="X376" i="8"/>
  <c r="W378" i="8"/>
  <c r="W379" i="8"/>
  <c r="W381" i="8"/>
  <c r="W383" i="8"/>
  <c r="W384" i="8"/>
  <c r="W385" i="8"/>
  <c r="W386" i="8"/>
  <c r="W387" i="8"/>
  <c r="M204" i="8"/>
  <c r="M205" i="8" s="1"/>
  <c r="V388" i="8"/>
  <c r="BG119" i="7"/>
  <c r="BG192" i="7"/>
  <c r="BG234" i="7" s="1"/>
  <c r="M177" i="8"/>
  <c r="M133" i="9" s="1"/>
  <c r="V157" i="9"/>
  <c r="BI171" i="7"/>
  <c r="BH97" i="7"/>
  <c r="M184" i="8"/>
  <c r="M185" i="8" s="1"/>
  <c r="N173" i="8"/>
  <c r="S293" i="8"/>
  <c r="S296" i="8" s="1"/>
  <c r="R150" i="9"/>
  <c r="W199" i="7"/>
  <c r="V211" i="7"/>
  <c r="U200" i="7"/>
  <c r="T212" i="7"/>
  <c r="T204" i="7"/>
  <c r="U7" i="9"/>
  <c r="U118" i="9"/>
  <c r="X205" i="7"/>
  <c r="Y217" i="7"/>
  <c r="Z349" i="8"/>
  <c r="Y347" i="8"/>
  <c r="BD38" i="27" l="1"/>
  <c r="BD41" i="27"/>
  <c r="U35" i="27"/>
  <c r="V9" i="27"/>
  <c r="V12" i="27"/>
  <c r="AY9" i="33"/>
  <c r="AY12" i="33"/>
  <c r="AT24" i="33"/>
  <c r="BD46" i="33"/>
  <c r="AS31" i="33"/>
  <c r="AS28" i="33"/>
  <c r="AS33" i="33" s="1"/>
  <c r="AS38" i="33" s="1"/>
  <c r="V78" i="8"/>
  <c r="AU19" i="33"/>
  <c r="AU22" i="33"/>
  <c r="AT36" i="33"/>
  <c r="W27" i="8"/>
  <c r="W35" i="8" s="1"/>
  <c r="W360" i="8" s="1"/>
  <c r="W282" i="8" s="1"/>
  <c r="S37" i="8"/>
  <c r="S32" i="8"/>
  <c r="U240" i="8"/>
  <c r="Q236" i="8"/>
  <c r="Q241" i="8" s="1"/>
  <c r="Q268" i="8" s="1"/>
  <c r="Q6" i="9" s="1"/>
  <c r="Q11" i="9" s="1"/>
  <c r="S238" i="8"/>
  <c r="R237" i="8"/>
  <c r="T239" i="8"/>
  <c r="Q261" i="8"/>
  <c r="P34" i="9"/>
  <c r="P140" i="9"/>
  <c r="S18" i="8"/>
  <c r="S13" i="8"/>
  <c r="R274" i="8"/>
  <c r="R278" i="8" s="1"/>
  <c r="R288" i="8" s="1"/>
  <c r="R17" i="9" s="1"/>
  <c r="U277" i="8"/>
  <c r="T276" i="8"/>
  <c r="S275" i="8"/>
  <c r="R265" i="8"/>
  <c r="R366" i="8"/>
  <c r="R346" i="8" s="1"/>
  <c r="R79" i="9"/>
  <c r="W353" i="8"/>
  <c r="W264" i="8" s="1"/>
  <c r="W65" i="9"/>
  <c r="Y231" i="8"/>
  <c r="W229" i="8"/>
  <c r="X230" i="8"/>
  <c r="V228" i="8"/>
  <c r="V233" i="8" s="1"/>
  <c r="Z232" i="8"/>
  <c r="W73" i="9"/>
  <c r="W361" i="8"/>
  <c r="W283" i="8" s="1"/>
  <c r="V14" i="27"/>
  <c r="W9" i="27" s="1"/>
  <c r="V88" i="8"/>
  <c r="U332" i="8"/>
  <c r="U287" i="8" s="1"/>
  <c r="AE48" i="27"/>
  <c r="AD51" i="27"/>
  <c r="AD25" i="7" s="1"/>
  <c r="V67" i="9"/>
  <c r="V355" i="8"/>
  <c r="V266" i="8" s="1"/>
  <c r="T15" i="8"/>
  <c r="T34" i="8"/>
  <c r="V75" i="9"/>
  <c r="V363" i="8"/>
  <c r="V285" i="8" s="1"/>
  <c r="V215" i="8"/>
  <c r="U214" i="8"/>
  <c r="T213" i="8"/>
  <c r="W216" i="8"/>
  <c r="S212" i="8"/>
  <c r="S217" i="8" s="1"/>
  <c r="Y22" i="27"/>
  <c r="U7" i="8"/>
  <c r="U26" i="8"/>
  <c r="Y19" i="27"/>
  <c r="X20" i="7"/>
  <c r="X8" i="8" s="1"/>
  <c r="X16" i="8" s="1"/>
  <c r="Y9" i="8"/>
  <c r="Y17" i="8" s="1"/>
  <c r="Y28" i="8"/>
  <c r="Y36" i="8" s="1"/>
  <c r="Z33" i="27"/>
  <c r="X65" i="9"/>
  <c r="X353" i="8"/>
  <c r="X264" i="8" s="1"/>
  <c r="X361" i="8"/>
  <c r="X283" i="8" s="1"/>
  <c r="X73" i="9"/>
  <c r="V220" i="8"/>
  <c r="V225" i="8" s="1"/>
  <c r="Z224" i="8"/>
  <c r="Y223" i="8"/>
  <c r="W221" i="8"/>
  <c r="X222" i="8"/>
  <c r="W64" i="9"/>
  <c r="W352" i="8"/>
  <c r="W263" i="8" s="1"/>
  <c r="W72" i="9"/>
  <c r="V93" i="8"/>
  <c r="V68" i="8"/>
  <c r="V73" i="8"/>
  <c r="T216" i="7"/>
  <c r="T371" i="8" s="1"/>
  <c r="T41" i="9"/>
  <c r="V118" i="8"/>
  <c r="V133" i="8"/>
  <c r="U334" i="8"/>
  <c r="U14" i="9" s="1"/>
  <c r="V108" i="8"/>
  <c r="V143" i="8"/>
  <c r="V98" i="8"/>
  <c r="V103" i="8"/>
  <c r="U339" i="8"/>
  <c r="W106" i="8"/>
  <c r="W107" i="8"/>
  <c r="W109" i="8"/>
  <c r="W79" i="8"/>
  <c r="W77" i="8"/>
  <c r="W76" i="8"/>
  <c r="W78" i="8" s="1"/>
  <c r="V336" i="8"/>
  <c r="Y5" i="8"/>
  <c r="X145" i="8"/>
  <c r="X100" i="8"/>
  <c r="X105" i="8"/>
  <c r="X95" i="8"/>
  <c r="X125" i="8"/>
  <c r="X150" i="8"/>
  <c r="X424" i="8"/>
  <c r="X426" i="8" s="1"/>
  <c r="X428" i="8" s="1"/>
  <c r="X75" i="8"/>
  <c r="X120" i="8"/>
  <c r="X140" i="8"/>
  <c r="X65" i="8"/>
  <c r="X85" i="8"/>
  <c r="X80" i="8"/>
  <c r="X70" i="8"/>
  <c r="X130" i="8"/>
  <c r="X135" i="8"/>
  <c r="X115" i="8"/>
  <c r="X90" i="8"/>
  <c r="X110" i="8"/>
  <c r="V138" i="8"/>
  <c r="V303" i="8"/>
  <c r="V82" i="9" s="1"/>
  <c r="Y208" i="7"/>
  <c r="Z220" i="7"/>
  <c r="W91" i="8"/>
  <c r="W94" i="8"/>
  <c r="W92" i="8"/>
  <c r="U210" i="7"/>
  <c r="U295" i="8" s="1"/>
  <c r="U41" i="9" s="1"/>
  <c r="W69" i="8"/>
  <c r="W66" i="8"/>
  <c r="W67" i="8"/>
  <c r="W304" i="8"/>
  <c r="W15" i="9" s="1"/>
  <c r="W302" i="8"/>
  <c r="W221" i="7"/>
  <c r="V209" i="7"/>
  <c r="W203" i="7" s="1"/>
  <c r="W87" i="8"/>
  <c r="W86" i="8"/>
  <c r="W89" i="8"/>
  <c r="V148" i="8"/>
  <c r="W141" i="8"/>
  <c r="W144" i="8"/>
  <c r="W142" i="8"/>
  <c r="W129" i="8"/>
  <c r="W126" i="8"/>
  <c r="W127" i="8"/>
  <c r="W128" i="8" s="1"/>
  <c r="W122" i="8"/>
  <c r="W121" i="8"/>
  <c r="W123" i="8" s="1"/>
  <c r="W124" i="8"/>
  <c r="W154" i="8"/>
  <c r="W151" i="8"/>
  <c r="W152" i="8"/>
  <c r="W146" i="8"/>
  <c r="W147" i="8"/>
  <c r="W149" i="8"/>
  <c r="V335" i="8"/>
  <c r="V202" i="7"/>
  <c r="U214" i="7"/>
  <c r="W139" i="8"/>
  <c r="W136" i="8"/>
  <c r="W137" i="8"/>
  <c r="V128" i="8"/>
  <c r="W117" i="8"/>
  <c r="W119" i="8"/>
  <c r="W116" i="8"/>
  <c r="W111" i="8"/>
  <c r="W112" i="8"/>
  <c r="W113" i="8" s="1"/>
  <c r="W114" i="8"/>
  <c r="V123" i="8"/>
  <c r="W97" i="8"/>
  <c r="W96" i="8"/>
  <c r="W99" i="8"/>
  <c r="W71" i="8"/>
  <c r="W72" i="8"/>
  <c r="W73" i="8" s="1"/>
  <c r="W74" i="8"/>
  <c r="W132" i="8"/>
  <c r="W134" i="8"/>
  <c r="W131" i="8"/>
  <c r="V83" i="8"/>
  <c r="W207" i="7"/>
  <c r="X201" i="7" s="1"/>
  <c r="X219" i="7"/>
  <c r="W104" i="8"/>
  <c r="W102" i="8"/>
  <c r="W101" i="8"/>
  <c r="W82" i="8"/>
  <c r="W81" i="8"/>
  <c r="W84" i="8"/>
  <c r="V113" i="8"/>
  <c r="I33" i="9"/>
  <c r="I110" i="9"/>
  <c r="I112" i="9" s="1"/>
  <c r="I114" i="9" s="1"/>
  <c r="I165" i="8"/>
  <c r="M36" i="9"/>
  <c r="M147" i="9"/>
  <c r="C17" i="14"/>
  <c r="N338" i="8"/>
  <c r="N341" i="8" s="1"/>
  <c r="O338" i="8" s="1"/>
  <c r="N183" i="8"/>
  <c r="M187" i="8"/>
  <c r="M134" i="9" s="1"/>
  <c r="N179" i="8"/>
  <c r="N181" i="8" s="1"/>
  <c r="W218" i="7"/>
  <c r="V206" i="7"/>
  <c r="Y205" i="7"/>
  <c r="Z217" i="7"/>
  <c r="X199" i="7"/>
  <c r="W211" i="7"/>
  <c r="BH119" i="7"/>
  <c r="BH192" i="7"/>
  <c r="BH234" i="7" s="1"/>
  <c r="BI97" i="7"/>
  <c r="BJ171" i="7"/>
  <c r="BJ97" i="7" s="1"/>
  <c r="W388" i="8"/>
  <c r="N194" i="8"/>
  <c r="N195" i="8" s="1"/>
  <c r="W157" i="9"/>
  <c r="M207" i="8"/>
  <c r="M136" i="9" s="1"/>
  <c r="N199" i="8"/>
  <c r="N201" i="8" s="1"/>
  <c r="N203" i="8"/>
  <c r="X380" i="8"/>
  <c r="X382" i="8"/>
  <c r="X381" i="8"/>
  <c r="X378" i="8"/>
  <c r="X379" i="8"/>
  <c r="Y376" i="8"/>
  <c r="X384" i="8"/>
  <c r="X386" i="8"/>
  <c r="X387" i="8"/>
  <c r="X385" i="8"/>
  <c r="X383" i="8"/>
  <c r="V7" i="9"/>
  <c r="V118" i="9"/>
  <c r="T293" i="8"/>
  <c r="T296" i="8" s="1"/>
  <c r="S150" i="9"/>
  <c r="N174" i="8"/>
  <c r="N175" i="8" s="1"/>
  <c r="Y10" i="9"/>
  <c r="Y19" i="9"/>
  <c r="AA349" i="8"/>
  <c r="Z347" i="8"/>
  <c r="W215" i="7"/>
  <c r="U212" i="7"/>
  <c r="V200" i="7"/>
  <c r="U204" i="7"/>
  <c r="BD43" i="27" l="1"/>
  <c r="V35" i="27"/>
  <c r="V19" i="7"/>
  <c r="AY14" i="33"/>
  <c r="AU24" i="33"/>
  <c r="BE41" i="33"/>
  <c r="BE44" i="33"/>
  <c r="AT31" i="33"/>
  <c r="AT28" i="33"/>
  <c r="AT33" i="33" s="1"/>
  <c r="AT38" i="33" s="1"/>
  <c r="S66" i="9"/>
  <c r="S69" i="9" s="1"/>
  <c r="S354" i="8"/>
  <c r="S21" i="8"/>
  <c r="S74" i="9"/>
  <c r="S77" i="9" s="1"/>
  <c r="S362" i="8"/>
  <c r="S284" i="8" s="1"/>
  <c r="S40" i="8"/>
  <c r="Q269" i="8"/>
  <c r="U22" i="7"/>
  <c r="R236" i="8"/>
  <c r="R241" i="8" s="1"/>
  <c r="R268" i="8" s="1"/>
  <c r="R6" i="9" s="1"/>
  <c r="V240" i="8"/>
  <c r="S237" i="8"/>
  <c r="T238" i="8"/>
  <c r="U239" i="8"/>
  <c r="T10" i="8"/>
  <c r="T29" i="8"/>
  <c r="W12" i="27"/>
  <c r="W228" i="8"/>
  <c r="W233" i="8" s="1"/>
  <c r="Y230" i="8"/>
  <c r="AA232" i="8"/>
  <c r="Z231" i="8"/>
  <c r="X229" i="8"/>
  <c r="N36" i="9"/>
  <c r="C37" i="14" s="1"/>
  <c r="W108" i="8"/>
  <c r="W138" i="8"/>
  <c r="V210" i="7"/>
  <c r="V295" i="8" s="1"/>
  <c r="W148" i="8"/>
  <c r="W93" i="8"/>
  <c r="W143" i="8"/>
  <c r="U216" i="7"/>
  <c r="U371" i="8" s="1"/>
  <c r="N147" i="9"/>
  <c r="C22" i="16" s="1"/>
  <c r="W88" i="8"/>
  <c r="U34" i="8"/>
  <c r="Y24" i="27"/>
  <c r="Y20" i="7" s="1"/>
  <c r="Y8" i="8" s="1"/>
  <c r="Y16" i="8" s="1"/>
  <c r="T71" i="9"/>
  <c r="T359" i="8"/>
  <c r="T281" i="8" s="1"/>
  <c r="T351" i="8"/>
  <c r="T63" i="9"/>
  <c r="U15" i="8"/>
  <c r="W11" i="8"/>
  <c r="W19" i="8" s="1"/>
  <c r="W30" i="8"/>
  <c r="W38" i="8" s="1"/>
  <c r="Y247" i="8"/>
  <c r="Z248" i="8"/>
  <c r="V244" i="8"/>
  <c r="V249" i="8" s="1"/>
  <c r="X246" i="8"/>
  <c r="W245" i="8"/>
  <c r="W14" i="27"/>
  <c r="V26" i="8"/>
  <c r="V7" i="8"/>
  <c r="AE51" i="27"/>
  <c r="AE25" i="7" s="1"/>
  <c r="AF48" i="27"/>
  <c r="X27" i="8"/>
  <c r="X35" i="8" s="1"/>
  <c r="X72" i="9" s="1"/>
  <c r="Z21" i="7"/>
  <c r="Z9" i="8" s="1"/>
  <c r="Z17" i="8" s="1"/>
  <c r="AA31" i="27"/>
  <c r="AA28" i="27"/>
  <c r="X64" i="9"/>
  <c r="X352" i="8"/>
  <c r="X263" i="8" s="1"/>
  <c r="Z230" i="8"/>
  <c r="AA231" i="8"/>
  <c r="AB232" i="8"/>
  <c r="Y229" i="8"/>
  <c r="X228" i="8"/>
  <c r="W220" i="8"/>
  <c r="W225" i="8" s="1"/>
  <c r="X221" i="8"/>
  <c r="AA224" i="8"/>
  <c r="Z223" i="8"/>
  <c r="Y222" i="8"/>
  <c r="Y73" i="9"/>
  <c r="Y361" i="8"/>
  <c r="Y283" i="8" s="1"/>
  <c r="Y65" i="9"/>
  <c r="Y353" i="8"/>
  <c r="Y264" i="8" s="1"/>
  <c r="W98" i="8"/>
  <c r="U21" i="9"/>
  <c r="W118" i="8"/>
  <c r="W83" i="8"/>
  <c r="W133" i="8"/>
  <c r="V334" i="8"/>
  <c r="V14" i="9" s="1"/>
  <c r="W336" i="8"/>
  <c r="N197" i="8"/>
  <c r="N135" i="9" s="1"/>
  <c r="C10" i="16" s="1"/>
  <c r="O193" i="8"/>
  <c r="O189" i="8"/>
  <c r="O191" i="8" s="1"/>
  <c r="O194" i="8" s="1"/>
  <c r="O195" i="8" s="1"/>
  <c r="X213" i="7"/>
  <c r="X124" i="8"/>
  <c r="X121" i="8"/>
  <c r="X122" i="8"/>
  <c r="X123" i="8" s="1"/>
  <c r="X129" i="8"/>
  <c r="X126" i="8"/>
  <c r="X127" i="8"/>
  <c r="X107" i="8"/>
  <c r="X109" i="8"/>
  <c r="X106" i="8"/>
  <c r="X146" i="8"/>
  <c r="X149" i="8"/>
  <c r="X147" i="8"/>
  <c r="X111" i="8"/>
  <c r="X112" i="8"/>
  <c r="X114" i="8"/>
  <c r="X94" i="8"/>
  <c r="X92" i="8"/>
  <c r="X91" i="8"/>
  <c r="X116" i="8"/>
  <c r="X119" i="8"/>
  <c r="X117" i="8"/>
  <c r="X118" i="8"/>
  <c r="W335" i="8"/>
  <c r="Z5" i="8"/>
  <c r="Y100" i="8"/>
  <c r="Y130" i="8"/>
  <c r="Y125" i="8"/>
  <c r="Y424" i="8"/>
  <c r="Y426" i="8" s="1"/>
  <c r="Y428" i="8" s="1"/>
  <c r="Y150" i="8"/>
  <c r="Y110" i="8"/>
  <c r="Y105" i="8"/>
  <c r="Y75" i="8"/>
  <c r="Y80" i="8"/>
  <c r="Y120" i="8"/>
  <c r="Y95" i="8"/>
  <c r="Y135" i="8"/>
  <c r="Y115" i="8"/>
  <c r="Y140" i="8"/>
  <c r="Y70" i="8"/>
  <c r="Y65" i="8"/>
  <c r="Y145" i="8"/>
  <c r="Y90" i="8"/>
  <c r="Y85" i="8"/>
  <c r="W303" i="8"/>
  <c r="W332" i="8" s="1"/>
  <c r="W287" i="8" s="1"/>
  <c r="X71" i="8"/>
  <c r="X74" i="8"/>
  <c r="X72" i="8"/>
  <c r="X73" i="8" s="1"/>
  <c r="V332" i="8"/>
  <c r="V287" i="8" s="1"/>
  <c r="X154" i="8"/>
  <c r="X151" i="8"/>
  <c r="X152" i="8"/>
  <c r="X99" i="8"/>
  <c r="X97" i="8"/>
  <c r="X96" i="8"/>
  <c r="X104" i="8"/>
  <c r="X101" i="8"/>
  <c r="X102" i="8"/>
  <c r="Z208" i="7"/>
  <c r="AA220" i="7"/>
  <c r="V214" i="7"/>
  <c r="W202" i="7"/>
  <c r="X131" i="8"/>
  <c r="X132" i="8"/>
  <c r="X134" i="8"/>
  <c r="X82" i="8"/>
  <c r="X81" i="8"/>
  <c r="X83" i="8" s="1"/>
  <c r="X84" i="8"/>
  <c r="W209" i="7"/>
  <c r="X203" i="7" s="1"/>
  <c r="X215" i="7" s="1"/>
  <c r="X221" i="7"/>
  <c r="X86" i="8"/>
  <c r="X87" i="8"/>
  <c r="X89" i="8"/>
  <c r="W68" i="8"/>
  <c r="X69" i="8"/>
  <c r="X66" i="8"/>
  <c r="X67" i="8"/>
  <c r="X302" i="8"/>
  <c r="X304" i="8"/>
  <c r="X15" i="9" s="1"/>
  <c r="X79" i="8"/>
  <c r="X76" i="8"/>
  <c r="X77" i="8"/>
  <c r="X78" i="8" s="1"/>
  <c r="W103" i="8"/>
  <c r="X207" i="7"/>
  <c r="Y201" i="7" s="1"/>
  <c r="Y219" i="7"/>
  <c r="X137" i="8"/>
  <c r="X139" i="8"/>
  <c r="X136" i="8"/>
  <c r="X138" i="8" s="1"/>
  <c r="V339" i="8"/>
  <c r="W153" i="8"/>
  <c r="X142" i="8"/>
  <c r="X144" i="8"/>
  <c r="X141" i="8"/>
  <c r="X143" i="8" s="1"/>
  <c r="J159" i="8"/>
  <c r="J161" i="8" s="1"/>
  <c r="I167" i="8"/>
  <c r="I132" i="9" s="1"/>
  <c r="I137" i="9" s="1"/>
  <c r="J163" i="8"/>
  <c r="O340" i="8"/>
  <c r="O16" i="9" s="1"/>
  <c r="O169" i="8"/>
  <c r="O171" i="8" s="1"/>
  <c r="O173" i="8"/>
  <c r="N177" i="8"/>
  <c r="N133" i="9" s="1"/>
  <c r="C8" i="16" s="1"/>
  <c r="T150" i="9"/>
  <c r="U293" i="8"/>
  <c r="U296" i="8" s="1"/>
  <c r="X388" i="8"/>
  <c r="V212" i="7"/>
  <c r="W200" i="7"/>
  <c r="V204" i="7"/>
  <c r="Y382" i="8"/>
  <c r="Z376" i="8"/>
  <c r="Y379" i="8"/>
  <c r="Y381" i="8"/>
  <c r="Y380" i="8"/>
  <c r="Y378" i="8"/>
  <c r="Y384" i="8"/>
  <c r="Y386" i="8"/>
  <c r="Y383" i="8"/>
  <c r="Y387" i="8"/>
  <c r="Y385" i="8"/>
  <c r="W7" i="9"/>
  <c r="W118" i="9"/>
  <c r="Z205" i="7"/>
  <c r="AA217" i="7"/>
  <c r="V21" i="9"/>
  <c r="V41" i="9"/>
  <c r="X157" i="9"/>
  <c r="BJ119" i="7"/>
  <c r="BJ192" i="7"/>
  <c r="BJ234" i="7" s="1"/>
  <c r="X218" i="7"/>
  <c r="W206" i="7"/>
  <c r="BI119" i="7"/>
  <c r="BI192" i="7"/>
  <c r="BI234" i="7" s="1"/>
  <c r="N184" i="8"/>
  <c r="N185" i="8" s="1"/>
  <c r="Y199" i="7"/>
  <c r="X211" i="7"/>
  <c r="Z10" i="9"/>
  <c r="Z19" i="9"/>
  <c r="AB349" i="8"/>
  <c r="N204" i="8"/>
  <c r="N205" i="8" s="1"/>
  <c r="BE38" i="27" l="1"/>
  <c r="BE43" i="27" s="1"/>
  <c r="BE41" i="27"/>
  <c r="AY16" i="33"/>
  <c r="AZ9" i="33"/>
  <c r="AZ12" i="33"/>
  <c r="AU36" i="33"/>
  <c r="AV22" i="33"/>
  <c r="AV19" i="33"/>
  <c r="BE46" i="33"/>
  <c r="AU28" i="33"/>
  <c r="AU31" i="33"/>
  <c r="X233" i="8"/>
  <c r="T37" i="8"/>
  <c r="T32" i="8"/>
  <c r="V22" i="7"/>
  <c r="T18" i="8"/>
  <c r="T13" i="8"/>
  <c r="U29" i="8"/>
  <c r="U10" i="8"/>
  <c r="R261" i="8"/>
  <c r="R269" i="8" s="1"/>
  <c r="Q140" i="9"/>
  <c r="Q34" i="9"/>
  <c r="S274" i="8"/>
  <c r="S278" i="8" s="1"/>
  <c r="S288" i="8" s="1"/>
  <c r="S17" i="9" s="1"/>
  <c r="T275" i="8"/>
  <c r="U276" i="8"/>
  <c r="V277" i="8"/>
  <c r="S265" i="8"/>
  <c r="S366" i="8"/>
  <c r="S346" i="8" s="1"/>
  <c r="S79" i="9"/>
  <c r="Z19" i="27"/>
  <c r="T262" i="8"/>
  <c r="U213" i="8" s="1"/>
  <c r="X108" i="8"/>
  <c r="X93" i="8"/>
  <c r="X98" i="8"/>
  <c r="X128" i="8"/>
  <c r="V216" i="7"/>
  <c r="V371" i="8" s="1"/>
  <c r="X68" i="8"/>
  <c r="W67" i="9"/>
  <c r="W355" i="8"/>
  <c r="W266" i="8" s="1"/>
  <c r="U351" i="8"/>
  <c r="U63" i="9"/>
  <c r="AF51" i="27"/>
  <c r="AF25" i="7" s="1"/>
  <c r="AG48" i="27"/>
  <c r="V15" i="8"/>
  <c r="V34" i="8"/>
  <c r="Z22" i="27"/>
  <c r="W19" i="7"/>
  <c r="X9" i="27"/>
  <c r="X12" i="27"/>
  <c r="W35" i="27"/>
  <c r="W75" i="9"/>
  <c r="W363" i="8"/>
  <c r="W285" i="8" s="1"/>
  <c r="U71" i="9"/>
  <c r="U359" i="8"/>
  <c r="U281" i="8" s="1"/>
  <c r="Y27" i="8"/>
  <c r="Y35" i="8" s="1"/>
  <c r="Y360" i="8" s="1"/>
  <c r="Y282" i="8" s="1"/>
  <c r="X360" i="8"/>
  <c r="X282" i="8" s="1"/>
  <c r="Z28" i="8"/>
  <c r="Z36" i="8" s="1"/>
  <c r="Z73" i="9" s="1"/>
  <c r="E17" i="18" s="1"/>
  <c r="AA33" i="27"/>
  <c r="AB28" i="27" s="1"/>
  <c r="AA230" i="8"/>
  <c r="AC232" i="8"/>
  <c r="AB231" i="8"/>
  <c r="Y228" i="8"/>
  <c r="Y233" i="8" s="1"/>
  <c r="Z229" i="8"/>
  <c r="Y64" i="9"/>
  <c r="Y352" i="8"/>
  <c r="Y263" i="8" s="1"/>
  <c r="Z353" i="8"/>
  <c r="Z264" i="8" s="1"/>
  <c r="Z65" i="9"/>
  <c r="E9" i="18" s="1"/>
  <c r="AB224" i="8"/>
  <c r="AA223" i="8"/>
  <c r="X220" i="8"/>
  <c r="X225" i="8" s="1"/>
  <c r="Z222" i="8"/>
  <c r="Y221" i="8"/>
  <c r="X103" i="8"/>
  <c r="X113" i="8"/>
  <c r="W339" i="8"/>
  <c r="W82" i="9"/>
  <c r="X88" i="8"/>
  <c r="X153" i="8"/>
  <c r="W334" i="8"/>
  <c r="W14" i="9" s="1"/>
  <c r="P189" i="8"/>
  <c r="P191" i="8" s="1"/>
  <c r="O197" i="8"/>
  <c r="O135" i="9" s="1"/>
  <c r="Y213" i="7"/>
  <c r="O183" i="8"/>
  <c r="O179" i="8"/>
  <c r="O181" i="8" s="1"/>
  <c r="O184" i="8" s="1"/>
  <c r="O185" i="8" s="1"/>
  <c r="Y97" i="8"/>
  <c r="Y99" i="8"/>
  <c r="Y96" i="8"/>
  <c r="Y98" i="8" s="1"/>
  <c r="Y79" i="8"/>
  <c r="Y76" i="8"/>
  <c r="Y77" i="8"/>
  <c r="Y112" i="8"/>
  <c r="Y114" i="8"/>
  <c r="Y111" i="8"/>
  <c r="Y127" i="8"/>
  <c r="Y126" i="8"/>
  <c r="Y129" i="8"/>
  <c r="AA5" i="8"/>
  <c r="Z80" i="8"/>
  <c r="Z85" i="8"/>
  <c r="Z105" i="8"/>
  <c r="Z150" i="8"/>
  <c r="Z424" i="8"/>
  <c r="Z426" i="8" s="1"/>
  <c r="Z428" i="8" s="1"/>
  <c r="Z135" i="8"/>
  <c r="Z100" i="8"/>
  <c r="Z130" i="8"/>
  <c r="Z75" i="8"/>
  <c r="Z95" i="8"/>
  <c r="Z145" i="8"/>
  <c r="Z120" i="8"/>
  <c r="Z90" i="8"/>
  <c r="Z115" i="8"/>
  <c r="Z125" i="8"/>
  <c r="Z140" i="8"/>
  <c r="Z110" i="8"/>
  <c r="Z65" i="8"/>
  <c r="Z70" i="8"/>
  <c r="Y86" i="8"/>
  <c r="Y89" i="8"/>
  <c r="Y87" i="8"/>
  <c r="X335" i="8"/>
  <c r="W210" i="7"/>
  <c r="W295" i="8" s="1"/>
  <c r="W21" i="9" s="1"/>
  <c r="Y124" i="8"/>
  <c r="Y122" i="8"/>
  <c r="Y121" i="8"/>
  <c r="X209" i="7"/>
  <c r="Y203" i="7" s="1"/>
  <c r="Y221" i="7"/>
  <c r="Y151" i="8"/>
  <c r="Y152" i="8"/>
  <c r="Y153" i="8" s="1"/>
  <c r="Y154" i="8"/>
  <c r="Y207" i="7"/>
  <c r="Z201" i="7" s="1"/>
  <c r="Z219" i="7"/>
  <c r="X202" i="7"/>
  <c r="W214" i="7"/>
  <c r="X303" i="8"/>
  <c r="X332" i="8" s="1"/>
  <c r="X287" i="8" s="1"/>
  <c r="AB220" i="7"/>
  <c r="AA208" i="7"/>
  <c r="Y302" i="8"/>
  <c r="Y66" i="8"/>
  <c r="Y69" i="8"/>
  <c r="Y304" i="8"/>
  <c r="Y15" i="9" s="1"/>
  <c r="Y67" i="8"/>
  <c r="X336" i="8"/>
  <c r="Y142" i="8"/>
  <c r="Y141" i="8"/>
  <c r="Y143" i="8" s="1"/>
  <c r="Y144" i="8"/>
  <c r="Y81" i="8"/>
  <c r="Y84" i="8"/>
  <c r="Y82" i="8"/>
  <c r="Y106" i="8"/>
  <c r="Y107" i="8"/>
  <c r="Y108" i="8" s="1"/>
  <c r="Y109" i="8"/>
  <c r="Y131" i="8"/>
  <c r="Y134" i="8"/>
  <c r="Y132" i="8"/>
  <c r="X148" i="8"/>
  <c r="Y101" i="8"/>
  <c r="Y104" i="8"/>
  <c r="Y102" i="8"/>
  <c r="X133" i="8"/>
  <c r="Y91" i="8"/>
  <c r="Y92" i="8"/>
  <c r="Y94" i="8"/>
  <c r="Y147" i="8"/>
  <c r="Y146" i="8"/>
  <c r="Y149" i="8"/>
  <c r="Y72" i="8"/>
  <c r="Y74" i="8"/>
  <c r="Y71" i="8"/>
  <c r="Y73" i="8" s="1"/>
  <c r="Y117" i="8"/>
  <c r="Y119" i="8"/>
  <c r="Y116" i="8"/>
  <c r="Y137" i="8"/>
  <c r="Y139" i="8"/>
  <c r="Y136" i="8"/>
  <c r="Y138" i="8" s="1"/>
  <c r="J164" i="8"/>
  <c r="J209" i="8" s="1"/>
  <c r="O341" i="8"/>
  <c r="P338" i="8" s="1"/>
  <c r="O203" i="8"/>
  <c r="N207" i="8"/>
  <c r="N136" i="9" s="1"/>
  <c r="C11" i="16" s="1"/>
  <c r="O199" i="8"/>
  <c r="O201" i="8" s="1"/>
  <c r="AA205" i="7"/>
  <c r="AB217" i="7"/>
  <c r="Y211" i="7"/>
  <c r="Z199" i="7"/>
  <c r="X206" i="7"/>
  <c r="Y218" i="7"/>
  <c r="X7" i="9"/>
  <c r="X118" i="9"/>
  <c r="AB347" i="8"/>
  <c r="AC349" i="8"/>
  <c r="P193" i="8"/>
  <c r="AA376" i="8"/>
  <c r="Z381" i="8"/>
  <c r="Z379" i="8"/>
  <c r="Z380" i="8"/>
  <c r="Z378" i="8"/>
  <c r="Z382" i="8"/>
  <c r="Z384" i="8"/>
  <c r="Z386" i="8"/>
  <c r="Z385" i="8"/>
  <c r="Z387" i="8"/>
  <c r="Z383" i="8"/>
  <c r="V293" i="8"/>
  <c r="V296" i="8" s="1"/>
  <c r="U150" i="9"/>
  <c r="N187" i="8"/>
  <c r="N134" i="9" s="1"/>
  <c r="C9" i="16" s="1"/>
  <c r="Y157" i="9"/>
  <c r="Y388" i="8"/>
  <c r="X200" i="7"/>
  <c r="W212" i="7"/>
  <c r="W204" i="7"/>
  <c r="O174" i="8"/>
  <c r="O175" i="8" s="1"/>
  <c r="BF38" i="27" l="1"/>
  <c r="BF41" i="27"/>
  <c r="Z24" i="27"/>
  <c r="AZ14" i="33"/>
  <c r="AV24" i="33"/>
  <c r="BF41" i="33"/>
  <c r="BF44" i="33"/>
  <c r="AW19" i="33"/>
  <c r="AW22" i="33"/>
  <c r="AV36" i="33"/>
  <c r="AU33" i="33"/>
  <c r="AU38" i="33" s="1"/>
  <c r="U238" i="8"/>
  <c r="S236" i="8"/>
  <c r="S241" i="8" s="1"/>
  <c r="S268" i="8" s="1"/>
  <c r="S6" i="9" s="1"/>
  <c r="S11" i="9" s="1"/>
  <c r="T237" i="8"/>
  <c r="W240" i="8"/>
  <c r="V239" i="8"/>
  <c r="U18" i="8"/>
  <c r="U13" i="8"/>
  <c r="U37" i="8"/>
  <c r="U32" i="8"/>
  <c r="S261" i="8"/>
  <c r="R34" i="9"/>
  <c r="R140" i="9"/>
  <c r="V10" i="8"/>
  <c r="V29" i="8"/>
  <c r="T66" i="9"/>
  <c r="T69" i="9" s="1"/>
  <c r="T354" i="8"/>
  <c r="T21" i="8"/>
  <c r="W22" i="7"/>
  <c r="T362" i="8"/>
  <c r="T284" i="8" s="1"/>
  <c r="T74" i="9"/>
  <c r="T77" i="9" s="1"/>
  <c r="T40" i="8"/>
  <c r="T212" i="8"/>
  <c r="T217" i="8" s="1"/>
  <c r="V214" i="8"/>
  <c r="X216" i="8"/>
  <c r="W215" i="8"/>
  <c r="AA22" i="27"/>
  <c r="AA19" i="27"/>
  <c r="Y148" i="8"/>
  <c r="Y113" i="8"/>
  <c r="Y123" i="8"/>
  <c r="Y93" i="8"/>
  <c r="Y128" i="8"/>
  <c r="Y83" i="8"/>
  <c r="V351" i="8"/>
  <c r="V63" i="9"/>
  <c r="AG51" i="27"/>
  <c r="AG25" i="7" s="1"/>
  <c r="AH48" i="27"/>
  <c r="Z20" i="7"/>
  <c r="X14" i="27"/>
  <c r="W26" i="8"/>
  <c r="W7" i="8"/>
  <c r="X11" i="8"/>
  <c r="X19" i="8" s="1"/>
  <c r="X30" i="8"/>
  <c r="X38" i="8" s="1"/>
  <c r="U262" i="8"/>
  <c r="V359" i="8"/>
  <c r="V281" i="8" s="1"/>
  <c r="V71" i="9"/>
  <c r="W244" i="8"/>
  <c r="W249" i="8" s="1"/>
  <c r="X245" i="8"/>
  <c r="Y246" i="8"/>
  <c r="Z247" i="8"/>
  <c r="AA248" i="8"/>
  <c r="AA21" i="7"/>
  <c r="AA28" i="8" s="1"/>
  <c r="AA36" i="8" s="1"/>
  <c r="Y72" i="9"/>
  <c r="AB31" i="27"/>
  <c r="AB33" i="27" s="1"/>
  <c r="AA24" i="27"/>
  <c r="Z361" i="8"/>
  <c r="Z283" i="8" s="1"/>
  <c r="AC231" i="8"/>
  <c r="AD232" i="8"/>
  <c r="AA229" i="8"/>
  <c r="Z228" i="8"/>
  <c r="Z233" i="8" s="1"/>
  <c r="AB230" i="8"/>
  <c r="AA222" i="8"/>
  <c r="Z221" i="8"/>
  <c r="Y220" i="8"/>
  <c r="Y225" i="8" s="1"/>
  <c r="AB223" i="8"/>
  <c r="AC224" i="8"/>
  <c r="Y78" i="8"/>
  <c r="Y68" i="8"/>
  <c r="X334" i="8"/>
  <c r="X14" i="9" s="1"/>
  <c r="Y103" i="8"/>
  <c r="W41" i="9"/>
  <c r="X339" i="8"/>
  <c r="P194" i="8"/>
  <c r="P195" i="8" s="1"/>
  <c r="O36" i="9"/>
  <c r="Y133" i="8"/>
  <c r="O187" i="8"/>
  <c r="O134" i="9" s="1"/>
  <c r="P179" i="8"/>
  <c r="P181" i="8" s="1"/>
  <c r="P183" i="8"/>
  <c r="P184" i="8" s="1"/>
  <c r="P185" i="8" s="1"/>
  <c r="Q179" i="8" s="1"/>
  <c r="Q181" i="8" s="1"/>
  <c r="Y215" i="7"/>
  <c r="Z213" i="7"/>
  <c r="Z207" i="7"/>
  <c r="AA201" i="7" s="1"/>
  <c r="AA219" i="7"/>
  <c r="Z221" i="7"/>
  <c r="Y209" i="7"/>
  <c r="Z203" i="7" s="1"/>
  <c r="Z139" i="8"/>
  <c r="Z136" i="8"/>
  <c r="Z137" i="8"/>
  <c r="Z138" i="8" s="1"/>
  <c r="AB5" i="8"/>
  <c r="AA95" i="8"/>
  <c r="AA145" i="8"/>
  <c r="AA120" i="8"/>
  <c r="AA135" i="8"/>
  <c r="AA115" i="8"/>
  <c r="AA424" i="8"/>
  <c r="AA426" i="8" s="1"/>
  <c r="AA428" i="8" s="1"/>
  <c r="AA110" i="8"/>
  <c r="AA105" i="8"/>
  <c r="AA80" i="8"/>
  <c r="AA65" i="8"/>
  <c r="AA130" i="8"/>
  <c r="AA140" i="8"/>
  <c r="AA125" i="8"/>
  <c r="AA90" i="8"/>
  <c r="AA150" i="8"/>
  <c r="AA100" i="8"/>
  <c r="AA75" i="8"/>
  <c r="AA70" i="8"/>
  <c r="AA85" i="8"/>
  <c r="AC220" i="7"/>
  <c r="AB208" i="7"/>
  <c r="Z71" i="8"/>
  <c r="Z74" i="8"/>
  <c r="Z72" i="8"/>
  <c r="X214" i="7"/>
  <c r="Y202" i="7"/>
  <c r="X82" i="9"/>
  <c r="Z141" i="8"/>
  <c r="Z144" i="8"/>
  <c r="Z142" i="8"/>
  <c r="Z129" i="8"/>
  <c r="Z127" i="8"/>
  <c r="Z126" i="8"/>
  <c r="Z149" i="8"/>
  <c r="Z146" i="8"/>
  <c r="Z147" i="8"/>
  <c r="Z99" i="8"/>
  <c r="Z96" i="8"/>
  <c r="Z97" i="8"/>
  <c r="W216" i="7"/>
  <c r="W371" i="8" s="1"/>
  <c r="Z101" i="8"/>
  <c r="Z102" i="8"/>
  <c r="Z104" i="8"/>
  <c r="Y336" i="8"/>
  <c r="Y303" i="8"/>
  <c r="Y332" i="8" s="1"/>
  <c r="Y287" i="8" s="1"/>
  <c r="Z109" i="8"/>
  <c r="Z107" i="8"/>
  <c r="Z106" i="8"/>
  <c r="Y335" i="8"/>
  <c r="Z86" i="8"/>
  <c r="Z89" i="8"/>
  <c r="Z87" i="8"/>
  <c r="Y88" i="8"/>
  <c r="Z66" i="8"/>
  <c r="Z69" i="8"/>
  <c r="Z67" i="8"/>
  <c r="Z304" i="8"/>
  <c r="Z15" i="9" s="1"/>
  <c r="E16" i="14" s="1"/>
  <c r="Z302" i="8"/>
  <c r="Z114" i="8"/>
  <c r="Z111" i="8"/>
  <c r="Z112" i="8"/>
  <c r="Z117" i="8"/>
  <c r="Z116" i="8"/>
  <c r="Z119" i="8"/>
  <c r="Z92" i="8"/>
  <c r="Z94" i="8"/>
  <c r="Z91" i="8"/>
  <c r="Z124" i="8"/>
  <c r="Z121" i="8"/>
  <c r="Z122" i="8"/>
  <c r="X210" i="7"/>
  <c r="X295" i="8" s="1"/>
  <c r="X21" i="9" s="1"/>
  <c r="Z79" i="8"/>
  <c r="Z76" i="8"/>
  <c r="Z77" i="8"/>
  <c r="Z134" i="8"/>
  <c r="Z132" i="8"/>
  <c r="Z131" i="8"/>
  <c r="Z133" i="8" s="1"/>
  <c r="Z151" i="8"/>
  <c r="Z152" i="8"/>
  <c r="Z154" i="8"/>
  <c r="Y118" i="8"/>
  <c r="Z81" i="8"/>
  <c r="Z82" i="8"/>
  <c r="Z84" i="8"/>
  <c r="J33" i="9"/>
  <c r="J110" i="9"/>
  <c r="J112" i="9" s="1"/>
  <c r="J114" i="9" s="1"/>
  <c r="J165" i="8"/>
  <c r="P340" i="8"/>
  <c r="P16" i="9" s="1"/>
  <c r="P23" i="9" s="1"/>
  <c r="P26" i="9" s="1"/>
  <c r="O147" i="9"/>
  <c r="P173" i="8"/>
  <c r="P169" i="8"/>
  <c r="P171" i="8" s="1"/>
  <c r="O177" i="8"/>
  <c r="O133" i="9" s="1"/>
  <c r="AC347" i="8"/>
  <c r="AD349" i="8"/>
  <c r="Z388" i="8"/>
  <c r="Y200" i="7"/>
  <c r="X212" i="7"/>
  <c r="X204" i="7"/>
  <c r="Z157" i="9"/>
  <c r="AB10" i="9"/>
  <c r="AB19" i="9"/>
  <c r="Z211" i="7"/>
  <c r="AA199" i="7"/>
  <c r="AB205" i="7"/>
  <c r="AC217" i="7"/>
  <c r="O204" i="8"/>
  <c r="O205" i="8" s="1"/>
  <c r="W293" i="8"/>
  <c r="W296" i="8" s="1"/>
  <c r="V150" i="9"/>
  <c r="AA378" i="8"/>
  <c r="AA380" i="8"/>
  <c r="AB376" i="8"/>
  <c r="AA381" i="8"/>
  <c r="AA382" i="8"/>
  <c r="AA379" i="8"/>
  <c r="AA383" i="8"/>
  <c r="AA387" i="8"/>
  <c r="AA386" i="8"/>
  <c r="AA384" i="8"/>
  <c r="AA385" i="8"/>
  <c r="Y7" i="9"/>
  <c r="Y118" i="9"/>
  <c r="Y206" i="7"/>
  <c r="Y210" i="7" s="1"/>
  <c r="Y295" i="8" s="1"/>
  <c r="Z218" i="7"/>
  <c r="BF43" i="27" l="1"/>
  <c r="AZ16" i="33"/>
  <c r="BA9" i="33"/>
  <c r="BA12" i="33"/>
  <c r="BF46" i="33"/>
  <c r="AV28" i="33"/>
  <c r="AV31" i="33"/>
  <c r="AW24" i="33"/>
  <c r="T79" i="9"/>
  <c r="S269" i="8"/>
  <c r="T261" i="8" s="1"/>
  <c r="T265" i="8"/>
  <c r="T366" i="8"/>
  <c r="T346" i="8" s="1"/>
  <c r="V18" i="8"/>
  <c r="V13" i="8"/>
  <c r="U362" i="8"/>
  <c r="U284" i="8" s="1"/>
  <c r="U74" i="9"/>
  <c r="U77" i="9" s="1"/>
  <c r="U40" i="8"/>
  <c r="U354" i="8"/>
  <c r="U66" i="9"/>
  <c r="U69" i="9" s="1"/>
  <c r="U21" i="8"/>
  <c r="V37" i="8"/>
  <c r="V32" i="8"/>
  <c r="W277" i="8"/>
  <c r="U275" i="8"/>
  <c r="T274" i="8"/>
  <c r="T278" i="8" s="1"/>
  <c r="T288" i="8" s="1"/>
  <c r="V276" i="8"/>
  <c r="W29" i="8"/>
  <c r="W37" i="8" s="1"/>
  <c r="W10" i="8"/>
  <c r="W18" i="8" s="1"/>
  <c r="Z143" i="8"/>
  <c r="Z113" i="8"/>
  <c r="Z123" i="8"/>
  <c r="Z93" i="8"/>
  <c r="Z88" i="8"/>
  <c r="Z108" i="8"/>
  <c r="AA9" i="8"/>
  <c r="AA17" i="8" s="1"/>
  <c r="AA353" i="8" s="1"/>
  <c r="AA264" i="8" s="1"/>
  <c r="P341" i="8"/>
  <c r="Q338" i="8" s="1"/>
  <c r="Y339" i="8"/>
  <c r="Y334" i="8"/>
  <c r="Y14" i="9" s="1"/>
  <c r="X19" i="7"/>
  <c r="Y12" i="27"/>
  <c r="Y9" i="27"/>
  <c r="X35" i="27"/>
  <c r="Z8" i="8"/>
  <c r="Z16" i="8" s="1"/>
  <c r="Z27" i="8"/>
  <c r="Z35" i="8" s="1"/>
  <c r="AB22" i="27"/>
  <c r="AI48" i="27"/>
  <c r="AH51" i="27"/>
  <c r="AH25" i="7" s="1"/>
  <c r="W34" i="8"/>
  <c r="V213" i="8"/>
  <c r="W214" i="8"/>
  <c r="U212" i="8"/>
  <c r="U217" i="8" s="1"/>
  <c r="Y216" i="8"/>
  <c r="X215" i="8"/>
  <c r="X75" i="9"/>
  <c r="X363" i="8"/>
  <c r="X285" i="8" s="1"/>
  <c r="X67" i="9"/>
  <c r="X355" i="8"/>
  <c r="X266" i="8" s="1"/>
  <c r="W15" i="8"/>
  <c r="V262" i="8"/>
  <c r="AC28" i="27"/>
  <c r="AB21" i="7"/>
  <c r="AB9" i="8" s="1"/>
  <c r="AB17" i="8" s="1"/>
  <c r="AC31" i="27"/>
  <c r="AA20" i="7"/>
  <c r="AA27" i="8" s="1"/>
  <c r="AA35" i="8" s="1"/>
  <c r="AB19" i="27"/>
  <c r="AA361" i="8"/>
  <c r="AA283" i="8" s="1"/>
  <c r="AA73" i="9"/>
  <c r="Z83" i="8"/>
  <c r="Z128" i="8"/>
  <c r="Z98" i="8"/>
  <c r="Z118" i="8"/>
  <c r="Z103" i="8"/>
  <c r="Z78" i="8"/>
  <c r="X216" i="7"/>
  <c r="X371" i="8" s="1"/>
  <c r="Z148" i="8"/>
  <c r="Y82" i="9"/>
  <c r="Z73" i="8"/>
  <c r="Z153" i="8"/>
  <c r="Z215" i="7"/>
  <c r="AA213" i="7"/>
  <c r="AA149" i="8"/>
  <c r="AA146" i="8"/>
  <c r="AA147" i="8"/>
  <c r="AA148" i="8" s="1"/>
  <c r="AA99" i="8"/>
  <c r="AA97" i="8"/>
  <c r="AA96" i="8"/>
  <c r="AA98" i="8" s="1"/>
  <c r="AC5" i="8"/>
  <c r="AB115" i="8"/>
  <c r="AB150" i="8"/>
  <c r="AB424" i="8"/>
  <c r="AB426" i="8" s="1"/>
  <c r="AB428" i="8" s="1"/>
  <c r="AB75" i="8"/>
  <c r="AB130" i="8"/>
  <c r="AB140" i="8"/>
  <c r="AB135" i="8"/>
  <c r="AB110" i="8"/>
  <c r="AB90" i="8"/>
  <c r="AB120" i="8"/>
  <c r="AB100" i="8"/>
  <c r="AB65" i="8"/>
  <c r="AB105" i="8"/>
  <c r="AB95" i="8"/>
  <c r="AB125" i="8"/>
  <c r="AB145" i="8"/>
  <c r="AB80" i="8"/>
  <c r="AB70" i="8"/>
  <c r="AB85" i="8"/>
  <c r="AA71" i="8"/>
  <c r="AA74" i="8"/>
  <c r="AA72" i="8"/>
  <c r="AA101" i="8"/>
  <c r="AA104" i="8"/>
  <c r="AA102" i="8"/>
  <c r="AA94" i="8"/>
  <c r="AA92" i="8"/>
  <c r="AA91" i="8"/>
  <c r="AA93" i="8" s="1"/>
  <c r="AA126" i="8"/>
  <c r="AA129" i="8"/>
  <c r="AA127" i="8"/>
  <c r="AA142" i="8"/>
  <c r="AA144" i="8"/>
  <c r="AA141" i="8"/>
  <c r="AA69" i="8"/>
  <c r="AA67" i="8"/>
  <c r="AA66" i="8"/>
  <c r="AA68" i="8" s="1"/>
  <c r="AA302" i="8"/>
  <c r="AA304" i="8"/>
  <c r="AA15" i="9" s="1"/>
  <c r="AA109" i="8"/>
  <c r="AA106" i="8"/>
  <c r="AA107" i="8"/>
  <c r="Z303" i="8"/>
  <c r="Z332" i="8" s="1"/>
  <c r="Z287" i="8" s="1"/>
  <c r="AA116" i="8"/>
  <c r="AA119" i="8"/>
  <c r="AA117" i="8"/>
  <c r="AD220" i="7"/>
  <c r="AC208" i="7"/>
  <c r="Z209" i="7"/>
  <c r="AA203" i="7" s="1"/>
  <c r="AA221" i="7"/>
  <c r="AA207" i="7"/>
  <c r="AB201" i="7" s="1"/>
  <c r="AB219" i="7"/>
  <c r="AA134" i="8"/>
  <c r="AA132" i="8"/>
  <c r="AA131" i="8"/>
  <c r="AA133" i="8"/>
  <c r="AA89" i="8"/>
  <c r="AA86" i="8"/>
  <c r="AA87" i="8"/>
  <c r="Z68" i="8"/>
  <c r="Z336" i="8"/>
  <c r="AA76" i="8"/>
  <c r="AA77" i="8"/>
  <c r="AA78" i="8" s="1"/>
  <c r="AA79" i="8"/>
  <c r="AA151" i="8"/>
  <c r="AA152" i="8"/>
  <c r="AA154" i="8"/>
  <c r="AA81" i="8"/>
  <c r="AA82" i="8"/>
  <c r="AA84" i="8"/>
  <c r="X41" i="9"/>
  <c r="AA114" i="8"/>
  <c r="AA112" i="8"/>
  <c r="AA111" i="8"/>
  <c r="Z335" i="8"/>
  <c r="Y214" i="7"/>
  <c r="Z202" i="7"/>
  <c r="AA139" i="8"/>
  <c r="AA136" i="8"/>
  <c r="AA137" i="8"/>
  <c r="AA121" i="8"/>
  <c r="AA122" i="8"/>
  <c r="AA124" i="8"/>
  <c r="K163" i="8"/>
  <c r="J167" i="8"/>
  <c r="J132" i="9" s="1"/>
  <c r="J137" i="9" s="1"/>
  <c r="K159" i="8"/>
  <c r="K161" i="8" s="1"/>
  <c r="P203" i="8"/>
  <c r="P199" i="8"/>
  <c r="P201" i="8" s="1"/>
  <c r="O207" i="8"/>
  <c r="O136" i="9" s="1"/>
  <c r="Z7" i="9"/>
  <c r="Z118" i="9"/>
  <c r="E63" i="18" s="1"/>
  <c r="AA211" i="7"/>
  <c r="AB199" i="7"/>
  <c r="Q193" i="8"/>
  <c r="Q189" i="8"/>
  <c r="Q191" i="8" s="1"/>
  <c r="P197" i="8"/>
  <c r="P135" i="9" s="1"/>
  <c r="AD217" i="7"/>
  <c r="AC205" i="7"/>
  <c r="AB378" i="8"/>
  <c r="AB379" i="8"/>
  <c r="AB380" i="8"/>
  <c r="AB381" i="8"/>
  <c r="AC376" i="8"/>
  <c r="AB382" i="8"/>
  <c r="AB384" i="8"/>
  <c r="AB385" i="8"/>
  <c r="AB383" i="8"/>
  <c r="AB386" i="8"/>
  <c r="AB387" i="8"/>
  <c r="Z206" i="7"/>
  <c r="AA218" i="7"/>
  <c r="AE349" i="8"/>
  <c r="P174" i="8"/>
  <c r="P175" i="8" s="1"/>
  <c r="Q173" i="8" s="1"/>
  <c r="Z200" i="7"/>
  <c r="Y212" i="7"/>
  <c r="Y204" i="7"/>
  <c r="P187" i="8"/>
  <c r="P134" i="9" s="1"/>
  <c r="E35" i="16"/>
  <c r="AA157" i="9"/>
  <c r="Q183" i="8"/>
  <c r="X293" i="8"/>
  <c r="X296" i="8" s="1"/>
  <c r="W150" i="9"/>
  <c r="Y21" i="9"/>
  <c r="Y41" i="9"/>
  <c r="AA388" i="8"/>
  <c r="AC19" i="9"/>
  <c r="AC10" i="9"/>
  <c r="BG38" i="27" l="1"/>
  <c r="BG41" i="27"/>
  <c r="AA8" i="8"/>
  <c r="AA16" i="8" s="1"/>
  <c r="AA352" i="8" s="1"/>
  <c r="AA263" i="8" s="1"/>
  <c r="AA65" i="9"/>
  <c r="AB24" i="27"/>
  <c r="AB20" i="7" s="1"/>
  <c r="BA14" i="33"/>
  <c r="BG44" i="33"/>
  <c r="BG41" i="33"/>
  <c r="BG46" i="33" s="1"/>
  <c r="AX19" i="33"/>
  <c r="AW36" i="33"/>
  <c r="AX22" i="33"/>
  <c r="AA113" i="8"/>
  <c r="AV33" i="33"/>
  <c r="AV38" i="33" s="1"/>
  <c r="S140" i="9"/>
  <c r="S34" i="9"/>
  <c r="U79" i="9"/>
  <c r="W32" i="8"/>
  <c r="W13" i="8"/>
  <c r="T17" i="9"/>
  <c r="V74" i="9"/>
  <c r="V77" i="9" s="1"/>
  <c r="V362" i="8"/>
  <c r="V284" i="8" s="1"/>
  <c r="V40" i="8"/>
  <c r="U265" i="8"/>
  <c r="U366" i="8"/>
  <c r="U346" i="8" s="1"/>
  <c r="V275" i="8"/>
  <c r="U274" i="8"/>
  <c r="U278" i="8" s="1"/>
  <c r="U288" i="8" s="1"/>
  <c r="U17" i="9" s="1"/>
  <c r="W276" i="8"/>
  <c r="X277" i="8"/>
  <c r="V354" i="8"/>
  <c r="V66" i="9"/>
  <c r="V69" i="9" s="1"/>
  <c r="V21" i="8"/>
  <c r="W74" i="9"/>
  <c r="W362" i="8"/>
  <c r="W284" i="8" s="1"/>
  <c r="X240" i="8"/>
  <c r="T236" i="8"/>
  <c r="T241" i="8" s="1"/>
  <c r="T268" i="8" s="1"/>
  <c r="T6" i="9" s="1"/>
  <c r="T11" i="9" s="1"/>
  <c r="V238" i="8"/>
  <c r="U237" i="8"/>
  <c r="W239" i="8"/>
  <c r="W354" i="8"/>
  <c r="W265" i="8" s="1"/>
  <c r="W66" i="9"/>
  <c r="X22" i="7"/>
  <c r="AB28" i="8"/>
  <c r="AB36" i="8" s="1"/>
  <c r="AB73" i="9" s="1"/>
  <c r="P36" i="9"/>
  <c r="Q340" i="8"/>
  <c r="Q16" i="9" s="1"/>
  <c r="Q23" i="9" s="1"/>
  <c r="Q26" i="9" s="1"/>
  <c r="Z210" i="7"/>
  <c r="Z295" i="8" s="1"/>
  <c r="Z21" i="9" s="1"/>
  <c r="E22" i="14" s="1"/>
  <c r="AA83" i="8"/>
  <c r="P147" i="9"/>
  <c r="AA108" i="8"/>
  <c r="AA88" i="8"/>
  <c r="X26" i="8"/>
  <c r="X7" i="8"/>
  <c r="W359" i="8"/>
  <c r="W281" i="8" s="1"/>
  <c r="W71" i="9"/>
  <c r="W40" i="8"/>
  <c r="Y30" i="8"/>
  <c r="Y38" i="8" s="1"/>
  <c r="Y11" i="8"/>
  <c r="Y19" i="8" s="1"/>
  <c r="AI51" i="27"/>
  <c r="AI25" i="7" s="1"/>
  <c r="AJ48" i="27"/>
  <c r="W351" i="8"/>
  <c r="W21" i="8"/>
  <c r="W63" i="9"/>
  <c r="Y245" i="8"/>
  <c r="Z246" i="8"/>
  <c r="AA247" i="8"/>
  <c r="X244" i="8"/>
  <c r="X249" i="8" s="1"/>
  <c r="AB248" i="8"/>
  <c r="Z72" i="9"/>
  <c r="E16" i="18" s="1"/>
  <c r="Z360" i="8"/>
  <c r="Z282" i="8" s="1"/>
  <c r="Z64" i="9"/>
  <c r="E8" i="18" s="1"/>
  <c r="Z352" i="8"/>
  <c r="Z263" i="8" s="1"/>
  <c r="Y14" i="27"/>
  <c r="V212" i="8"/>
  <c r="V217" i="8" s="1"/>
  <c r="X214" i="8"/>
  <c r="Y215" i="8"/>
  <c r="W213" i="8"/>
  <c r="Z216" i="8"/>
  <c r="AC33" i="27"/>
  <c r="AA360" i="8"/>
  <c r="AA282" i="8" s="1"/>
  <c r="AA72" i="9"/>
  <c r="AE232" i="8"/>
  <c r="AB229" i="8"/>
  <c r="AA228" i="8"/>
  <c r="AA233" i="8" s="1"/>
  <c r="AD231" i="8"/>
  <c r="AC230" i="8"/>
  <c r="AB353" i="8"/>
  <c r="AB264" i="8" s="1"/>
  <c r="AB65" i="9"/>
  <c r="AC22" i="27"/>
  <c r="AC19" i="27"/>
  <c r="AA73" i="8"/>
  <c r="Z334" i="8"/>
  <c r="Z14" i="9" s="1"/>
  <c r="E15" i="14" s="1"/>
  <c r="AA123" i="8"/>
  <c r="Z339" i="8"/>
  <c r="AA103" i="8"/>
  <c r="AA118" i="8"/>
  <c r="AA215" i="7"/>
  <c r="AB213" i="7"/>
  <c r="AA153" i="8"/>
  <c r="AB142" i="8"/>
  <c r="AB141" i="8"/>
  <c r="AB144" i="8"/>
  <c r="AB143" i="8"/>
  <c r="AB132" i="8"/>
  <c r="AB134" i="8"/>
  <c r="AB131" i="8"/>
  <c r="AB77" i="8"/>
  <c r="AB76" i="8"/>
  <c r="AB78" i="8" s="1"/>
  <c r="AB79" i="8"/>
  <c r="AA138" i="8"/>
  <c r="AB117" i="8"/>
  <c r="AB119" i="8"/>
  <c r="AB116" i="8"/>
  <c r="Z214" i="7"/>
  <c r="AA202" i="7"/>
  <c r="AB89" i="8"/>
  <c r="AB86" i="8"/>
  <c r="AB87" i="8"/>
  <c r="AB72" i="8"/>
  <c r="AB71" i="8"/>
  <c r="AB74" i="8"/>
  <c r="AB84" i="8"/>
  <c r="AB81" i="8"/>
  <c r="AB82" i="8"/>
  <c r="AD208" i="7"/>
  <c r="AE220" i="7"/>
  <c r="AA128" i="8"/>
  <c r="AB104" i="8"/>
  <c r="AB101" i="8"/>
  <c r="AB102" i="8"/>
  <c r="AB124" i="8"/>
  <c r="AB122" i="8"/>
  <c r="AB121" i="8"/>
  <c r="AB94" i="8"/>
  <c r="AB92" i="8"/>
  <c r="AB91" i="8"/>
  <c r="AB111" i="8"/>
  <c r="AB114" i="8"/>
  <c r="AB112" i="8"/>
  <c r="AB139" i="8"/>
  <c r="AB136" i="8"/>
  <c r="AB137" i="8"/>
  <c r="AA336" i="8"/>
  <c r="AB151" i="8"/>
  <c r="AB152" i="8"/>
  <c r="AB154" i="8"/>
  <c r="AA303" i="8"/>
  <c r="AA82" i="9" s="1"/>
  <c r="AD5" i="8"/>
  <c r="AC140" i="8"/>
  <c r="AC145" i="8"/>
  <c r="AC105" i="8"/>
  <c r="AC65" i="8"/>
  <c r="AC115" i="8"/>
  <c r="AC120" i="8"/>
  <c r="AC424" i="8"/>
  <c r="AC426" i="8" s="1"/>
  <c r="AC428" i="8" s="1"/>
  <c r="AC95" i="8"/>
  <c r="AC70" i="8"/>
  <c r="AC150" i="8"/>
  <c r="AC80" i="8"/>
  <c r="AC130" i="8"/>
  <c r="AC100" i="8"/>
  <c r="AC110" i="8"/>
  <c r="AC125" i="8"/>
  <c r="AC75" i="8"/>
  <c r="AC90" i="8"/>
  <c r="AC135" i="8"/>
  <c r="AC85" i="8"/>
  <c r="Z82" i="9"/>
  <c r="E26" i="18" s="1"/>
  <c r="Y216" i="7"/>
  <c r="Y371" i="8" s="1"/>
  <c r="AA335" i="8"/>
  <c r="AB146" i="8"/>
  <c r="AB149" i="8"/>
  <c r="AB147" i="8"/>
  <c r="AB207" i="7"/>
  <c r="AC201" i="7" s="1"/>
  <c r="AC213" i="7" s="1"/>
  <c r="AC219" i="7"/>
  <c r="AB126" i="8"/>
  <c r="AB129" i="8"/>
  <c r="AB127" i="8"/>
  <c r="AB96" i="8"/>
  <c r="AB97" i="8"/>
  <c r="AB99" i="8"/>
  <c r="AB221" i="7"/>
  <c r="AA209" i="7"/>
  <c r="AB203" i="7" s="1"/>
  <c r="AA143" i="8"/>
  <c r="AB107" i="8"/>
  <c r="AB106" i="8"/>
  <c r="AB109" i="8"/>
  <c r="AB67" i="8"/>
  <c r="AB69" i="8"/>
  <c r="AB66" i="8"/>
  <c r="AB304" i="8"/>
  <c r="AB15" i="9" s="1"/>
  <c r="AB302" i="8"/>
  <c r="K164" i="8"/>
  <c r="K209" i="8" s="1"/>
  <c r="Y293" i="8"/>
  <c r="Y296" i="8" s="1"/>
  <c r="X150" i="9"/>
  <c r="AE217" i="7"/>
  <c r="AD205" i="7"/>
  <c r="AE347" i="8"/>
  <c r="AF349" i="8"/>
  <c r="AC380" i="8"/>
  <c r="AC378" i="8"/>
  <c r="AC379" i="8"/>
  <c r="AD376" i="8"/>
  <c r="AC381" i="8"/>
  <c r="AC382" i="8"/>
  <c r="AC383" i="8"/>
  <c r="AC385" i="8"/>
  <c r="AC387" i="8"/>
  <c r="AC386" i="8"/>
  <c r="AC384" i="8"/>
  <c r="Z212" i="7"/>
  <c r="AA200" i="7"/>
  <c r="Z204" i="7"/>
  <c r="AB211" i="7"/>
  <c r="AC199" i="7"/>
  <c r="Q194" i="8"/>
  <c r="Q195" i="8" s="1"/>
  <c r="AB157" i="9"/>
  <c r="AA206" i="7"/>
  <c r="AB218" i="7"/>
  <c r="P204" i="8"/>
  <c r="P205" i="8" s="1"/>
  <c r="Q203" i="8" s="1"/>
  <c r="P177" i="8"/>
  <c r="P133" i="9" s="1"/>
  <c r="AA7" i="9"/>
  <c r="AA118" i="9"/>
  <c r="Q169" i="8"/>
  <c r="Q171" i="8" s="1"/>
  <c r="AB388" i="8"/>
  <c r="E8" i="14"/>
  <c r="Q184" i="8"/>
  <c r="Q185" i="8" s="1"/>
  <c r="AA64" i="9" l="1"/>
  <c r="BG43" i="27"/>
  <c r="AB361" i="8"/>
  <c r="AB283" i="8" s="1"/>
  <c r="BA16" i="33"/>
  <c r="BB9" i="33"/>
  <c r="BB12" i="33"/>
  <c r="BH44" i="33"/>
  <c r="BH41" i="33"/>
  <c r="AW28" i="33"/>
  <c r="AW31" i="33"/>
  <c r="AB123" i="8"/>
  <c r="AX24" i="33"/>
  <c r="W77" i="9"/>
  <c r="V79" i="9"/>
  <c r="W69" i="9"/>
  <c r="W79" i="9" s="1"/>
  <c r="V265" i="8"/>
  <c r="V366" i="8"/>
  <c r="V346" i="8" s="1"/>
  <c r="T269" i="8"/>
  <c r="Y277" i="8"/>
  <c r="W275" i="8"/>
  <c r="X276" i="8"/>
  <c r="V274" i="8"/>
  <c r="V278" i="8" s="1"/>
  <c r="V288" i="8" s="1"/>
  <c r="V17" i="9" s="1"/>
  <c r="X29" i="8"/>
  <c r="X37" i="8" s="1"/>
  <c r="X10" i="8"/>
  <c r="X18" i="8" s="1"/>
  <c r="Y22" i="7"/>
  <c r="W236" i="8"/>
  <c r="Z239" i="8"/>
  <c r="AA240" i="8"/>
  <c r="Y238" i="8"/>
  <c r="X237" i="8"/>
  <c r="Y240" i="8"/>
  <c r="W238" i="8"/>
  <c r="X239" i="8"/>
  <c r="V237" i="8"/>
  <c r="U236" i="8"/>
  <c r="U241" i="8" s="1"/>
  <c r="U268" i="8" s="1"/>
  <c r="U6" i="9" s="1"/>
  <c r="Q341" i="8"/>
  <c r="Q147" i="9" s="1"/>
  <c r="AB108" i="8"/>
  <c r="Z41" i="9"/>
  <c r="E42" i="14" s="1"/>
  <c r="AB138" i="8"/>
  <c r="AB73" i="8"/>
  <c r="W366" i="8"/>
  <c r="W346" i="8" s="1"/>
  <c r="AB113" i="8"/>
  <c r="AB93" i="8"/>
  <c r="AB88" i="8"/>
  <c r="W262" i="8"/>
  <c r="Y214" i="8" s="1"/>
  <c r="AK48" i="27"/>
  <c r="AJ51" i="27"/>
  <c r="AJ25" i="7" s="1"/>
  <c r="Y19" i="7"/>
  <c r="Z9" i="27"/>
  <c r="Z12" i="27"/>
  <c r="Y35" i="27"/>
  <c r="AA221" i="8"/>
  <c r="Z220" i="8"/>
  <c r="Z225" i="8" s="1"/>
  <c r="AC223" i="8"/>
  <c r="AB222" i="8"/>
  <c r="AD224" i="8"/>
  <c r="Y67" i="9"/>
  <c r="Y355" i="8"/>
  <c r="Y266" i="8" s="1"/>
  <c r="Y363" i="8"/>
  <c r="Y285" i="8" s="1"/>
  <c r="Y75" i="9"/>
  <c r="Y276" i="8"/>
  <c r="Z277" i="8"/>
  <c r="W274" i="8"/>
  <c r="X275" i="8"/>
  <c r="Z11" i="8"/>
  <c r="Z19" i="8" s="1"/>
  <c r="Z30" i="8"/>
  <c r="Z38" i="8" s="1"/>
  <c r="X15" i="8"/>
  <c r="X34" i="8"/>
  <c r="AD31" i="27"/>
  <c r="AD28" i="27"/>
  <c r="AC21" i="7"/>
  <c r="AC24" i="27"/>
  <c r="AD22" i="27" s="1"/>
  <c r="AF232" i="8"/>
  <c r="AD230" i="8"/>
  <c r="AB228" i="8"/>
  <c r="AB233" i="8" s="1"/>
  <c r="AC229" i="8"/>
  <c r="AE231" i="8"/>
  <c r="AA220" i="8"/>
  <c r="AB221" i="8"/>
  <c r="AE224" i="8"/>
  <c r="AD223" i="8"/>
  <c r="AC222" i="8"/>
  <c r="AB8" i="8"/>
  <c r="AB16" i="8" s="1"/>
  <c r="AB27" i="8"/>
  <c r="AB35" i="8" s="1"/>
  <c r="AB153" i="8"/>
  <c r="AB148" i="8"/>
  <c r="AB133" i="8"/>
  <c r="AB336" i="8"/>
  <c r="AA334" i="8"/>
  <c r="AA14" i="9" s="1"/>
  <c r="Z216" i="7"/>
  <c r="Z371" i="8" s="1"/>
  <c r="AB215" i="7"/>
  <c r="AC76" i="8"/>
  <c r="AC77" i="8"/>
  <c r="AC79" i="8"/>
  <c r="AC127" i="8"/>
  <c r="AC129" i="8"/>
  <c r="AC126" i="8"/>
  <c r="Q199" i="8"/>
  <c r="Q201" i="8" s="1"/>
  <c r="Q204" i="8" s="1"/>
  <c r="Q205" i="8" s="1"/>
  <c r="AB128" i="8"/>
  <c r="AA210" i="7"/>
  <c r="AA295" i="8" s="1"/>
  <c r="AA21" i="9" s="1"/>
  <c r="AD219" i="7"/>
  <c r="AC207" i="7"/>
  <c r="AD201" i="7" s="1"/>
  <c r="AD213" i="7" s="1"/>
  <c r="AE5" i="8"/>
  <c r="AD95" i="8"/>
  <c r="AD115" i="8"/>
  <c r="AD145" i="8"/>
  <c r="AD140" i="8"/>
  <c r="AD120" i="8"/>
  <c r="AD424" i="8"/>
  <c r="AD426" i="8" s="1"/>
  <c r="AD428" i="8" s="1"/>
  <c r="AD135" i="8"/>
  <c r="AD125" i="8"/>
  <c r="AD105" i="8"/>
  <c r="AD150" i="8"/>
  <c r="AD110" i="8"/>
  <c r="AD65" i="8"/>
  <c r="AD75" i="8"/>
  <c r="AD80" i="8"/>
  <c r="AD130" i="8"/>
  <c r="AD90" i="8"/>
  <c r="AD70" i="8"/>
  <c r="AD100" i="8"/>
  <c r="AD85" i="8"/>
  <c r="AA332" i="8"/>
  <c r="AA287" i="8" s="1"/>
  <c r="AB103" i="8"/>
  <c r="AC302" i="8"/>
  <c r="AC87" i="8"/>
  <c r="AC89" i="8"/>
  <c r="AC86" i="8"/>
  <c r="AC139" i="8"/>
  <c r="AC136" i="8"/>
  <c r="AC137" i="8"/>
  <c r="AC94" i="8"/>
  <c r="AC92" i="8"/>
  <c r="AC91" i="8"/>
  <c r="AC93" i="8"/>
  <c r="AF220" i="7"/>
  <c r="AE208" i="7"/>
  <c r="AC221" i="7"/>
  <c r="AB209" i="7"/>
  <c r="AC203" i="7" s="1"/>
  <c r="AC112" i="8"/>
  <c r="AC114" i="8"/>
  <c r="AC111" i="8"/>
  <c r="AC113" i="8" s="1"/>
  <c r="AB83" i="8"/>
  <c r="AC104" i="8"/>
  <c r="AC101" i="8"/>
  <c r="AC102" i="8"/>
  <c r="P207" i="8"/>
  <c r="P136" i="9" s="1"/>
  <c r="AB98" i="8"/>
  <c r="AC132" i="8"/>
  <c r="AC134" i="8"/>
  <c r="AC131" i="8"/>
  <c r="AC81" i="8"/>
  <c r="AC82" i="8"/>
  <c r="AC84" i="8"/>
  <c r="AC154" i="8"/>
  <c r="AC151" i="8"/>
  <c r="AC152" i="8"/>
  <c r="AC71" i="8"/>
  <c r="AC72" i="8"/>
  <c r="AC74" i="8"/>
  <c r="AC99" i="8"/>
  <c r="AC97" i="8"/>
  <c r="AC96" i="8"/>
  <c r="AC98" i="8" s="1"/>
  <c r="AC121" i="8"/>
  <c r="AC124" i="8"/>
  <c r="AC122" i="8"/>
  <c r="AB303" i="8"/>
  <c r="AB82" i="9" s="1"/>
  <c r="AC116" i="8"/>
  <c r="AC117" i="8"/>
  <c r="AC119" i="8"/>
  <c r="AC66" i="8"/>
  <c r="AC67" i="8"/>
  <c r="AC69" i="8"/>
  <c r="AC304" i="8"/>
  <c r="AC15" i="9" s="1"/>
  <c r="AB202" i="7"/>
  <c r="AA214" i="7"/>
  <c r="AC109" i="8"/>
  <c r="AC107" i="8"/>
  <c r="AC106" i="8"/>
  <c r="AC108" i="8" s="1"/>
  <c r="AB68" i="8"/>
  <c r="AB335" i="8"/>
  <c r="AA339" i="8"/>
  <c r="AC147" i="8"/>
  <c r="AC146" i="8"/>
  <c r="AC148" i="8" s="1"/>
  <c r="AC149" i="8"/>
  <c r="AB118" i="8"/>
  <c r="AC144" i="8"/>
  <c r="AC142" i="8"/>
  <c r="AC141" i="8"/>
  <c r="K110" i="9"/>
  <c r="K112" i="9" s="1"/>
  <c r="K114" i="9" s="1"/>
  <c r="K33" i="9"/>
  <c r="K165" i="8"/>
  <c r="R193" i="8"/>
  <c r="R189" i="8"/>
  <c r="R191" i="8" s="1"/>
  <c r="Q197" i="8"/>
  <c r="Q135" i="9" s="1"/>
  <c r="AD199" i="7"/>
  <c r="AC211" i="7"/>
  <c r="AG349" i="8"/>
  <c r="AF347" i="8"/>
  <c r="R183" i="8"/>
  <c r="R179" i="8"/>
  <c r="R181" i="8" s="1"/>
  <c r="Q187" i="8"/>
  <c r="Q134" i="9" s="1"/>
  <c r="AB7" i="9"/>
  <c r="AB118" i="9"/>
  <c r="Q174" i="8"/>
  <c r="Q175" i="8" s="1"/>
  <c r="R173" i="8" s="1"/>
  <c r="AD378" i="8"/>
  <c r="AD379" i="8"/>
  <c r="AE376" i="8"/>
  <c r="AD380" i="8"/>
  <c r="AD382" i="8"/>
  <c r="AD381" i="8"/>
  <c r="AD383" i="8"/>
  <c r="AD385" i="8"/>
  <c r="AD387" i="8"/>
  <c r="AD386" i="8"/>
  <c r="AD384" i="8"/>
  <c r="AE10" i="9"/>
  <c r="AE19" i="9"/>
  <c r="AC388" i="8"/>
  <c r="AC157" i="9"/>
  <c r="AA212" i="7"/>
  <c r="AB200" i="7"/>
  <c r="AA204" i="7"/>
  <c r="AC218" i="7"/>
  <c r="AB206" i="7"/>
  <c r="Z293" i="8"/>
  <c r="Z296" i="8" s="1"/>
  <c r="Y150" i="9"/>
  <c r="AF217" i="7"/>
  <c r="AE205" i="7"/>
  <c r="BH38" i="27" l="1"/>
  <c r="BH41" i="27"/>
  <c r="BB14" i="33"/>
  <c r="BH46" i="33"/>
  <c r="BI44" i="33"/>
  <c r="BI41" i="33"/>
  <c r="BI46" i="33" s="1"/>
  <c r="AX36" i="33"/>
  <c r="AY19" i="33"/>
  <c r="AY22" i="33"/>
  <c r="AW33" i="33"/>
  <c r="AW38" i="33" s="1"/>
  <c r="X32" i="8"/>
  <c r="W278" i="8"/>
  <c r="W288" i="8" s="1"/>
  <c r="W17" i="9" s="1"/>
  <c r="Z22" i="7"/>
  <c r="X66" i="9"/>
  <c r="X354" i="8"/>
  <c r="X265" i="8" s="1"/>
  <c r="X362" i="8"/>
  <c r="X284" i="8" s="1"/>
  <c r="X74" i="9"/>
  <c r="Y10" i="8"/>
  <c r="Y18" i="8" s="1"/>
  <c r="Y29" i="8"/>
  <c r="Y37" i="8" s="1"/>
  <c r="U261" i="8"/>
  <c r="U269" i="8" s="1"/>
  <c r="T34" i="9"/>
  <c r="T140" i="9"/>
  <c r="X13" i="8"/>
  <c r="Y239" i="8"/>
  <c r="W237" i="8"/>
  <c r="W241" i="8" s="1"/>
  <c r="Z240" i="8"/>
  <c r="X238" i="8"/>
  <c r="V236" i="8"/>
  <c r="V241" i="8" s="1"/>
  <c r="V268" i="8" s="1"/>
  <c r="V6" i="9" s="1"/>
  <c r="V11" i="9" s="1"/>
  <c r="AD33" i="27"/>
  <c r="AE28" i="27" s="1"/>
  <c r="AC73" i="8"/>
  <c r="Q36" i="9"/>
  <c r="R340" i="8"/>
  <c r="R16" i="9" s="1"/>
  <c r="R338" i="8"/>
  <c r="AC123" i="8"/>
  <c r="AC118" i="8"/>
  <c r="X213" i="8"/>
  <c r="AA216" i="8"/>
  <c r="W212" i="8"/>
  <c r="W217" i="8" s="1"/>
  <c r="Z215" i="8"/>
  <c r="AC128" i="8"/>
  <c r="X40" i="8"/>
  <c r="X359" i="8"/>
  <c r="X281" i="8" s="1"/>
  <c r="X71" i="9"/>
  <c r="Y244" i="8"/>
  <c r="Y249" i="8" s="1"/>
  <c r="Z245" i="8"/>
  <c r="AA246" i="8"/>
  <c r="AB247" i="8"/>
  <c r="AC248" i="8"/>
  <c r="AD19" i="27"/>
  <c r="AD24" i="27" s="1"/>
  <c r="X63" i="9"/>
  <c r="X351" i="8"/>
  <c r="X21" i="8"/>
  <c r="AA11" i="8"/>
  <c r="AA19" i="8" s="1"/>
  <c r="AA30" i="8"/>
  <c r="AA38" i="8" s="1"/>
  <c r="Z75" i="9"/>
  <c r="E19" i="18" s="1"/>
  <c r="Z363" i="8"/>
  <c r="Z285" i="8" s="1"/>
  <c r="Z355" i="8"/>
  <c r="Z266" i="8" s="1"/>
  <c r="Z67" i="9"/>
  <c r="E11" i="18" s="1"/>
  <c r="Z14" i="27"/>
  <c r="Y26" i="8"/>
  <c r="Y7" i="8"/>
  <c r="AA225" i="8"/>
  <c r="AK51" i="27"/>
  <c r="AK25" i="7" s="1"/>
  <c r="AL48" i="27"/>
  <c r="AC28" i="8"/>
  <c r="AC36" i="8" s="1"/>
  <c r="AC9" i="8"/>
  <c r="AC17" i="8" s="1"/>
  <c r="AC20" i="7"/>
  <c r="AC8" i="8" s="1"/>
  <c r="AC16" i="8" s="1"/>
  <c r="AB352" i="8"/>
  <c r="AB263" i="8" s="1"/>
  <c r="AB64" i="9"/>
  <c r="AB72" i="9"/>
  <c r="AB360" i="8"/>
  <c r="AB282" i="8" s="1"/>
  <c r="AC143" i="8"/>
  <c r="AB332" i="8"/>
  <c r="AB287" i="8" s="1"/>
  <c r="AB210" i="7"/>
  <c r="AB295" i="8" s="1"/>
  <c r="AB41" i="9" s="1"/>
  <c r="AB339" i="8"/>
  <c r="AC138" i="8"/>
  <c r="AC78" i="8"/>
  <c r="AB334" i="8"/>
  <c r="AB14" i="9" s="1"/>
  <c r="AA41" i="9"/>
  <c r="AC83" i="8"/>
  <c r="AC133" i="8"/>
  <c r="AC215" i="7"/>
  <c r="AD142" i="8"/>
  <c r="AD144" i="8"/>
  <c r="AD141" i="8"/>
  <c r="AD102" i="8"/>
  <c r="AD104" i="8"/>
  <c r="AD101" i="8"/>
  <c r="AD134" i="8"/>
  <c r="AD131" i="8"/>
  <c r="AD132" i="8"/>
  <c r="AD81" i="8"/>
  <c r="AD84" i="8"/>
  <c r="AD82" i="8"/>
  <c r="AD388" i="8"/>
  <c r="AD7" i="9" s="1"/>
  <c r="AD221" i="7"/>
  <c r="AC209" i="7"/>
  <c r="AD203" i="7" s="1"/>
  <c r="AD66" i="8"/>
  <c r="AD67" i="8"/>
  <c r="AD69" i="8"/>
  <c r="AD304" i="8"/>
  <c r="AD15" i="9" s="1"/>
  <c r="AD302" i="8"/>
  <c r="AC202" i="7"/>
  <c r="AB214" i="7"/>
  <c r="AG220" i="7"/>
  <c r="AF208" i="7"/>
  <c r="AD106" i="8"/>
  <c r="AD107" i="8"/>
  <c r="AD109" i="8"/>
  <c r="AD121" i="8"/>
  <c r="AD124" i="8"/>
  <c r="AD122" i="8"/>
  <c r="AD123" i="8" s="1"/>
  <c r="AD146" i="8"/>
  <c r="AD147" i="8"/>
  <c r="AD149" i="8"/>
  <c r="AD116" i="8"/>
  <c r="AD119" i="8"/>
  <c r="AD117" i="8"/>
  <c r="AC88" i="8"/>
  <c r="AD96" i="8"/>
  <c r="AD99" i="8"/>
  <c r="AD97" i="8"/>
  <c r="AF5" i="8"/>
  <c r="AE115" i="8"/>
  <c r="AE120" i="8"/>
  <c r="AE75" i="8"/>
  <c r="AE145" i="8"/>
  <c r="AE135" i="8"/>
  <c r="AE140" i="8"/>
  <c r="AE424" i="8"/>
  <c r="AE426" i="8" s="1"/>
  <c r="AE428" i="8" s="1"/>
  <c r="AE150" i="8"/>
  <c r="AE95" i="8"/>
  <c r="AE130" i="8"/>
  <c r="AE80" i="8"/>
  <c r="AE110" i="8"/>
  <c r="AE70" i="8"/>
  <c r="AE105" i="8"/>
  <c r="AE100" i="8"/>
  <c r="AE90" i="8"/>
  <c r="AE125" i="8"/>
  <c r="AE65" i="8"/>
  <c r="AE85" i="8"/>
  <c r="AC103" i="8"/>
  <c r="AD207" i="7"/>
  <c r="AE201" i="7" s="1"/>
  <c r="AE213" i="7" s="1"/>
  <c r="AE219" i="7"/>
  <c r="AD89" i="8"/>
  <c r="AD86" i="8"/>
  <c r="AD87" i="8"/>
  <c r="AD71" i="8"/>
  <c r="AD74" i="8"/>
  <c r="AD72" i="8"/>
  <c r="AD92" i="8"/>
  <c r="AD91" i="8"/>
  <c r="AD94" i="8"/>
  <c r="AD77" i="8"/>
  <c r="AD79" i="8"/>
  <c r="AD76" i="8"/>
  <c r="AD78" i="8" s="1"/>
  <c r="AC153" i="8"/>
  <c r="AD112" i="8"/>
  <c r="AD114" i="8"/>
  <c r="AD111" i="8"/>
  <c r="AD152" i="8"/>
  <c r="AD154" i="8"/>
  <c r="AD151" i="8"/>
  <c r="AA216" i="7"/>
  <c r="AA371" i="8" s="1"/>
  <c r="AC303" i="8"/>
  <c r="AC82" i="9" s="1"/>
  <c r="AC68" i="8"/>
  <c r="AC336" i="8"/>
  <c r="AD129" i="8"/>
  <c r="AD126" i="8"/>
  <c r="AD127" i="8"/>
  <c r="AC335" i="8"/>
  <c r="AD139" i="8"/>
  <c r="AD137" i="8"/>
  <c r="AD136" i="8"/>
  <c r="L159" i="8"/>
  <c r="L161" i="8" s="1"/>
  <c r="K167" i="8"/>
  <c r="K132" i="9" s="1"/>
  <c r="K137" i="9" s="1"/>
  <c r="L163" i="8"/>
  <c r="R203" i="8"/>
  <c r="R199" i="8"/>
  <c r="R201" i="8" s="1"/>
  <c r="Q207" i="8"/>
  <c r="Q136" i="9" s="1"/>
  <c r="AB212" i="7"/>
  <c r="AC200" i="7"/>
  <c r="AB204" i="7"/>
  <c r="AF10" i="9"/>
  <c r="AF19" i="9"/>
  <c r="AA293" i="8"/>
  <c r="AA296" i="8" s="1"/>
  <c r="Z150" i="9"/>
  <c r="E28" i="16" s="1"/>
  <c r="AC206" i="7"/>
  <c r="AD218" i="7"/>
  <c r="AH349" i="8"/>
  <c r="AE380" i="8"/>
  <c r="AE378" i="8"/>
  <c r="AE382" i="8"/>
  <c r="AF376" i="8"/>
  <c r="AE379" i="8"/>
  <c r="AE381" i="8"/>
  <c r="AE385" i="8"/>
  <c r="AE383" i="8"/>
  <c r="AE387" i="8"/>
  <c r="AE384" i="8"/>
  <c r="AE386" i="8"/>
  <c r="Q177" i="8"/>
  <c r="Q133" i="9" s="1"/>
  <c r="R184" i="8"/>
  <c r="R185" i="8" s="1"/>
  <c r="S183" i="8" s="1"/>
  <c r="AD157" i="9"/>
  <c r="R169" i="8"/>
  <c r="R171" i="8" s="1"/>
  <c r="AD211" i="7"/>
  <c r="AE199" i="7"/>
  <c r="AG217" i="7"/>
  <c r="AF205" i="7"/>
  <c r="R194" i="8"/>
  <c r="R195" i="8" s="1"/>
  <c r="S193" i="8" s="1"/>
  <c r="AC7" i="9"/>
  <c r="AC118" i="9"/>
  <c r="BH43" i="27" l="1"/>
  <c r="BB16" i="33"/>
  <c r="BC12" i="33"/>
  <c r="BC9" i="33"/>
  <c r="BC14" i="33" s="1"/>
  <c r="BJ44" i="33"/>
  <c r="BJ41" i="33"/>
  <c r="BJ46" i="33" s="1"/>
  <c r="AX28" i="33"/>
  <c r="AX31" i="33"/>
  <c r="AY24" i="33"/>
  <c r="AY25" i="33" s="1"/>
  <c r="Y74" i="9"/>
  <c r="Y362" i="8"/>
  <c r="Y284" i="8" s="1"/>
  <c r="AB240" i="8"/>
  <c r="Y237" i="8"/>
  <c r="Z238" i="8"/>
  <c r="X236" i="8"/>
  <c r="X241" i="8" s="1"/>
  <c r="AA239" i="8"/>
  <c r="W268" i="8"/>
  <c r="W6" i="9" s="1"/>
  <c r="W11" i="9" s="1"/>
  <c r="U140" i="9"/>
  <c r="V261" i="8"/>
  <c r="V269" i="8" s="1"/>
  <c r="U34" i="9"/>
  <c r="Y66" i="9"/>
  <c r="Y354" i="8"/>
  <c r="Y265" i="8" s="1"/>
  <c r="Z10" i="8"/>
  <c r="Z18" i="8" s="1"/>
  <c r="Z29" i="8"/>
  <c r="Z37" i="8" s="1"/>
  <c r="AE31" i="27"/>
  <c r="AD21" i="7"/>
  <c r="AD28" i="8" s="1"/>
  <c r="AD36" i="8" s="1"/>
  <c r="AE33" i="27"/>
  <c r="AF31" i="27" s="1"/>
  <c r="X366" i="8"/>
  <c r="X346" i="8" s="1"/>
  <c r="R341" i="8"/>
  <c r="S340" i="8" s="1"/>
  <c r="S16" i="9" s="1"/>
  <c r="S23" i="9" s="1"/>
  <c r="S26" i="9" s="1"/>
  <c r="AD153" i="8"/>
  <c r="AD148" i="8"/>
  <c r="AD118" i="8"/>
  <c r="AB216" i="7"/>
  <c r="AB371" i="8" s="1"/>
  <c r="AB21" i="9"/>
  <c r="AD113" i="8"/>
  <c r="AD98" i="8"/>
  <c r="AE19" i="27"/>
  <c r="AD20" i="7"/>
  <c r="AD8" i="8" s="1"/>
  <c r="AD16" i="8" s="1"/>
  <c r="AE22" i="27"/>
  <c r="AA75" i="9"/>
  <c r="AA363" i="8"/>
  <c r="AA285" i="8" s="1"/>
  <c r="AA67" i="9"/>
  <c r="AA355" i="8"/>
  <c r="AA266" i="8" s="1"/>
  <c r="X262" i="8"/>
  <c r="X69" i="9"/>
  <c r="Y15" i="8"/>
  <c r="Y13" i="8"/>
  <c r="Y34" i="8"/>
  <c r="Y32" i="8"/>
  <c r="Z19" i="7"/>
  <c r="AA9" i="27"/>
  <c r="AA12" i="27"/>
  <c r="Z35" i="27"/>
  <c r="X77" i="9"/>
  <c r="Y275" i="8"/>
  <c r="X274" i="8"/>
  <c r="X278" i="8" s="1"/>
  <c r="X288" i="8" s="1"/>
  <c r="X17" i="9" s="1"/>
  <c r="Z276" i="8"/>
  <c r="AA277" i="8"/>
  <c r="AM48" i="27"/>
  <c r="AL51" i="27"/>
  <c r="AL25" i="7" s="1"/>
  <c r="Z244" i="8"/>
  <c r="Z249" i="8" s="1"/>
  <c r="AB246" i="8"/>
  <c r="AC247" i="8"/>
  <c r="AD248" i="8"/>
  <c r="AA245" i="8"/>
  <c r="AC361" i="8"/>
  <c r="AC283" i="8" s="1"/>
  <c r="AC73" i="9"/>
  <c r="AC353" i="8"/>
  <c r="AC264" i="8" s="1"/>
  <c r="AC65" i="9"/>
  <c r="AC27" i="8"/>
  <c r="AC35" i="8" s="1"/>
  <c r="AC360" i="8" s="1"/>
  <c r="AC282" i="8" s="1"/>
  <c r="AF224" i="8"/>
  <c r="AD222" i="8"/>
  <c r="AB220" i="8"/>
  <c r="AB225" i="8" s="1"/>
  <c r="AE223" i="8"/>
  <c r="AC221" i="8"/>
  <c r="AC352" i="8"/>
  <c r="AC263" i="8" s="1"/>
  <c r="AC64" i="9"/>
  <c r="AD118" i="9"/>
  <c r="AD103" i="8"/>
  <c r="AD73" i="8"/>
  <c r="AC210" i="7"/>
  <c r="AC295" i="8" s="1"/>
  <c r="AC21" i="9" s="1"/>
  <c r="AC334" i="8"/>
  <c r="AC14" i="9" s="1"/>
  <c r="AD93" i="8"/>
  <c r="AD133" i="8"/>
  <c r="AD128" i="8"/>
  <c r="AD108" i="8"/>
  <c r="AD215" i="7"/>
  <c r="AE151" i="8"/>
  <c r="AE154" i="8"/>
  <c r="AE152" i="8"/>
  <c r="AE147" i="8"/>
  <c r="AE149" i="8"/>
  <c r="AE146" i="8"/>
  <c r="AE124" i="8"/>
  <c r="AE121" i="8"/>
  <c r="AE122" i="8"/>
  <c r="AE116" i="8"/>
  <c r="AE119" i="8"/>
  <c r="AE117" i="8"/>
  <c r="AD202" i="7"/>
  <c r="AC214" i="7"/>
  <c r="AC332" i="8"/>
  <c r="AC287" i="8" s="1"/>
  <c r="AD335" i="8"/>
  <c r="AE144" i="8"/>
  <c r="AE141" i="8"/>
  <c r="AE143" i="8" s="1"/>
  <c r="AE142" i="8"/>
  <c r="AE137" i="8"/>
  <c r="AE139" i="8"/>
  <c r="AE136" i="8"/>
  <c r="AE138" i="8" s="1"/>
  <c r="AE76" i="8"/>
  <c r="AE79" i="8"/>
  <c r="AE77" i="8"/>
  <c r="AG208" i="7"/>
  <c r="AH220" i="7"/>
  <c r="AG5" i="8"/>
  <c r="AF75" i="8"/>
  <c r="AF125" i="8"/>
  <c r="AF100" i="8"/>
  <c r="AF424" i="8"/>
  <c r="AF426" i="8" s="1"/>
  <c r="AF428" i="8" s="1"/>
  <c r="AF150" i="8"/>
  <c r="AF95" i="8"/>
  <c r="AF145" i="8"/>
  <c r="AF120" i="8"/>
  <c r="AF90" i="8"/>
  <c r="AF135" i="8"/>
  <c r="AF70" i="8"/>
  <c r="AF105" i="8"/>
  <c r="AF130" i="8"/>
  <c r="AF115" i="8"/>
  <c r="AF140" i="8"/>
  <c r="AF110" i="8"/>
  <c r="AF80" i="8"/>
  <c r="AF65" i="8"/>
  <c r="AF85" i="8"/>
  <c r="AD88" i="8"/>
  <c r="AF219" i="7"/>
  <c r="AE207" i="7"/>
  <c r="AF201" i="7" s="1"/>
  <c r="AF213" i="7" s="1"/>
  <c r="AE86" i="8"/>
  <c r="AE89" i="8"/>
  <c r="AE87" i="8"/>
  <c r="AE66" i="8"/>
  <c r="AE67" i="8"/>
  <c r="AE69" i="8"/>
  <c r="AE304" i="8"/>
  <c r="AE15" i="9" s="1"/>
  <c r="AE302" i="8"/>
  <c r="AD303" i="8"/>
  <c r="AD82" i="9" s="1"/>
  <c r="AE127" i="8"/>
  <c r="AE129" i="8"/>
  <c r="AE126" i="8"/>
  <c r="AD68" i="8"/>
  <c r="AD336" i="8"/>
  <c r="AD143" i="8"/>
  <c r="AE94" i="8"/>
  <c r="AE92" i="8"/>
  <c r="AE91" i="8"/>
  <c r="AE104" i="8"/>
  <c r="AE101" i="8"/>
  <c r="AE102" i="8"/>
  <c r="AE109" i="8"/>
  <c r="AE107" i="8"/>
  <c r="AE106" i="8"/>
  <c r="AD209" i="7"/>
  <c r="AE203" i="7" s="1"/>
  <c r="AE221" i="7"/>
  <c r="AD138" i="8"/>
  <c r="AE74" i="8"/>
  <c r="AE72" i="8"/>
  <c r="AE71" i="8"/>
  <c r="AE73" i="8" s="1"/>
  <c r="R187" i="8"/>
  <c r="R134" i="9" s="1"/>
  <c r="AE112" i="8"/>
  <c r="AE111" i="8"/>
  <c r="AE113" i="8" s="1"/>
  <c r="AE114" i="8"/>
  <c r="AC339" i="8"/>
  <c r="AE82" i="8"/>
  <c r="AE81" i="8"/>
  <c r="AE83" i="8" s="1"/>
  <c r="AE84" i="8"/>
  <c r="AE132" i="8"/>
  <c r="AE134" i="8"/>
  <c r="AE131" i="8"/>
  <c r="AD83" i="8"/>
  <c r="AE99" i="8"/>
  <c r="AE97" i="8"/>
  <c r="AE96" i="8"/>
  <c r="L164" i="8"/>
  <c r="L209" i="8" s="1"/>
  <c r="AE388" i="8"/>
  <c r="R197" i="8"/>
  <c r="R135" i="9" s="1"/>
  <c r="AE157" i="9"/>
  <c r="AC212" i="7"/>
  <c r="AD200" i="7"/>
  <c r="AC204" i="7"/>
  <c r="S189" i="8"/>
  <c r="S191" i="8" s="1"/>
  <c r="AI349" i="8"/>
  <c r="AH347" i="8"/>
  <c r="AF199" i="7"/>
  <c r="AE211" i="7"/>
  <c r="AD206" i="7"/>
  <c r="AE218" i="7"/>
  <c r="R174" i="8"/>
  <c r="R175" i="8" s="1"/>
  <c r="R177" i="8" s="1"/>
  <c r="R133" i="9" s="1"/>
  <c r="S179" i="8"/>
  <c r="S181" i="8" s="1"/>
  <c r="AF380" i="8"/>
  <c r="AF381" i="8"/>
  <c r="AF382" i="8"/>
  <c r="AG376" i="8"/>
  <c r="AF379" i="8"/>
  <c r="AF378" i="8"/>
  <c r="AF387" i="8"/>
  <c r="AF385" i="8"/>
  <c r="AF383" i="8"/>
  <c r="AF386" i="8"/>
  <c r="AF384" i="8"/>
  <c r="R204" i="8"/>
  <c r="R205" i="8" s="1"/>
  <c r="AG205" i="7"/>
  <c r="AH217" i="7"/>
  <c r="AB293" i="8"/>
  <c r="AB296" i="8" s="1"/>
  <c r="AA150" i="9"/>
  <c r="BI38" i="27" l="1"/>
  <c r="BI41" i="27"/>
  <c r="AF28" i="27"/>
  <c r="AF33" i="27" s="1"/>
  <c r="AF21" i="7" s="1"/>
  <c r="AF28" i="8" s="1"/>
  <c r="AF36" i="8" s="1"/>
  <c r="AE21" i="7"/>
  <c r="AE9" i="8" s="1"/>
  <c r="AE17" i="8" s="1"/>
  <c r="AE353" i="8" s="1"/>
  <c r="AE264" i="8" s="1"/>
  <c r="BC16" i="33"/>
  <c r="BD9" i="33"/>
  <c r="BD12" i="33"/>
  <c r="AY36" i="33"/>
  <c r="AZ19" i="33"/>
  <c r="AZ22" i="33"/>
  <c r="AX33" i="33"/>
  <c r="AX38" i="33" s="1"/>
  <c r="AD9" i="8"/>
  <c r="AD17" i="8" s="1"/>
  <c r="AD353" i="8" s="1"/>
  <c r="AD264" i="8" s="1"/>
  <c r="AD27" i="8"/>
  <c r="AD35" i="8" s="1"/>
  <c r="Z362" i="8"/>
  <c r="Z284" i="8" s="1"/>
  <c r="Z74" i="9"/>
  <c r="E18" i="18" s="1"/>
  <c r="Z237" i="8"/>
  <c r="AC240" i="8"/>
  <c r="Y236" i="8"/>
  <c r="Y241" i="8" s="1"/>
  <c r="AB239" i="8"/>
  <c r="AA238" i="8"/>
  <c r="W261" i="8"/>
  <c r="W269" i="8" s="1"/>
  <c r="X261" i="8" s="1"/>
  <c r="V34" i="9"/>
  <c r="V140" i="9"/>
  <c r="AA22" i="7"/>
  <c r="Z66" i="9"/>
  <c r="E10" i="18" s="1"/>
  <c r="Z354" i="8"/>
  <c r="Z265" i="8" s="1"/>
  <c r="AE24" i="27"/>
  <c r="AA14" i="27"/>
  <c r="AA19" i="7" s="1"/>
  <c r="AC72" i="9"/>
  <c r="AE68" i="8"/>
  <c r="R36" i="9"/>
  <c r="R147" i="9"/>
  <c r="S338" i="8"/>
  <c r="S341" i="8" s="1"/>
  <c r="S147" i="9" s="1"/>
  <c r="AE153" i="8"/>
  <c r="AE148" i="8"/>
  <c r="AE98" i="8"/>
  <c r="AE78" i="8"/>
  <c r="AE93" i="8"/>
  <c r="AM51" i="27"/>
  <c r="AM25" i="7" s="1"/>
  <c r="AN48" i="27"/>
  <c r="Y359" i="8"/>
  <c r="Y281" i="8" s="1"/>
  <c r="Y71" i="9"/>
  <c r="Y40" i="8"/>
  <c r="Y21" i="8"/>
  <c r="Y351" i="8"/>
  <c r="Y63" i="9"/>
  <c r="X79" i="9"/>
  <c r="AB11" i="8"/>
  <c r="AB19" i="8" s="1"/>
  <c r="AB30" i="8"/>
  <c r="AB38" i="8" s="1"/>
  <c r="AA244" i="8"/>
  <c r="AA249" i="8" s="1"/>
  <c r="AE248" i="8"/>
  <c r="AD247" i="8"/>
  <c r="AB245" i="8"/>
  <c r="AC246" i="8"/>
  <c r="AA215" i="8"/>
  <c r="Y213" i="8"/>
  <c r="X212" i="8"/>
  <c r="X217" i="8" s="1"/>
  <c r="X268" i="8" s="1"/>
  <c r="X6" i="9" s="1"/>
  <c r="AB216" i="8"/>
  <c r="Z214" i="8"/>
  <c r="Z7" i="8"/>
  <c r="Z26" i="8"/>
  <c r="AE65" i="9"/>
  <c r="AF231" i="8"/>
  <c r="AG232" i="8"/>
  <c r="AE230" i="8"/>
  <c r="AC228" i="8"/>
  <c r="AC233" i="8" s="1"/>
  <c r="AD229" i="8"/>
  <c r="AD73" i="9"/>
  <c r="AD361" i="8"/>
  <c r="AD283" i="8" s="1"/>
  <c r="AG31" i="27"/>
  <c r="AG28" i="27"/>
  <c r="AF9" i="8"/>
  <c r="AF17" i="8" s="1"/>
  <c r="AF65" i="9" s="1"/>
  <c r="AI232" i="8"/>
  <c r="AG230" i="8"/>
  <c r="AF229" i="8"/>
  <c r="AE228" i="8"/>
  <c r="AH231" i="8"/>
  <c r="AF361" i="8"/>
  <c r="AF283" i="8" s="1"/>
  <c r="AF73" i="9"/>
  <c r="AD352" i="8"/>
  <c r="AD263" i="8" s="1"/>
  <c r="AD64" i="9"/>
  <c r="AD360" i="8"/>
  <c r="AD282" i="8" s="1"/>
  <c r="AD72" i="9"/>
  <c r="AE222" i="8"/>
  <c r="AD221" i="8"/>
  <c r="AG224" i="8"/>
  <c r="AC220" i="8"/>
  <c r="AC225" i="8" s="1"/>
  <c r="AF223" i="8"/>
  <c r="AC41" i="9"/>
  <c r="AE88" i="8"/>
  <c r="AE118" i="8"/>
  <c r="AD332" i="8"/>
  <c r="AD287" i="8" s="1"/>
  <c r="AE123" i="8"/>
  <c r="AD210" i="7"/>
  <c r="AD295" i="8" s="1"/>
  <c r="AD21" i="9" s="1"/>
  <c r="AE108" i="8"/>
  <c r="AE133" i="8"/>
  <c r="AF388" i="8"/>
  <c r="AF118" i="9" s="1"/>
  <c r="AE215" i="7"/>
  <c r="AE335" i="8"/>
  <c r="AF126" i="8"/>
  <c r="AF127" i="8"/>
  <c r="AF129" i="8"/>
  <c r="AF102" i="8"/>
  <c r="AF101" i="8"/>
  <c r="AF104" i="8"/>
  <c r="AF96" i="8"/>
  <c r="AF99" i="8"/>
  <c r="AF97" i="8"/>
  <c r="AF154" i="8"/>
  <c r="AF152" i="8"/>
  <c r="AF151" i="8"/>
  <c r="AF153" i="8" s="1"/>
  <c r="AE303" i="8"/>
  <c r="AE332" i="8" s="1"/>
  <c r="AE287" i="8" s="1"/>
  <c r="AE202" i="7"/>
  <c r="AD214" i="7"/>
  <c r="AC216" i="7"/>
  <c r="AC371" i="8" s="1"/>
  <c r="AE103" i="8"/>
  <c r="AF76" i="8"/>
  <c r="AF79" i="8"/>
  <c r="AF77" i="8"/>
  <c r="AF78" i="8"/>
  <c r="AF207" i="7"/>
  <c r="AG201" i="7" s="1"/>
  <c r="AG219" i="7"/>
  <c r="AH5" i="8"/>
  <c r="AG115" i="8"/>
  <c r="AG100" i="8"/>
  <c r="AG125" i="8"/>
  <c r="AG130" i="8"/>
  <c r="AG424" i="8"/>
  <c r="AG426" i="8" s="1"/>
  <c r="AG428" i="8" s="1"/>
  <c r="AG150" i="8"/>
  <c r="AG75" i="8"/>
  <c r="AG95" i="8"/>
  <c r="AG120" i="8"/>
  <c r="AG70" i="8"/>
  <c r="AG105" i="8"/>
  <c r="AG145" i="8"/>
  <c r="AG80" i="8"/>
  <c r="AG140" i="8"/>
  <c r="AG90" i="8"/>
  <c r="AG110" i="8"/>
  <c r="AG65" i="8"/>
  <c r="AG135" i="8"/>
  <c r="AG85" i="8"/>
  <c r="AI220" i="7"/>
  <c r="AH208" i="7"/>
  <c r="AF86" i="8"/>
  <c r="AF89" i="8"/>
  <c r="AF87" i="8"/>
  <c r="AF69" i="8"/>
  <c r="AF66" i="8"/>
  <c r="AF67" i="8"/>
  <c r="AF304" i="8"/>
  <c r="AF15" i="9" s="1"/>
  <c r="AF302" i="8"/>
  <c r="AD334" i="8"/>
  <c r="AD14" i="9" s="1"/>
  <c r="AF84" i="8"/>
  <c r="AF82" i="8"/>
  <c r="AF81" i="8"/>
  <c r="AF111" i="8"/>
  <c r="AF114" i="8"/>
  <c r="AF112" i="8"/>
  <c r="AF144" i="8"/>
  <c r="AF142" i="8"/>
  <c r="AF141" i="8"/>
  <c r="S169" i="8"/>
  <c r="S171" i="8" s="1"/>
  <c r="S174" i="8" s="1"/>
  <c r="AE128" i="8"/>
  <c r="AF119" i="8"/>
  <c r="AF116" i="8"/>
  <c r="AF117" i="8"/>
  <c r="S173" i="8"/>
  <c r="AF134" i="8"/>
  <c r="AF132" i="8"/>
  <c r="AF131" i="8"/>
  <c r="AF133" i="8" s="1"/>
  <c r="AF106" i="8"/>
  <c r="AF107" i="8"/>
  <c r="AF109" i="8"/>
  <c r="AF74" i="8"/>
  <c r="AF71" i="8"/>
  <c r="AF72" i="8"/>
  <c r="AE209" i="7"/>
  <c r="AF203" i="7" s="1"/>
  <c r="AF221" i="7"/>
  <c r="AF137" i="8"/>
  <c r="AF136" i="8"/>
  <c r="AF139" i="8"/>
  <c r="AF94" i="8"/>
  <c r="AF92" i="8"/>
  <c r="AF91" i="8"/>
  <c r="AE336" i="8"/>
  <c r="AF124" i="8"/>
  <c r="AF121" i="8"/>
  <c r="AF122" i="8"/>
  <c r="AF147" i="8"/>
  <c r="AF149" i="8"/>
  <c r="AF146" i="8"/>
  <c r="AD339" i="8"/>
  <c r="L165" i="8"/>
  <c r="L33" i="9"/>
  <c r="L110" i="9"/>
  <c r="L112" i="9" s="1"/>
  <c r="L114" i="9" s="1"/>
  <c r="S199" i="8"/>
  <c r="S201" i="8" s="1"/>
  <c r="S203" i="8"/>
  <c r="R207" i="8"/>
  <c r="R136" i="9" s="1"/>
  <c r="AH205" i="7"/>
  <c r="AI217" i="7"/>
  <c r="AF157" i="9"/>
  <c r="AE7" i="9"/>
  <c r="AE118" i="9"/>
  <c r="AE206" i="7"/>
  <c r="AF218" i="7"/>
  <c r="AG381" i="8"/>
  <c r="AG382" i="8"/>
  <c r="AG378" i="8"/>
  <c r="AH376" i="8"/>
  <c r="AG379" i="8"/>
  <c r="AG380" i="8"/>
  <c r="AG383" i="8"/>
  <c r="AG384" i="8"/>
  <c r="AG385" i="8"/>
  <c r="AG386" i="8"/>
  <c r="AG387" i="8"/>
  <c r="AE200" i="7"/>
  <c r="AD212" i="7"/>
  <c r="AD204" i="7"/>
  <c r="AG199" i="7"/>
  <c r="AF211" i="7"/>
  <c r="AI347" i="8"/>
  <c r="AJ349" i="8"/>
  <c r="S184" i="8"/>
  <c r="S185" i="8" s="1"/>
  <c r="T179" i="8" s="1"/>
  <c r="T181" i="8" s="1"/>
  <c r="AH19" i="9"/>
  <c r="AH10" i="9"/>
  <c r="AC293" i="8"/>
  <c r="AC296" i="8" s="1"/>
  <c r="AB150" i="9"/>
  <c r="S194" i="8"/>
  <c r="S195" i="8" s="1"/>
  <c r="T193" i="8" s="1"/>
  <c r="BI43" i="27" l="1"/>
  <c r="AE28" i="8"/>
  <c r="AE36" i="8" s="1"/>
  <c r="AE361" i="8" s="1"/>
  <c r="AE283" i="8" s="1"/>
  <c r="Y366" i="8"/>
  <c r="Y346" i="8" s="1"/>
  <c r="AD65" i="9"/>
  <c r="BD14" i="33"/>
  <c r="AF83" i="8"/>
  <c r="AY28" i="33"/>
  <c r="AY31" i="33"/>
  <c r="AZ24" i="33"/>
  <c r="AZ25" i="33" s="1"/>
  <c r="AF73" i="8"/>
  <c r="W34" i="9"/>
  <c r="AD240" i="8"/>
  <c r="AB238" i="8"/>
  <c r="Z236" i="8"/>
  <c r="Z241" i="8" s="1"/>
  <c r="AC239" i="8"/>
  <c r="AA237" i="8"/>
  <c r="AA10" i="8"/>
  <c r="AA18" i="8" s="1"/>
  <c r="AA29" i="8"/>
  <c r="AA37" i="8" s="1"/>
  <c r="W140" i="9"/>
  <c r="AB22" i="7"/>
  <c r="AG33" i="27"/>
  <c r="AH28" i="27" s="1"/>
  <c r="AA35" i="27"/>
  <c r="AB12" i="27"/>
  <c r="AB9" i="27"/>
  <c r="Y262" i="8"/>
  <c r="AA214" i="8" s="1"/>
  <c r="AF22" i="27"/>
  <c r="AF19" i="27"/>
  <c r="AE20" i="7"/>
  <c r="S36" i="9"/>
  <c r="T338" i="8"/>
  <c r="T340" i="8"/>
  <c r="T16" i="9" s="1"/>
  <c r="T23" i="9" s="1"/>
  <c r="T26" i="9" s="1"/>
  <c r="S187" i="8"/>
  <c r="S134" i="9" s="1"/>
  <c r="T183" i="8"/>
  <c r="T184" i="8" s="1"/>
  <c r="T185" i="8" s="1"/>
  <c r="U179" i="8" s="1"/>
  <c r="U181" i="8" s="1"/>
  <c r="AF123" i="8"/>
  <c r="AF7" i="9"/>
  <c r="AF113" i="8"/>
  <c r="AF118" i="8"/>
  <c r="AF138" i="8"/>
  <c r="AD41" i="9"/>
  <c r="X269" i="8"/>
  <c r="Y261" i="8" s="1"/>
  <c r="AB355" i="8"/>
  <c r="AB266" i="8" s="1"/>
  <c r="AB67" i="9"/>
  <c r="Z34" i="8"/>
  <c r="Z32" i="8"/>
  <c r="AB363" i="8"/>
  <c r="AB285" i="8" s="1"/>
  <c r="AB75" i="9"/>
  <c r="Z15" i="8"/>
  <c r="Z13" i="8"/>
  <c r="AA7" i="8"/>
  <c r="AA26" i="8"/>
  <c r="Y69" i="9"/>
  <c r="Y274" i="8"/>
  <c r="Y278" i="8" s="1"/>
  <c r="Y288" i="8" s="1"/>
  <c r="Y17" i="9" s="1"/>
  <c r="AA276" i="8"/>
  <c r="AB277" i="8"/>
  <c r="Z275" i="8"/>
  <c r="Y77" i="9"/>
  <c r="AO48" i="27"/>
  <c r="AN51" i="27"/>
  <c r="AN25" i="7" s="1"/>
  <c r="AE73" i="9"/>
  <c r="AG231" i="8"/>
  <c r="AF230" i="8"/>
  <c r="AE229" i="8"/>
  <c r="AE233" i="8" s="1"/>
  <c r="AD228" i="8"/>
  <c r="AD233" i="8" s="1"/>
  <c r="AH232" i="8"/>
  <c r="AF353" i="8"/>
  <c r="AF264" i="8" s="1"/>
  <c r="AI231" i="8" s="1"/>
  <c r="AE221" i="8"/>
  <c r="AH224" i="8"/>
  <c r="AD220" i="8"/>
  <c r="AD225" i="8" s="1"/>
  <c r="AG223" i="8"/>
  <c r="AF222" i="8"/>
  <c r="S197" i="8"/>
  <c r="S135" i="9" s="1"/>
  <c r="AF93" i="8"/>
  <c r="AF103" i="8"/>
  <c r="AF88" i="8"/>
  <c r="AF108" i="8"/>
  <c r="AE334" i="8"/>
  <c r="AE14" i="9" s="1"/>
  <c r="AF148" i="8"/>
  <c r="AF336" i="8"/>
  <c r="AE210" i="7"/>
  <c r="AE295" i="8" s="1"/>
  <c r="AE21" i="9" s="1"/>
  <c r="AF335" i="8"/>
  <c r="AF98" i="8"/>
  <c r="AD216" i="7"/>
  <c r="AD371" i="8" s="1"/>
  <c r="S175" i="8"/>
  <c r="T169" i="8" s="1"/>
  <c r="T171" i="8" s="1"/>
  <c r="AG213" i="7"/>
  <c r="AF215" i="7"/>
  <c r="AG151" i="8"/>
  <c r="AG152" i="8"/>
  <c r="AG154" i="8"/>
  <c r="AG131" i="8"/>
  <c r="AG132" i="8"/>
  <c r="AG134" i="8"/>
  <c r="AG117" i="8"/>
  <c r="AG116" i="8"/>
  <c r="AG119" i="8"/>
  <c r="AI5" i="8"/>
  <c r="AH140" i="8"/>
  <c r="AH80" i="8"/>
  <c r="AH130" i="8"/>
  <c r="AH424" i="8"/>
  <c r="AH426" i="8" s="1"/>
  <c r="AH428" i="8" s="1"/>
  <c r="AH135" i="8"/>
  <c r="AH105" i="8"/>
  <c r="AH90" i="8"/>
  <c r="AH110" i="8"/>
  <c r="AH115" i="8"/>
  <c r="AH120" i="8"/>
  <c r="AH75" i="8"/>
  <c r="AH65" i="8"/>
  <c r="AH95" i="8"/>
  <c r="AH145" i="8"/>
  <c r="AH150" i="8"/>
  <c r="AH100" i="8"/>
  <c r="AH125" i="8"/>
  <c r="AH70" i="8"/>
  <c r="AH85" i="8"/>
  <c r="AH219" i="7"/>
  <c r="AG207" i="7"/>
  <c r="AH201" i="7" s="1"/>
  <c r="AG89" i="8"/>
  <c r="AG87" i="8"/>
  <c r="AG86" i="8"/>
  <c r="AG139" i="8"/>
  <c r="AG136" i="8"/>
  <c r="AG137" i="8"/>
  <c r="AG67" i="8"/>
  <c r="AG66" i="8"/>
  <c r="AG302" i="8"/>
  <c r="AG69" i="8"/>
  <c r="AG304" i="8"/>
  <c r="AG15" i="9" s="1"/>
  <c r="AG114" i="8"/>
  <c r="AG112" i="8"/>
  <c r="AG111" i="8"/>
  <c r="AG91" i="8"/>
  <c r="AG92" i="8"/>
  <c r="AG94" i="8"/>
  <c r="AG144" i="8"/>
  <c r="AG141" i="8"/>
  <c r="AG142" i="8"/>
  <c r="AF128" i="8"/>
  <c r="AG82" i="8"/>
  <c r="AG84" i="8"/>
  <c r="AG81" i="8"/>
  <c r="AG149" i="8"/>
  <c r="AG147" i="8"/>
  <c r="AG146" i="8"/>
  <c r="AE214" i="7"/>
  <c r="AF202" i="7"/>
  <c r="AG109" i="8"/>
  <c r="AG106" i="8"/>
  <c r="AG107" i="8"/>
  <c r="AG129" i="8"/>
  <c r="AG127" i="8"/>
  <c r="AG126" i="8"/>
  <c r="AG102" i="8"/>
  <c r="AG101" i="8"/>
  <c r="AG104" i="8"/>
  <c r="AF303" i="8"/>
  <c r="AF82" i="9" s="1"/>
  <c r="AG221" i="7"/>
  <c r="AF209" i="7"/>
  <c r="AG203" i="7" s="1"/>
  <c r="AG215" i="7" s="1"/>
  <c r="AI208" i="7"/>
  <c r="AJ220" i="7"/>
  <c r="AF143" i="8"/>
  <c r="AE82" i="9"/>
  <c r="AG74" i="8"/>
  <c r="AG71" i="8"/>
  <c r="AG72" i="8"/>
  <c r="T189" i="8"/>
  <c r="T191" i="8" s="1"/>
  <c r="T194" i="8" s="1"/>
  <c r="T195" i="8" s="1"/>
  <c r="AG121" i="8"/>
  <c r="AG124" i="8"/>
  <c r="AG122" i="8"/>
  <c r="AE339" i="8"/>
  <c r="AG99" i="8"/>
  <c r="AG96" i="8"/>
  <c r="AG97" i="8"/>
  <c r="AF68" i="8"/>
  <c r="AG79" i="8"/>
  <c r="AG76" i="8"/>
  <c r="AG77" i="8"/>
  <c r="L167" i="8"/>
  <c r="L132" i="9" s="1"/>
  <c r="L137" i="9" s="1"/>
  <c r="M163" i="8"/>
  <c r="M159" i="8"/>
  <c r="M161" i="8" s="1"/>
  <c r="AG388" i="8"/>
  <c r="AJ217" i="7"/>
  <c r="AI205" i="7"/>
  <c r="AG157" i="9"/>
  <c r="AK349" i="8"/>
  <c r="AD293" i="8"/>
  <c r="AD296" i="8" s="1"/>
  <c r="AC150" i="9"/>
  <c r="AE212" i="7"/>
  <c r="AF200" i="7"/>
  <c r="AE204" i="7"/>
  <c r="AF206" i="7"/>
  <c r="AG218" i="7"/>
  <c r="AI10" i="9"/>
  <c r="AI19" i="9"/>
  <c r="AH199" i="7"/>
  <c r="AG211" i="7"/>
  <c r="AH382" i="8"/>
  <c r="AH378" i="8"/>
  <c r="AH379" i="8"/>
  <c r="AH381" i="8"/>
  <c r="AI376" i="8"/>
  <c r="AH380" i="8"/>
  <c r="AH387" i="8"/>
  <c r="AH385" i="8"/>
  <c r="AH383" i="8"/>
  <c r="AH386" i="8"/>
  <c r="AH384" i="8"/>
  <c r="S204" i="8"/>
  <c r="S205" i="8" s="1"/>
  <c r="S207" i="8" s="1"/>
  <c r="S136" i="9" s="1"/>
  <c r="BJ38" i="27" l="1"/>
  <c r="BJ41" i="27"/>
  <c r="AB14" i="27"/>
  <c r="AH31" i="27"/>
  <c r="AH33" i="27" s="1"/>
  <c r="AI28" i="27" s="1"/>
  <c r="Z213" i="8"/>
  <c r="AG21" i="7"/>
  <c r="AG28" i="8" s="1"/>
  <c r="AG36" i="8" s="1"/>
  <c r="AB215" i="8"/>
  <c r="AC216" i="8"/>
  <c r="Y212" i="8"/>
  <c r="Y217" i="8" s="1"/>
  <c r="Y268" i="8" s="1"/>
  <c r="Y6" i="9" s="1"/>
  <c r="Y11" i="9" s="1"/>
  <c r="BD16" i="33"/>
  <c r="BE9" i="33"/>
  <c r="BE12" i="33"/>
  <c r="AG68" i="8"/>
  <c r="AY33" i="33"/>
  <c r="AY34" i="33" s="1"/>
  <c r="AY38" i="33" s="1"/>
  <c r="AZ36" i="33"/>
  <c r="BA19" i="33"/>
  <c r="BA22" i="33"/>
  <c r="AB29" i="8"/>
  <c r="AB37" i="8" s="1"/>
  <c r="AB10" i="8"/>
  <c r="AB18" i="8" s="1"/>
  <c r="AA362" i="8"/>
  <c r="AA284" i="8" s="1"/>
  <c r="AA74" i="9"/>
  <c r="AA354" i="8"/>
  <c r="AA265" i="8" s="1"/>
  <c r="AA66" i="9"/>
  <c r="AF24" i="27"/>
  <c r="AG22" i="27" s="1"/>
  <c r="AB35" i="27"/>
  <c r="AB19" i="7"/>
  <c r="AC9" i="27"/>
  <c r="AC12" i="27"/>
  <c r="AE27" i="8"/>
  <c r="AE35" i="8" s="1"/>
  <c r="AE8" i="8"/>
  <c r="AE16" i="8" s="1"/>
  <c r="AG113" i="8"/>
  <c r="AG123" i="8"/>
  <c r="AG128" i="8"/>
  <c r="T341" i="8"/>
  <c r="U340" i="8" s="1"/>
  <c r="U16" i="9" s="1"/>
  <c r="AG153" i="8"/>
  <c r="AG108" i="8"/>
  <c r="AG73" i="8"/>
  <c r="S177" i="8"/>
  <c r="S133" i="9" s="1"/>
  <c r="AG148" i="8"/>
  <c r="AG98" i="8"/>
  <c r="AG118" i="8"/>
  <c r="AF339" i="8"/>
  <c r="AF332" i="8"/>
  <c r="AF287" i="8" s="1"/>
  <c r="X140" i="9"/>
  <c r="X34" i="9"/>
  <c r="AI31" i="27"/>
  <c r="AH21" i="7"/>
  <c r="AH9" i="8" s="1"/>
  <c r="AH17" i="8" s="1"/>
  <c r="AB7" i="8"/>
  <c r="AB26" i="8"/>
  <c r="Z21" i="8"/>
  <c r="Z351" i="8"/>
  <c r="Z63" i="9"/>
  <c r="Y79" i="9"/>
  <c r="AA13" i="8"/>
  <c r="AA15" i="8"/>
  <c r="AC30" i="8"/>
  <c r="AC38" i="8" s="1"/>
  <c r="AC11" i="8"/>
  <c r="AC19" i="8" s="1"/>
  <c r="Z71" i="9"/>
  <c r="Z40" i="8"/>
  <c r="Z359" i="8"/>
  <c r="Z281" i="8" s="1"/>
  <c r="AB244" i="8"/>
  <c r="AB249" i="8" s="1"/>
  <c r="AD246" i="8"/>
  <c r="AF248" i="8"/>
  <c r="AE247" i="8"/>
  <c r="AC245" i="8"/>
  <c r="AA34" i="8"/>
  <c r="AA32" i="8"/>
  <c r="AP48" i="27"/>
  <c r="AO51" i="27"/>
  <c r="AO25" i="7" s="1"/>
  <c r="AH230" i="8"/>
  <c r="AJ232" i="8"/>
  <c r="AF228" i="8"/>
  <c r="AF233" i="8" s="1"/>
  <c r="AG229" i="8"/>
  <c r="AG361" i="8"/>
  <c r="AG283" i="8" s="1"/>
  <c r="AG73" i="9"/>
  <c r="AG103" i="8"/>
  <c r="AG78" i="8"/>
  <c r="AF210" i="7"/>
  <c r="AF295" i="8" s="1"/>
  <c r="AF21" i="9" s="1"/>
  <c r="AE41" i="9"/>
  <c r="AG133" i="8"/>
  <c r="AG93" i="8"/>
  <c r="AG336" i="8"/>
  <c r="AF334" i="8"/>
  <c r="AF14" i="9" s="1"/>
  <c r="AE216" i="7"/>
  <c r="AE371" i="8" s="1"/>
  <c r="AG83" i="8"/>
  <c r="T173" i="8"/>
  <c r="T174" i="8" s="1"/>
  <c r="T175" i="8" s="1"/>
  <c r="AH213" i="7"/>
  <c r="AH144" i="8"/>
  <c r="AH141" i="8"/>
  <c r="AH142" i="8"/>
  <c r="AI219" i="7"/>
  <c r="AH207" i="7"/>
  <c r="AI201" i="7" s="1"/>
  <c r="AI213" i="7" s="1"/>
  <c r="AH302" i="8"/>
  <c r="AH87" i="8"/>
  <c r="AH89" i="8"/>
  <c r="AH86" i="8"/>
  <c r="AH146" i="8"/>
  <c r="AH147" i="8"/>
  <c r="AH148" i="8" s="1"/>
  <c r="AH149" i="8"/>
  <c r="AH99" i="8"/>
  <c r="AH96" i="8"/>
  <c r="AH97" i="8"/>
  <c r="AH67" i="8"/>
  <c r="AH69" i="8"/>
  <c r="AH66" i="8"/>
  <c r="AH304" i="8"/>
  <c r="AH15" i="9" s="1"/>
  <c r="AH79" i="8"/>
  <c r="AH76" i="8"/>
  <c r="AH77" i="8"/>
  <c r="AF214" i="7"/>
  <c r="AG202" i="7"/>
  <c r="AH122" i="8"/>
  <c r="AH121" i="8"/>
  <c r="AH124" i="8"/>
  <c r="AH119" i="8"/>
  <c r="AH117" i="8"/>
  <c r="AH116" i="8"/>
  <c r="AH71" i="8"/>
  <c r="AH74" i="8"/>
  <c r="AH72" i="8"/>
  <c r="AH91" i="8"/>
  <c r="AH94" i="8"/>
  <c r="AH92" i="8"/>
  <c r="AH93" i="8" s="1"/>
  <c r="AG138" i="8"/>
  <c r="AG303" i="8"/>
  <c r="AG82" i="9" s="1"/>
  <c r="AJ5" i="8"/>
  <c r="AI75" i="8"/>
  <c r="AI80" i="8"/>
  <c r="AI130" i="8"/>
  <c r="AI125" i="8"/>
  <c r="AI105" i="8"/>
  <c r="AI120" i="8"/>
  <c r="AI115" i="8"/>
  <c r="AI424" i="8"/>
  <c r="AI426" i="8" s="1"/>
  <c r="AI428" i="8" s="1"/>
  <c r="AI140" i="8"/>
  <c r="AI95" i="8"/>
  <c r="AI150" i="8"/>
  <c r="AI145" i="8"/>
  <c r="AI70" i="8"/>
  <c r="AI100" i="8"/>
  <c r="AI65" i="8"/>
  <c r="AI110" i="8"/>
  <c r="AI90" i="8"/>
  <c r="AI135" i="8"/>
  <c r="AI85" i="8"/>
  <c r="AG143" i="8"/>
  <c r="AH129" i="8"/>
  <c r="AH126" i="8"/>
  <c r="AH127" i="8"/>
  <c r="AH104" i="8"/>
  <c r="AH102" i="8"/>
  <c r="AH101" i="8"/>
  <c r="AH154" i="8"/>
  <c r="AH152" i="8"/>
  <c r="AH151" i="8"/>
  <c r="AH111" i="8"/>
  <c r="AH114" i="8"/>
  <c r="AH112" i="8"/>
  <c r="AG335" i="8"/>
  <c r="AJ208" i="7"/>
  <c r="AK220" i="7"/>
  <c r="AH109" i="8"/>
  <c r="AH107" i="8"/>
  <c r="AH106" i="8"/>
  <c r="AH139" i="8"/>
  <c r="AH137" i="8"/>
  <c r="AH136" i="8"/>
  <c r="AH221" i="7"/>
  <c r="AG209" i="7"/>
  <c r="AH203" i="7" s="1"/>
  <c r="AH134" i="8"/>
  <c r="AH132" i="8"/>
  <c r="AH131" i="8"/>
  <c r="AH133" i="8" s="1"/>
  <c r="AG88" i="8"/>
  <c r="AH84" i="8"/>
  <c r="AH81" i="8"/>
  <c r="AH82" i="8"/>
  <c r="M164" i="8"/>
  <c r="M209" i="8" s="1"/>
  <c r="U193" i="8"/>
  <c r="U189" i="8"/>
  <c r="U191" i="8" s="1"/>
  <c r="T197" i="8"/>
  <c r="T135" i="9" s="1"/>
  <c r="AH218" i="7"/>
  <c r="AG206" i="7"/>
  <c r="AE293" i="8"/>
  <c r="AE296" i="8" s="1"/>
  <c r="AD150" i="9"/>
  <c r="AI378" i="8"/>
  <c r="AI380" i="8"/>
  <c r="AI381" i="8"/>
  <c r="AJ376" i="8"/>
  <c r="AI379" i="8"/>
  <c r="AI382" i="8"/>
  <c r="AI384" i="8"/>
  <c r="AI386" i="8"/>
  <c r="AI385" i="8"/>
  <c r="AI387" i="8"/>
  <c r="AI383" i="8"/>
  <c r="T203" i="8"/>
  <c r="AK217" i="7"/>
  <c r="AJ205" i="7"/>
  <c r="T199" i="8"/>
  <c r="T201" i="8" s="1"/>
  <c r="U183" i="8"/>
  <c r="AK347" i="8"/>
  <c r="AL349" i="8"/>
  <c r="AG7" i="9"/>
  <c r="AG118" i="9"/>
  <c r="AH157" i="9"/>
  <c r="AH211" i="7"/>
  <c r="AI199" i="7"/>
  <c r="T187" i="8"/>
  <c r="T134" i="9" s="1"/>
  <c r="AF212" i="7"/>
  <c r="AG200" i="7"/>
  <c r="AF204" i="7"/>
  <c r="AH388" i="8"/>
  <c r="BJ43" i="27" l="1"/>
  <c r="AG9" i="8"/>
  <c r="AG17" i="8" s="1"/>
  <c r="AG353" i="8" s="1"/>
  <c r="AG264" i="8" s="1"/>
  <c r="AG19" i="27"/>
  <c r="Y269" i="8"/>
  <c r="Z261" i="8" s="1"/>
  <c r="AF20" i="7"/>
  <c r="AF8" i="8" s="1"/>
  <c r="AF16" i="8" s="1"/>
  <c r="BE14" i="33"/>
  <c r="BA24" i="33"/>
  <c r="BA25" i="33" s="1"/>
  <c r="AZ28" i="33"/>
  <c r="AZ31" i="33"/>
  <c r="AC22" i="7"/>
  <c r="AD239" i="8"/>
  <c r="AE240" i="8"/>
  <c r="AB237" i="8"/>
  <c r="AC238" i="8"/>
  <c r="AA236" i="8"/>
  <c r="AA241" i="8" s="1"/>
  <c r="AB354" i="8"/>
  <c r="AB265" i="8" s="1"/>
  <c r="AB66" i="9"/>
  <c r="AB74" i="9"/>
  <c r="AB362" i="8"/>
  <c r="AB284" i="8" s="1"/>
  <c r="AG24" i="27"/>
  <c r="AC14" i="27"/>
  <c r="Z366" i="8"/>
  <c r="Z346" i="8" s="1"/>
  <c r="AF27" i="8"/>
  <c r="AF35" i="8" s="1"/>
  <c r="AE352" i="8"/>
  <c r="AE263" i="8" s="1"/>
  <c r="AE64" i="9"/>
  <c r="AI33" i="27"/>
  <c r="AE72" i="9"/>
  <c r="AE360" i="8"/>
  <c r="AE282" i="8" s="1"/>
  <c r="AH108" i="8"/>
  <c r="AH138" i="8"/>
  <c r="T36" i="9"/>
  <c r="U338" i="8"/>
  <c r="U341" i="8" s="1"/>
  <c r="T147" i="9"/>
  <c r="AH123" i="8"/>
  <c r="AG65" i="9"/>
  <c r="Z262" i="8"/>
  <c r="AD216" i="8" s="1"/>
  <c r="AH143" i="8"/>
  <c r="AH103" i="8"/>
  <c r="AH28" i="8"/>
  <c r="AH36" i="8" s="1"/>
  <c r="AH361" i="8" s="1"/>
  <c r="AH283" i="8" s="1"/>
  <c r="AG334" i="8"/>
  <c r="AG14" i="9" s="1"/>
  <c r="AH68" i="8"/>
  <c r="AG339" i="8"/>
  <c r="AD22" i="7"/>
  <c r="Z77" i="9"/>
  <c r="E15" i="18"/>
  <c r="E21" i="18" s="1"/>
  <c r="AC67" i="9"/>
  <c r="AC355" i="8"/>
  <c r="AC266" i="8" s="1"/>
  <c r="AQ48" i="27"/>
  <c r="AP51" i="27"/>
  <c r="AP25" i="7" s="1"/>
  <c r="AC363" i="8"/>
  <c r="AC285" i="8" s="1"/>
  <c r="AC75" i="9"/>
  <c r="AA63" i="9"/>
  <c r="AA69" i="9" s="1"/>
  <c r="AA21" i="8"/>
  <c r="AA351" i="8"/>
  <c r="AB34" i="8"/>
  <c r="AB32" i="8"/>
  <c r="AA71" i="9"/>
  <c r="AA77" i="9" s="1"/>
  <c r="AA359" i="8"/>
  <c r="AA281" i="8" s="1"/>
  <c r="AA40" i="8"/>
  <c r="Z69" i="9"/>
  <c r="E7" i="18"/>
  <c r="E13" i="18" s="1"/>
  <c r="AB15" i="8"/>
  <c r="AB13" i="8"/>
  <c r="Z274" i="8"/>
  <c r="Z278" i="8" s="1"/>
  <c r="Z288" i="8" s="1"/>
  <c r="Z17" i="9" s="1"/>
  <c r="E18" i="14" s="1"/>
  <c r="AA275" i="8"/>
  <c r="AC277" i="8"/>
  <c r="AB276" i="8"/>
  <c r="AH65" i="9"/>
  <c r="AH353" i="8"/>
  <c r="AH264" i="8" s="1"/>
  <c r="AH229" i="8"/>
  <c r="AI230" i="8"/>
  <c r="AK232" i="8"/>
  <c r="AG228" i="8"/>
  <c r="AG233" i="8" s="1"/>
  <c r="AJ231" i="8"/>
  <c r="AF41" i="9"/>
  <c r="AH73" i="8"/>
  <c r="AH113" i="8"/>
  <c r="AH118" i="8"/>
  <c r="AH88" i="8"/>
  <c r="AG332" i="8"/>
  <c r="AG287" i="8" s="1"/>
  <c r="AH98" i="8"/>
  <c r="AH78" i="8"/>
  <c r="AF216" i="7"/>
  <c r="AF371" i="8" s="1"/>
  <c r="AH303" i="8"/>
  <c r="AH332" i="8" s="1"/>
  <c r="AH287" i="8" s="1"/>
  <c r="AH336" i="8"/>
  <c r="AI154" i="8"/>
  <c r="AI151" i="8"/>
  <c r="AI152" i="8"/>
  <c r="AI116" i="8"/>
  <c r="AI119" i="8"/>
  <c r="AI117" i="8"/>
  <c r="AI121" i="8"/>
  <c r="AI122" i="8"/>
  <c r="AI124" i="8"/>
  <c r="AH335" i="8"/>
  <c r="AH215" i="7"/>
  <c r="AG210" i="7"/>
  <c r="AG295" i="8" s="1"/>
  <c r="AG41" i="9" s="1"/>
  <c r="AI84" i="8"/>
  <c r="AI82" i="8"/>
  <c r="AI81" i="8"/>
  <c r="AH202" i="7"/>
  <c r="AG214" i="7"/>
  <c r="AI79" i="8"/>
  <c r="AI77" i="8"/>
  <c r="AI76" i="8"/>
  <c r="AH128" i="8"/>
  <c r="AK5" i="8"/>
  <c r="AJ115" i="8"/>
  <c r="AJ65" i="8"/>
  <c r="AJ140" i="8"/>
  <c r="AJ75" i="8"/>
  <c r="AJ105" i="8"/>
  <c r="AJ120" i="8"/>
  <c r="AJ424" i="8"/>
  <c r="AJ426" i="8" s="1"/>
  <c r="AJ428" i="8" s="1"/>
  <c r="AJ125" i="8"/>
  <c r="AJ130" i="8"/>
  <c r="AJ80" i="8"/>
  <c r="AJ110" i="8"/>
  <c r="AJ90" i="8"/>
  <c r="AJ100" i="8"/>
  <c r="AJ145" i="8"/>
  <c r="AJ135" i="8"/>
  <c r="AJ95" i="8"/>
  <c r="AJ70" i="8"/>
  <c r="AJ150" i="8"/>
  <c r="AJ85" i="8"/>
  <c r="AI69" i="8"/>
  <c r="AI67" i="8"/>
  <c r="AI66" i="8"/>
  <c r="AI304" i="8"/>
  <c r="AI15" i="9" s="1"/>
  <c r="AI302" i="8"/>
  <c r="AI102" i="8"/>
  <c r="AI104" i="8"/>
  <c r="AI101" i="8"/>
  <c r="AI149" i="8"/>
  <c r="AI147" i="8"/>
  <c r="AI146" i="8"/>
  <c r="AI97" i="8"/>
  <c r="AI99" i="8"/>
  <c r="AI96" i="8"/>
  <c r="AI221" i="7"/>
  <c r="AH209" i="7"/>
  <c r="AI203" i="7" s="1"/>
  <c r="AI126" i="8"/>
  <c r="AI129" i="8"/>
  <c r="AI127" i="8"/>
  <c r="AI134" i="8"/>
  <c r="AI132" i="8"/>
  <c r="AI131" i="8"/>
  <c r="AI133" i="8" s="1"/>
  <c r="AJ219" i="7"/>
  <c r="AI207" i="7"/>
  <c r="AJ201" i="7" s="1"/>
  <c r="AJ213" i="7" s="1"/>
  <c r="AI89" i="8"/>
  <c r="AI86" i="8"/>
  <c r="AI87" i="8"/>
  <c r="AK208" i="7"/>
  <c r="AL220" i="7"/>
  <c r="AI139" i="8"/>
  <c r="AI137" i="8"/>
  <c r="AI136" i="8"/>
  <c r="AI94" i="8"/>
  <c r="AI91" i="8"/>
  <c r="AI92" i="8"/>
  <c r="AI74" i="8"/>
  <c r="AI72" i="8"/>
  <c r="AI71" i="8"/>
  <c r="AI73" i="8" s="1"/>
  <c r="AH83" i="8"/>
  <c r="AH153" i="8"/>
  <c r="AI141" i="8"/>
  <c r="AI142" i="8"/>
  <c r="AI144" i="8"/>
  <c r="AI106" i="8"/>
  <c r="AI109" i="8"/>
  <c r="AI107" i="8"/>
  <c r="AI112" i="8"/>
  <c r="AI111" i="8"/>
  <c r="AI114" i="8"/>
  <c r="M165" i="8"/>
  <c r="N159" i="8" s="1"/>
  <c r="N161" i="8" s="1"/>
  <c r="M110" i="9"/>
  <c r="M33" i="9"/>
  <c r="AH206" i="7"/>
  <c r="AI218" i="7"/>
  <c r="AL217" i="7"/>
  <c r="AK205" i="7"/>
  <c r="AH200" i="7"/>
  <c r="AG212" i="7"/>
  <c r="AG204" i="7"/>
  <c r="AI157" i="9"/>
  <c r="U173" i="8"/>
  <c r="U169" i="8"/>
  <c r="U171" i="8" s="1"/>
  <c r="T177" i="8"/>
  <c r="T133" i="9" s="1"/>
  <c r="AH7" i="9"/>
  <c r="AH118" i="9"/>
  <c r="T204" i="8"/>
  <c r="T205" i="8" s="1"/>
  <c r="AJ378" i="8"/>
  <c r="AJ379" i="8"/>
  <c r="AK376" i="8"/>
  <c r="AJ380" i="8"/>
  <c r="AJ381" i="8"/>
  <c r="AJ382" i="8"/>
  <c r="AJ384" i="8"/>
  <c r="AJ386" i="8"/>
  <c r="AJ387" i="8"/>
  <c r="AJ385" i="8"/>
  <c r="AJ383" i="8"/>
  <c r="AJ199" i="7"/>
  <c r="AI211" i="7"/>
  <c r="U194" i="8"/>
  <c r="U195" i="8" s="1"/>
  <c r="AL347" i="8"/>
  <c r="AM349" i="8"/>
  <c r="AI388" i="8"/>
  <c r="U184" i="8"/>
  <c r="U185" i="8" s="1"/>
  <c r="AK10" i="9"/>
  <c r="AK19" i="9"/>
  <c r="AF293" i="8"/>
  <c r="AF296" i="8" s="1"/>
  <c r="AE150" i="9"/>
  <c r="Y140" i="9" l="1"/>
  <c r="Y34" i="9"/>
  <c r="BE16" i="33"/>
  <c r="BF12" i="33"/>
  <c r="BF9" i="33"/>
  <c r="BF14" i="33" s="1"/>
  <c r="AZ33" i="33"/>
  <c r="AZ38" i="33" s="1"/>
  <c r="BA36" i="33"/>
  <c r="BB19" i="33"/>
  <c r="BB22" i="33"/>
  <c r="AC29" i="8"/>
  <c r="AC37" i="8" s="1"/>
  <c r="AC10" i="8"/>
  <c r="AC18" i="8" s="1"/>
  <c r="AB236" i="8"/>
  <c r="AB241" i="8" s="1"/>
  <c r="AD238" i="8"/>
  <c r="AF240" i="8"/>
  <c r="AE239" i="8"/>
  <c r="AC237" i="8"/>
  <c r="AC19" i="7"/>
  <c r="AD12" i="27"/>
  <c r="AD9" i="27"/>
  <c r="AC35" i="27"/>
  <c r="AG20" i="7"/>
  <c r="AH19" i="27"/>
  <c r="AH22" i="27"/>
  <c r="AH73" i="9"/>
  <c r="AA213" i="8"/>
  <c r="Z212" i="8"/>
  <c r="Z217" i="8" s="1"/>
  <c r="Z268" i="8" s="1"/>
  <c r="Z6" i="9" s="1"/>
  <c r="Z11" i="9" s="1"/>
  <c r="AB214" i="8"/>
  <c r="AI224" i="8"/>
  <c r="AE220" i="8"/>
  <c r="AE225" i="8" s="1"/>
  <c r="AG222" i="8"/>
  <c r="AF221" i="8"/>
  <c r="AH223" i="8"/>
  <c r="AC215" i="8"/>
  <c r="AF352" i="8"/>
  <c r="AF263" i="8" s="1"/>
  <c r="AF64" i="9"/>
  <c r="AF360" i="8"/>
  <c r="AF282" i="8" s="1"/>
  <c r="AF72" i="9"/>
  <c r="AI21" i="7"/>
  <c r="AJ31" i="27"/>
  <c r="AJ28" i="27"/>
  <c r="AI143" i="8"/>
  <c r="AI118" i="8"/>
  <c r="AI78" i="8"/>
  <c r="Z79" i="9"/>
  <c r="AI103" i="8"/>
  <c r="AA79" i="9"/>
  <c r="AG216" i="7"/>
  <c r="AG371" i="8" s="1"/>
  <c r="AA366" i="8"/>
  <c r="AA346" i="8" s="1"/>
  <c r="AI88" i="8"/>
  <c r="AI68" i="8"/>
  <c r="AH82" i="9"/>
  <c r="AB351" i="8"/>
  <c r="AB262" i="8" s="1"/>
  <c r="AB63" i="9"/>
  <c r="AB69" i="9" s="1"/>
  <c r="AB21" i="8"/>
  <c r="E23" i="18"/>
  <c r="AC276" i="8"/>
  <c r="AB275" i="8"/>
  <c r="AA274" i="8"/>
  <c r="AA278" i="8" s="1"/>
  <c r="AA288" i="8" s="1"/>
  <c r="AA17" i="9" s="1"/>
  <c r="AD277" i="8"/>
  <c r="AR48" i="27"/>
  <c r="AQ51" i="27"/>
  <c r="AQ25" i="7" s="1"/>
  <c r="AD245" i="8"/>
  <c r="AE246" i="8"/>
  <c r="AF247" i="8"/>
  <c r="AG248" i="8"/>
  <c r="AC244" i="8"/>
  <c r="AC249" i="8" s="1"/>
  <c r="AD10" i="8"/>
  <c r="AD18" i="8" s="1"/>
  <c r="AD29" i="8"/>
  <c r="AD37" i="8" s="1"/>
  <c r="AB359" i="8"/>
  <c r="AB281" i="8" s="1"/>
  <c r="AB40" i="8"/>
  <c r="AB71" i="9"/>
  <c r="AB77" i="9" s="1"/>
  <c r="AA262" i="8"/>
  <c r="AD30" i="8"/>
  <c r="AD38" i="8" s="1"/>
  <c r="AD11" i="8"/>
  <c r="AD19" i="8" s="1"/>
  <c r="AK231" i="8"/>
  <c r="AH228" i="8"/>
  <c r="AH233" i="8" s="1"/>
  <c r="AL232" i="8"/>
  <c r="AJ230" i="8"/>
  <c r="AI229" i="8"/>
  <c r="AI83" i="8"/>
  <c r="AH210" i="7"/>
  <c r="AH295" i="8" s="1"/>
  <c r="AH21" i="9" s="1"/>
  <c r="AI93" i="8"/>
  <c r="AI123" i="8"/>
  <c r="AI108" i="8"/>
  <c r="M167" i="8"/>
  <c r="M132" i="9" s="1"/>
  <c r="M137" i="9" s="1"/>
  <c r="AI148" i="8"/>
  <c r="AH334" i="8"/>
  <c r="AH14" i="9" s="1"/>
  <c r="AI113" i="8"/>
  <c r="AI98" i="8"/>
  <c r="AH339" i="8"/>
  <c r="AI138" i="8"/>
  <c r="AI215" i="7"/>
  <c r="U199" i="8"/>
  <c r="U201" i="8" s="1"/>
  <c r="U203" i="8"/>
  <c r="T207" i="8"/>
  <c r="T136" i="9" s="1"/>
  <c r="AJ114" i="8"/>
  <c r="AJ111" i="8"/>
  <c r="AJ112" i="8"/>
  <c r="AJ84" i="8"/>
  <c r="AJ81" i="8"/>
  <c r="AJ82" i="8"/>
  <c r="AJ106" i="8"/>
  <c r="AJ109" i="8"/>
  <c r="AJ107" i="8"/>
  <c r="AJ108" i="8" s="1"/>
  <c r="AG21" i="9"/>
  <c r="AL5" i="8"/>
  <c r="AK150" i="8"/>
  <c r="AK125" i="8"/>
  <c r="AK80" i="8"/>
  <c r="AK424" i="8"/>
  <c r="AK426" i="8" s="1"/>
  <c r="AK428" i="8" s="1"/>
  <c r="AK75" i="8"/>
  <c r="AK70" i="8"/>
  <c r="AK120" i="8"/>
  <c r="AK135" i="8"/>
  <c r="AK65" i="8"/>
  <c r="AK105" i="8"/>
  <c r="AK100" i="8"/>
  <c r="AK130" i="8"/>
  <c r="AK115" i="8"/>
  <c r="AK110" i="8"/>
  <c r="AK95" i="8"/>
  <c r="AK140" i="8"/>
  <c r="AK145" i="8"/>
  <c r="AK90" i="8"/>
  <c r="AK85" i="8"/>
  <c r="AI153" i="8"/>
  <c r="N163" i="8"/>
  <c r="N164" i="8" s="1"/>
  <c r="N209" i="8" s="1"/>
  <c r="AI128" i="8"/>
  <c r="AJ87" i="8"/>
  <c r="AJ89" i="8"/>
  <c r="AJ86" i="8"/>
  <c r="AJ126" i="8"/>
  <c r="AJ127" i="8"/>
  <c r="AJ129" i="8"/>
  <c r="AI336" i="8"/>
  <c r="AI303" i="8"/>
  <c r="AI82" i="9" s="1"/>
  <c r="AJ141" i="8"/>
  <c r="AJ142" i="8"/>
  <c r="AJ144" i="8"/>
  <c r="AJ69" i="8"/>
  <c r="AJ66" i="8"/>
  <c r="AJ67" i="8"/>
  <c r="AJ304" i="8"/>
  <c r="AJ15" i="9" s="1"/>
  <c r="AJ302" i="8"/>
  <c r="AK219" i="7"/>
  <c r="AJ207" i="7"/>
  <c r="AK201" i="7" s="1"/>
  <c r="AJ117" i="8"/>
  <c r="AJ116" i="8"/>
  <c r="AJ118" i="8" s="1"/>
  <c r="AJ119" i="8"/>
  <c r="AJ71" i="8"/>
  <c r="AJ72" i="8"/>
  <c r="AJ73" i="8" s="1"/>
  <c r="AJ74" i="8"/>
  <c r="AJ99" i="8"/>
  <c r="AJ96" i="8"/>
  <c r="AJ97" i="8"/>
  <c r="AJ221" i="7"/>
  <c r="AI209" i="7"/>
  <c r="AJ203" i="7" s="1"/>
  <c r="AJ215" i="7" s="1"/>
  <c r="AJ139" i="8"/>
  <c r="AJ137" i="8"/>
  <c r="AJ136" i="8"/>
  <c r="AJ147" i="8"/>
  <c r="AJ149" i="8"/>
  <c r="AJ146" i="8"/>
  <c r="AI202" i="7"/>
  <c r="AH214" i="7"/>
  <c r="AJ132" i="8"/>
  <c r="AJ131" i="8"/>
  <c r="AJ133" i="8" s="1"/>
  <c r="AJ134" i="8"/>
  <c r="AL208" i="7"/>
  <c r="AM220" i="7"/>
  <c r="AJ76" i="8"/>
  <c r="AJ77" i="8"/>
  <c r="AJ79" i="8"/>
  <c r="AI335" i="8"/>
  <c r="AJ152" i="8"/>
  <c r="AJ154" i="8"/>
  <c r="AJ151" i="8"/>
  <c r="AJ101" i="8"/>
  <c r="AJ102" i="8"/>
  <c r="AJ104" i="8"/>
  <c r="AJ124" i="8"/>
  <c r="AJ122" i="8"/>
  <c r="AJ121" i="8"/>
  <c r="AJ91" i="8"/>
  <c r="AJ92" i="8"/>
  <c r="AJ94" i="8"/>
  <c r="M112" i="9"/>
  <c r="M114" i="9" s="1"/>
  <c r="V338" i="8"/>
  <c r="U36" i="9"/>
  <c r="U147" i="9"/>
  <c r="V340" i="8"/>
  <c r="V16" i="9" s="1"/>
  <c r="V23" i="9" s="1"/>
  <c r="V26" i="9" s="1"/>
  <c r="V193" i="8"/>
  <c r="U197" i="8"/>
  <c r="U135" i="9" s="1"/>
  <c r="V189" i="8"/>
  <c r="V191" i="8" s="1"/>
  <c r="V179" i="8"/>
  <c r="V181" i="8" s="1"/>
  <c r="V183" i="8"/>
  <c r="U187" i="8"/>
  <c r="U134" i="9" s="1"/>
  <c r="AK381" i="8"/>
  <c r="AK379" i="8"/>
  <c r="AK378" i="8"/>
  <c r="AK380" i="8"/>
  <c r="AK382" i="8"/>
  <c r="AL376" i="8"/>
  <c r="AK384" i="8"/>
  <c r="AK386" i="8"/>
  <c r="AK387" i="8"/>
  <c r="AK385" i="8"/>
  <c r="AK383" i="8"/>
  <c r="AJ157" i="9"/>
  <c r="AG293" i="8"/>
  <c r="AG296" i="8" s="1"/>
  <c r="AF150" i="9"/>
  <c r="AN349" i="8"/>
  <c r="AL19" i="9"/>
  <c r="AL10" i="9"/>
  <c r="AL205" i="7"/>
  <c r="AM217" i="7"/>
  <c r="U174" i="8"/>
  <c r="U175" i="8" s="1"/>
  <c r="AI206" i="7"/>
  <c r="AJ218" i="7"/>
  <c r="AJ388" i="8"/>
  <c r="AH212" i="7"/>
  <c r="AI200" i="7"/>
  <c r="AH204" i="7"/>
  <c r="AJ211" i="7"/>
  <c r="AK199" i="7"/>
  <c r="AI7" i="9"/>
  <c r="AI118" i="9"/>
  <c r="BF16" i="33" l="1"/>
  <c r="BG9" i="33"/>
  <c r="BG12" i="33"/>
  <c r="BB24" i="33"/>
  <c r="BB25" i="33" s="1"/>
  <c r="BB36" i="33"/>
  <c r="BA31" i="33"/>
  <c r="BA28" i="33"/>
  <c r="AC354" i="8"/>
  <c r="AC265" i="8" s="1"/>
  <c r="AC66" i="9"/>
  <c r="AC74" i="9"/>
  <c r="AC362" i="8"/>
  <c r="AC284" i="8" s="1"/>
  <c r="AD14" i="27"/>
  <c r="AD19" i="7" s="1"/>
  <c r="AH24" i="27"/>
  <c r="AG8" i="8"/>
  <c r="AG16" i="8" s="1"/>
  <c r="AG27" i="8"/>
  <c r="AG35" i="8" s="1"/>
  <c r="AE12" i="27"/>
  <c r="AD35" i="27"/>
  <c r="AE9" i="27"/>
  <c r="Z269" i="8"/>
  <c r="AA261" i="8" s="1"/>
  <c r="AC7" i="8"/>
  <c r="AC26" i="8"/>
  <c r="AJ33" i="27"/>
  <c r="AK28" i="27" s="1"/>
  <c r="AG221" i="8"/>
  <c r="AF220" i="8"/>
  <c r="AF225" i="8" s="1"/>
  <c r="AI223" i="8"/>
  <c r="AJ224" i="8"/>
  <c r="AH222" i="8"/>
  <c r="AI9" i="8"/>
  <c r="AI17" i="8" s="1"/>
  <c r="AI28" i="8"/>
  <c r="AI36" i="8" s="1"/>
  <c r="E7" i="14"/>
  <c r="AJ148" i="8"/>
  <c r="AH41" i="9"/>
  <c r="AJ128" i="8"/>
  <c r="AJ93" i="8"/>
  <c r="AJ68" i="8"/>
  <c r="AS48" i="27"/>
  <c r="AR51" i="27"/>
  <c r="AR25" i="7" s="1"/>
  <c r="AD75" i="9"/>
  <c r="AD363" i="8"/>
  <c r="AD285" i="8" s="1"/>
  <c r="AD215" i="8"/>
  <c r="AE216" i="8"/>
  <c r="AB213" i="8"/>
  <c r="AA212" i="8"/>
  <c r="AA217" i="8" s="1"/>
  <c r="AA268" i="8" s="1"/>
  <c r="AA6" i="9" s="1"/>
  <c r="AC214" i="8"/>
  <c r="AE277" i="8"/>
  <c r="AC275" i="8"/>
  <c r="AD276" i="8"/>
  <c r="AB274" i="8"/>
  <c r="AB278" i="8" s="1"/>
  <c r="AB288" i="8" s="1"/>
  <c r="AB17" i="9" s="1"/>
  <c r="AD74" i="9"/>
  <c r="AD362" i="8"/>
  <c r="AD284" i="8" s="1"/>
  <c r="AE22" i="7"/>
  <c r="AF216" i="8"/>
  <c r="AD214" i="8"/>
  <c r="AB212" i="8"/>
  <c r="AE215" i="8"/>
  <c r="AC213" i="8"/>
  <c r="AB79" i="9"/>
  <c r="AD67" i="9"/>
  <c r="AD355" i="8"/>
  <c r="AD266" i="8" s="1"/>
  <c r="AD354" i="8"/>
  <c r="AD265" i="8" s="1"/>
  <c r="AD66" i="9"/>
  <c r="AB366" i="8"/>
  <c r="AB346" i="8" s="1"/>
  <c r="AJ143" i="8"/>
  <c r="U204" i="8"/>
  <c r="U205" i="8" s="1"/>
  <c r="AI334" i="8"/>
  <c r="AI14" i="9" s="1"/>
  <c r="AI210" i="7"/>
  <c r="AI295" i="8" s="1"/>
  <c r="AI41" i="9" s="1"/>
  <c r="AJ103" i="8"/>
  <c r="AJ113" i="8"/>
  <c r="AI332" i="8"/>
  <c r="AI287" i="8" s="1"/>
  <c r="AJ335" i="8"/>
  <c r="AJ78" i="8"/>
  <c r="AJ138" i="8"/>
  <c r="AK213" i="7"/>
  <c r="N110" i="9"/>
  <c r="N112" i="9" s="1"/>
  <c r="N114" i="9" s="1"/>
  <c r="N33" i="9"/>
  <c r="C34" i="14" s="1"/>
  <c r="AJ303" i="8"/>
  <c r="AJ82" i="9" s="1"/>
  <c r="AJ202" i="7"/>
  <c r="AI214" i="7"/>
  <c r="AM5" i="8"/>
  <c r="AL115" i="8"/>
  <c r="AL140" i="8"/>
  <c r="AL135" i="8"/>
  <c r="AL80" i="8"/>
  <c r="AL424" i="8"/>
  <c r="AL426" i="8" s="1"/>
  <c r="AL428" i="8" s="1"/>
  <c r="AL105" i="8"/>
  <c r="AL100" i="8"/>
  <c r="AL75" i="8"/>
  <c r="AL70" i="8"/>
  <c r="AL125" i="8"/>
  <c r="AL65" i="8"/>
  <c r="AL90" i="8"/>
  <c r="AL95" i="8"/>
  <c r="AL110" i="8"/>
  <c r="AL120" i="8"/>
  <c r="AL150" i="8"/>
  <c r="AL130" i="8"/>
  <c r="AL145" i="8"/>
  <c r="AL85" i="8"/>
  <c r="AJ336" i="8"/>
  <c r="AK146" i="8"/>
  <c r="AK149" i="8"/>
  <c r="AK147" i="8"/>
  <c r="AK141" i="8"/>
  <c r="AK142" i="8"/>
  <c r="AK144" i="8"/>
  <c r="AJ153" i="8"/>
  <c r="AK221" i="7"/>
  <c r="AJ209" i="7"/>
  <c r="AK203" i="7" s="1"/>
  <c r="AK117" i="8"/>
  <c r="AK116" i="8"/>
  <c r="AK118" i="8" s="1"/>
  <c r="AK119" i="8"/>
  <c r="AJ83" i="8"/>
  <c r="AI339" i="8"/>
  <c r="AK134" i="8"/>
  <c r="AK131" i="8"/>
  <c r="AK132" i="8"/>
  <c r="AJ98" i="8"/>
  <c r="AK101" i="8"/>
  <c r="AK104" i="8"/>
  <c r="AK102" i="8"/>
  <c r="AK126" i="8"/>
  <c r="AK129" i="8"/>
  <c r="AK127" i="8"/>
  <c r="AK151" i="8"/>
  <c r="AK154" i="8"/>
  <c r="AK152" i="8"/>
  <c r="AK207" i="7"/>
  <c r="AL201" i="7" s="1"/>
  <c r="AL219" i="7"/>
  <c r="AK96" i="8"/>
  <c r="AK97" i="8"/>
  <c r="AK98" i="8" s="1"/>
  <c r="AK99" i="8"/>
  <c r="AK111" i="8"/>
  <c r="AK114" i="8"/>
  <c r="AK112" i="8"/>
  <c r="AK109" i="8"/>
  <c r="AK106" i="8"/>
  <c r="AK107" i="8"/>
  <c r="AH216" i="7"/>
  <c r="AH371" i="8" s="1"/>
  <c r="AK67" i="8"/>
  <c r="AK66" i="8"/>
  <c r="AK69" i="8"/>
  <c r="AK302" i="8"/>
  <c r="AK304" i="8"/>
  <c r="AK15" i="9" s="1"/>
  <c r="N165" i="8"/>
  <c r="N167" i="8" s="1"/>
  <c r="N132" i="9" s="1"/>
  <c r="AK136" i="8"/>
  <c r="AK139" i="8"/>
  <c r="AK137" i="8"/>
  <c r="AK121" i="8"/>
  <c r="AK122" i="8"/>
  <c r="AK124" i="8"/>
  <c r="AN220" i="7"/>
  <c r="AM208" i="7"/>
  <c r="AK74" i="8"/>
  <c r="AK72" i="8"/>
  <c r="AK71" i="8"/>
  <c r="AK73" i="8" s="1"/>
  <c r="AK84" i="8"/>
  <c r="AK81" i="8"/>
  <c r="AK82" i="8"/>
  <c r="AJ123" i="8"/>
  <c r="AK89" i="8"/>
  <c r="AK87" i="8"/>
  <c r="AK86" i="8"/>
  <c r="AK88" i="8"/>
  <c r="AK94" i="8"/>
  <c r="AK92" i="8"/>
  <c r="AK91" i="8"/>
  <c r="AJ88" i="8"/>
  <c r="AK79" i="8"/>
  <c r="AK77" i="8"/>
  <c r="AK76" i="8"/>
  <c r="AK78" i="8" s="1"/>
  <c r="V341" i="8"/>
  <c r="V169" i="8"/>
  <c r="V171" i="8" s="1"/>
  <c r="V173" i="8"/>
  <c r="U177" i="8"/>
  <c r="U133" i="9" s="1"/>
  <c r="AI21" i="9"/>
  <c r="AL381" i="8"/>
  <c r="AL382" i="8"/>
  <c r="AL378" i="8"/>
  <c r="AL379" i="8"/>
  <c r="AM376" i="8"/>
  <c r="AL380" i="8"/>
  <c r="AL386" i="8"/>
  <c r="AL387" i="8"/>
  <c r="AL384" i="8"/>
  <c r="AL385" i="8"/>
  <c r="AL383" i="8"/>
  <c r="AH293" i="8"/>
  <c r="AH296" i="8" s="1"/>
  <c r="AG150" i="9"/>
  <c r="V184" i="8"/>
  <c r="V185" i="8" s="1"/>
  <c r="V187" i="8" s="1"/>
  <c r="V134" i="9" s="1"/>
  <c r="V194" i="8"/>
  <c r="V195" i="8" s="1"/>
  <c r="AK388" i="8"/>
  <c r="AN347" i="8"/>
  <c r="AO349" i="8"/>
  <c r="AK211" i="7"/>
  <c r="AL199" i="7"/>
  <c r="AJ206" i="7"/>
  <c r="AK218" i="7"/>
  <c r="AJ7" i="9"/>
  <c r="AJ118" i="9"/>
  <c r="AI212" i="7"/>
  <c r="AJ200" i="7"/>
  <c r="AI204" i="7"/>
  <c r="AM205" i="7"/>
  <c r="AN217" i="7"/>
  <c r="AK157" i="9"/>
  <c r="AK31" i="27" l="1"/>
  <c r="AK33" i="27" s="1"/>
  <c r="AJ21" i="7"/>
  <c r="AJ9" i="8" s="1"/>
  <c r="AJ17" i="8" s="1"/>
  <c r="Z34" i="9"/>
  <c r="E35" i="14" s="1"/>
  <c r="Z140" i="9"/>
  <c r="E15" i="16" s="1"/>
  <c r="BG14" i="33"/>
  <c r="BC22" i="33"/>
  <c r="BC19" i="33"/>
  <c r="BA33" i="33"/>
  <c r="BA38" i="33" s="1"/>
  <c r="AF239" i="8"/>
  <c r="AE238" i="8"/>
  <c r="AD237" i="8"/>
  <c r="AG240" i="8"/>
  <c r="AC236" i="8"/>
  <c r="AC241" i="8" s="1"/>
  <c r="AC13" i="8"/>
  <c r="AC15" i="8"/>
  <c r="AE14" i="27"/>
  <c r="AD7" i="8"/>
  <c r="AD26" i="8"/>
  <c r="AG360" i="8"/>
  <c r="AG282" i="8" s="1"/>
  <c r="AG72" i="9"/>
  <c r="AG352" i="8"/>
  <c r="AG263" i="8" s="1"/>
  <c r="AG64" i="9"/>
  <c r="AC34" i="8"/>
  <c r="AC32" i="8"/>
  <c r="AI19" i="27"/>
  <c r="AI22" i="27"/>
  <c r="AH20" i="7"/>
  <c r="AI73" i="9"/>
  <c r="AI361" i="8"/>
  <c r="AI283" i="8" s="1"/>
  <c r="AI353" i="8"/>
  <c r="AI264" i="8" s="1"/>
  <c r="AI65" i="9"/>
  <c r="AF22" i="7"/>
  <c r="AK123" i="8"/>
  <c r="AK108" i="8"/>
  <c r="AK148" i="8"/>
  <c r="AB217" i="8"/>
  <c r="AB268" i="8" s="1"/>
  <c r="AB6" i="9" s="1"/>
  <c r="AB11" i="9" s="1"/>
  <c r="AK128" i="8"/>
  <c r="AK93" i="8"/>
  <c r="AT48" i="27"/>
  <c r="AS51" i="27"/>
  <c r="AS25" i="7" s="1"/>
  <c r="AA269" i="8"/>
  <c r="AF238" i="8"/>
  <c r="AG239" i="8"/>
  <c r="AH240" i="8"/>
  <c r="AD236" i="8"/>
  <c r="AD241" i="8" s="1"/>
  <c r="AE237" i="8"/>
  <c r="AD244" i="8"/>
  <c r="AD249" i="8" s="1"/>
  <c r="AH248" i="8"/>
  <c r="AG247" i="8"/>
  <c r="AF246" i="8"/>
  <c r="AE245" i="8"/>
  <c r="AE11" i="8"/>
  <c r="AE19" i="8" s="1"/>
  <c r="AE30" i="8"/>
  <c r="AE38" i="8" s="1"/>
  <c r="AE10" i="8"/>
  <c r="AE18" i="8" s="1"/>
  <c r="AE29" i="8"/>
  <c r="AE37" i="8" s="1"/>
  <c r="AK103" i="8"/>
  <c r="V203" i="8"/>
  <c r="V199" i="8"/>
  <c r="V201" i="8" s="1"/>
  <c r="V204" i="8" s="1"/>
  <c r="V205" i="8" s="1"/>
  <c r="W203" i="8" s="1"/>
  <c r="U207" i="8"/>
  <c r="U136" i="9" s="1"/>
  <c r="AJ339" i="8"/>
  <c r="C54" i="18"/>
  <c r="AJ334" i="8"/>
  <c r="AJ14" i="9" s="1"/>
  <c r="AK113" i="8"/>
  <c r="AJ332" i="8"/>
  <c r="AJ287" i="8" s="1"/>
  <c r="W199" i="8"/>
  <c r="W201" i="8" s="1"/>
  <c r="W204" i="8" s="1"/>
  <c r="W205" i="8" s="1"/>
  <c r="AK153" i="8"/>
  <c r="AI216" i="7"/>
  <c r="AI371" i="8" s="1"/>
  <c r="AK138" i="8"/>
  <c r="AK215" i="7"/>
  <c r="AL213" i="7"/>
  <c r="AM219" i="7"/>
  <c r="AL207" i="7"/>
  <c r="AM201" i="7" s="1"/>
  <c r="AL99" i="8"/>
  <c r="AL97" i="8"/>
  <c r="AL96" i="8"/>
  <c r="AL98" i="8" s="1"/>
  <c r="AL72" i="8"/>
  <c r="AL74" i="8"/>
  <c r="AL71" i="8"/>
  <c r="AK68" i="8"/>
  <c r="AK335" i="8"/>
  <c r="AL104" i="8"/>
  <c r="AL101" i="8"/>
  <c r="AL102" i="8"/>
  <c r="AL109" i="8"/>
  <c r="AL107" i="8"/>
  <c r="AL106" i="8"/>
  <c r="AL144" i="8"/>
  <c r="AL141" i="8"/>
  <c r="AL142" i="8"/>
  <c r="O159" i="8"/>
  <c r="O161" i="8" s="1"/>
  <c r="AL117" i="8"/>
  <c r="AL119" i="8"/>
  <c r="AL116" i="8"/>
  <c r="O163" i="8"/>
  <c r="AN5" i="8"/>
  <c r="AM100" i="8"/>
  <c r="AM150" i="8"/>
  <c r="AM145" i="8"/>
  <c r="AM80" i="8"/>
  <c r="AM424" i="8"/>
  <c r="AM426" i="8" s="1"/>
  <c r="AM428" i="8" s="1"/>
  <c r="AM75" i="8"/>
  <c r="AM125" i="8"/>
  <c r="AM130" i="8"/>
  <c r="AM105" i="8"/>
  <c r="AM120" i="8"/>
  <c r="AM95" i="8"/>
  <c r="AM70" i="8"/>
  <c r="AM140" i="8"/>
  <c r="AM135" i="8"/>
  <c r="AM65" i="8"/>
  <c r="AM90" i="8"/>
  <c r="AM115" i="8"/>
  <c r="AM110" i="8"/>
  <c r="AM85" i="8"/>
  <c r="AL69" i="8"/>
  <c r="AL67" i="8"/>
  <c r="AL66" i="8"/>
  <c r="AL302" i="8"/>
  <c r="AL304" i="8"/>
  <c r="AL15" i="9" s="1"/>
  <c r="G16" i="14" s="1"/>
  <c r="AL129" i="8"/>
  <c r="AL126" i="8"/>
  <c r="AL127" i="8"/>
  <c r="AL79" i="8"/>
  <c r="AL77" i="8"/>
  <c r="AL76" i="8"/>
  <c r="AL78" i="8" s="1"/>
  <c r="AK336" i="8"/>
  <c r="AJ210" i="7"/>
  <c r="AJ295" i="8" s="1"/>
  <c r="AJ41" i="9" s="1"/>
  <c r="AL82" i="8"/>
  <c r="AL81" i="8"/>
  <c r="AL84" i="8"/>
  <c r="AL137" i="8"/>
  <c r="AL136" i="8"/>
  <c r="AL139" i="8"/>
  <c r="AO220" i="7"/>
  <c r="AN208" i="7"/>
  <c r="AK202" i="7"/>
  <c r="AJ214" i="7"/>
  <c r="AL87" i="8"/>
  <c r="AL86" i="8"/>
  <c r="AL89" i="8"/>
  <c r="AL88" i="8"/>
  <c r="W179" i="8"/>
  <c r="W181" i="8" s="1"/>
  <c r="AK133" i="8"/>
  <c r="AL132" i="8"/>
  <c r="AL131" i="8"/>
  <c r="AL134" i="8"/>
  <c r="AL152" i="8"/>
  <c r="AL151" i="8"/>
  <c r="AL154" i="8"/>
  <c r="AL91" i="8"/>
  <c r="AL92" i="8"/>
  <c r="AL94" i="8"/>
  <c r="AK209" i="7"/>
  <c r="AL203" i="7" s="1"/>
  <c r="AL221" i="7"/>
  <c r="AK303" i="8"/>
  <c r="AK82" i="9" s="1"/>
  <c r="AK143" i="8"/>
  <c r="AK83" i="8"/>
  <c r="AL149" i="8"/>
  <c r="AL147" i="8"/>
  <c r="AL146" i="8"/>
  <c r="AL121" i="8"/>
  <c r="AL124" i="8"/>
  <c r="AL122" i="8"/>
  <c r="AL123" i="8" s="1"/>
  <c r="AL114" i="8"/>
  <c r="AL112" i="8"/>
  <c r="AL111" i="8"/>
  <c r="N137" i="9"/>
  <c r="C7" i="16"/>
  <c r="C12" i="16" s="1"/>
  <c r="V36" i="9"/>
  <c r="V147" i="9"/>
  <c r="W340" i="8"/>
  <c r="W16" i="9" s="1"/>
  <c r="W338" i="8"/>
  <c r="W189" i="8"/>
  <c r="W191" i="8" s="1"/>
  <c r="V197" i="8"/>
  <c r="V135" i="9" s="1"/>
  <c r="W193" i="8"/>
  <c r="AL211" i="7"/>
  <c r="AM199" i="7"/>
  <c r="AM379" i="8"/>
  <c r="AM380" i="8"/>
  <c r="AM381" i="8"/>
  <c r="AM382" i="8"/>
  <c r="AN376" i="8"/>
  <c r="AM378" i="8"/>
  <c r="AM383" i="8"/>
  <c r="AM386" i="8"/>
  <c r="AM387" i="8"/>
  <c r="AM384" i="8"/>
  <c r="AM385" i="8"/>
  <c r="AP349" i="8"/>
  <c r="AO347" i="8"/>
  <c r="AI293" i="8"/>
  <c r="AI296" i="8" s="1"/>
  <c r="AH150" i="9"/>
  <c r="AL388" i="8"/>
  <c r="AL157" i="9"/>
  <c r="AN10" i="9"/>
  <c r="AN19" i="9"/>
  <c r="AO217" i="7"/>
  <c r="AN205" i="7"/>
  <c r="W183" i="8"/>
  <c r="AK200" i="7"/>
  <c r="AJ212" i="7"/>
  <c r="AJ204" i="7"/>
  <c r="V207" i="8"/>
  <c r="V136" i="9" s="1"/>
  <c r="AL218" i="7"/>
  <c r="AK206" i="7"/>
  <c r="AK7" i="9"/>
  <c r="AK118" i="9"/>
  <c r="V174" i="8"/>
  <c r="V175" i="8" s="1"/>
  <c r="W169" i="8" s="1"/>
  <c r="W171" i="8" s="1"/>
  <c r="AJ28" i="8" l="1"/>
  <c r="AJ36" i="8" s="1"/>
  <c r="BC24" i="33"/>
  <c r="BC25" i="33" s="1"/>
  <c r="BG16" i="33"/>
  <c r="BH12" i="33"/>
  <c r="BH9" i="33"/>
  <c r="BH14" i="33" s="1"/>
  <c r="BC36" i="33"/>
  <c r="BD22" i="33"/>
  <c r="BD19" i="33"/>
  <c r="BB31" i="33"/>
  <c r="BB28" i="33"/>
  <c r="AI24" i="27"/>
  <c r="AJ223" i="8"/>
  <c r="AH221" i="8"/>
  <c r="AI222" i="8"/>
  <c r="AG220" i="8"/>
  <c r="AG225" i="8" s="1"/>
  <c r="AK224" i="8"/>
  <c r="AD34" i="8"/>
  <c r="AD32" i="8"/>
  <c r="AD13" i="8"/>
  <c r="AD15" i="8"/>
  <c r="AF12" i="27"/>
  <c r="AF9" i="27"/>
  <c r="AE19" i="7"/>
  <c r="AE35" i="27"/>
  <c r="AH27" i="8"/>
  <c r="AH35" i="8" s="1"/>
  <c r="AH8" i="8"/>
  <c r="AH16" i="8" s="1"/>
  <c r="AC21" i="8"/>
  <c r="AC351" i="8"/>
  <c r="AC63" i="9"/>
  <c r="AC69" i="9" s="1"/>
  <c r="AC359" i="8"/>
  <c r="AC281" i="8" s="1"/>
  <c r="AC71" i="9"/>
  <c r="AC77" i="9" s="1"/>
  <c r="AC40" i="8"/>
  <c r="AJ361" i="8"/>
  <c r="AJ283" i="8" s="1"/>
  <c r="AJ73" i="9"/>
  <c r="AJ353" i="8"/>
  <c r="AJ264" i="8" s="1"/>
  <c r="AJ65" i="9"/>
  <c r="AL231" i="8"/>
  <c r="AI228" i="8"/>
  <c r="AI233" i="8" s="1"/>
  <c r="AJ229" i="8"/>
  <c r="AM232" i="8"/>
  <c r="AK230" i="8"/>
  <c r="AL31" i="27"/>
  <c r="AL28" i="27"/>
  <c r="AK21" i="7"/>
  <c r="AL133" i="8"/>
  <c r="AL83" i="8"/>
  <c r="AL108" i="8"/>
  <c r="AL73" i="8"/>
  <c r="AJ21" i="9"/>
  <c r="AE354" i="8"/>
  <c r="AE265" i="8" s="1"/>
  <c r="AE66" i="9"/>
  <c r="AE363" i="8"/>
  <c r="AE285" i="8" s="1"/>
  <c r="AE75" i="9"/>
  <c r="AF10" i="8"/>
  <c r="AF18" i="8" s="1"/>
  <c r="AF29" i="8"/>
  <c r="AF37" i="8" s="1"/>
  <c r="AB261" i="8"/>
  <c r="AB269" i="8" s="1"/>
  <c r="AA34" i="9"/>
  <c r="AA140" i="9"/>
  <c r="AE74" i="9"/>
  <c r="AE362" i="8"/>
  <c r="AE284" i="8" s="1"/>
  <c r="AE67" i="9"/>
  <c r="AE355" i="8"/>
  <c r="AE266" i="8" s="1"/>
  <c r="AF11" i="8"/>
  <c r="AF19" i="8" s="1"/>
  <c r="AF30" i="8"/>
  <c r="AF38" i="8" s="1"/>
  <c r="AU48" i="27"/>
  <c r="AT51" i="27"/>
  <c r="AT25" i="7" s="1"/>
  <c r="W184" i="8"/>
  <c r="W185" i="8" s="1"/>
  <c r="AK332" i="8"/>
  <c r="AK287" i="8" s="1"/>
  <c r="AL68" i="8"/>
  <c r="AK210" i="7"/>
  <c r="AK295" i="8" s="1"/>
  <c r="AK21" i="9" s="1"/>
  <c r="O164" i="8"/>
  <c r="O209" i="8" s="1"/>
  <c r="O33" i="9" s="1"/>
  <c r="AL118" i="8"/>
  <c r="AL138" i="8"/>
  <c r="AL113" i="8"/>
  <c r="AK334" i="8"/>
  <c r="AK14" i="9" s="1"/>
  <c r="AJ216" i="7"/>
  <c r="AJ371" i="8" s="1"/>
  <c r="AK339" i="8"/>
  <c r="AL148" i="8"/>
  <c r="AM213" i="7"/>
  <c r="AL103" i="8"/>
  <c r="AM77" i="8"/>
  <c r="AM79" i="8"/>
  <c r="AM76" i="8"/>
  <c r="AL335" i="8"/>
  <c r="AL215" i="7"/>
  <c r="AL209" i="7"/>
  <c r="AM203" i="7" s="1"/>
  <c r="AM221" i="7"/>
  <c r="AM89" i="8"/>
  <c r="AM86" i="8"/>
  <c r="AM87" i="8"/>
  <c r="AM114" i="8"/>
  <c r="AM111" i="8"/>
  <c r="AM112" i="8"/>
  <c r="AM113" i="8"/>
  <c r="AM96" i="8"/>
  <c r="AM97" i="8"/>
  <c r="AM99" i="8"/>
  <c r="AM121" i="8"/>
  <c r="AM124" i="8"/>
  <c r="AM122" i="8"/>
  <c r="AM131" i="8"/>
  <c r="AM134" i="8"/>
  <c r="AM132" i="8"/>
  <c r="AM149" i="8"/>
  <c r="AM146" i="8"/>
  <c r="AM147" i="8"/>
  <c r="AK214" i="7"/>
  <c r="AL202" i="7"/>
  <c r="AL336" i="8"/>
  <c r="AO5" i="8"/>
  <c r="AN130" i="8"/>
  <c r="AN80" i="8"/>
  <c r="AN424" i="8"/>
  <c r="AN426" i="8" s="1"/>
  <c r="AN428" i="8" s="1"/>
  <c r="AN100" i="8"/>
  <c r="AN95" i="8"/>
  <c r="AN145" i="8"/>
  <c r="AN150" i="8"/>
  <c r="AN75" i="8"/>
  <c r="AN125" i="8"/>
  <c r="AN105" i="8"/>
  <c r="AN120" i="8"/>
  <c r="AN140" i="8"/>
  <c r="AN110" i="8"/>
  <c r="AN135" i="8"/>
  <c r="AN90" i="8"/>
  <c r="AN115" i="8"/>
  <c r="AN65" i="8"/>
  <c r="AN70" i="8"/>
  <c r="AN85" i="8"/>
  <c r="AP220" i="7"/>
  <c r="AO208" i="7"/>
  <c r="AM117" i="8"/>
  <c r="AM116" i="8"/>
  <c r="AM119" i="8"/>
  <c r="AM92" i="8"/>
  <c r="AM94" i="8"/>
  <c r="AM91" i="8"/>
  <c r="AL93" i="8"/>
  <c r="AM67" i="8"/>
  <c r="AM69" i="8"/>
  <c r="AM66" i="8"/>
  <c r="AM68" i="8" s="1"/>
  <c r="AM302" i="8"/>
  <c r="AM304" i="8"/>
  <c r="AM15" i="9" s="1"/>
  <c r="AL143" i="8"/>
  <c r="AN219" i="7"/>
  <c r="AM207" i="7"/>
  <c r="AN201" i="7" s="1"/>
  <c r="AM137" i="8"/>
  <c r="AM139" i="8"/>
  <c r="AM136" i="8"/>
  <c r="AL153" i="8"/>
  <c r="AM141" i="8"/>
  <c r="AM142" i="8"/>
  <c r="AM144" i="8"/>
  <c r="AM106" i="8"/>
  <c r="AM109" i="8"/>
  <c r="AM107" i="8"/>
  <c r="AM127" i="8"/>
  <c r="AM126" i="8"/>
  <c r="AM129" i="8"/>
  <c r="AM128" i="8"/>
  <c r="AL128" i="8"/>
  <c r="AL303" i="8"/>
  <c r="AL332" i="8" s="1"/>
  <c r="AL287" i="8" s="1"/>
  <c r="AM81" i="8"/>
  <c r="AM84" i="8"/>
  <c r="AM82" i="8"/>
  <c r="AM152" i="8"/>
  <c r="AM151" i="8"/>
  <c r="AM153" i="8" s="1"/>
  <c r="AM154" i="8"/>
  <c r="AM102" i="8"/>
  <c r="AM101" i="8"/>
  <c r="AM104" i="8"/>
  <c r="AM74" i="8"/>
  <c r="AM71" i="8"/>
  <c r="AM72" i="8"/>
  <c r="W341" i="8"/>
  <c r="W147" i="9" s="1"/>
  <c r="X199" i="8"/>
  <c r="X201" i="8" s="1"/>
  <c r="X203" i="8"/>
  <c r="W207" i="8"/>
  <c r="W136" i="9" s="1"/>
  <c r="AK212" i="7"/>
  <c r="AL200" i="7"/>
  <c r="AK204" i="7"/>
  <c r="AM211" i="7"/>
  <c r="AN199" i="7"/>
  <c r="AJ293" i="8"/>
  <c r="AJ296" i="8" s="1"/>
  <c r="AI150" i="9"/>
  <c r="AO10" i="9"/>
  <c r="AO19" i="9"/>
  <c r="AQ349" i="8"/>
  <c r="AM388" i="8"/>
  <c r="AM157" i="9"/>
  <c r="G35" i="16"/>
  <c r="AO376" i="8"/>
  <c r="AN378" i="8"/>
  <c r="AN379" i="8"/>
  <c r="AN380" i="8"/>
  <c r="AN381" i="8"/>
  <c r="AN382" i="8"/>
  <c r="AN383" i="8"/>
  <c r="AN385" i="8"/>
  <c r="AN387" i="8"/>
  <c r="AN384" i="8"/>
  <c r="AN386" i="8"/>
  <c r="V177" i="8"/>
  <c r="V133" i="9" s="1"/>
  <c r="W173" i="8"/>
  <c r="W174" i="8" s="1"/>
  <c r="AM218" i="7"/>
  <c r="AL206" i="7"/>
  <c r="AL7" i="9"/>
  <c r="AL118" i="9"/>
  <c r="G63" i="18" s="1"/>
  <c r="AP217" i="7"/>
  <c r="AO205" i="7"/>
  <c r="W194" i="8"/>
  <c r="W195" i="8" s="1"/>
  <c r="AF14" i="27" l="1"/>
  <c r="BH16" i="33"/>
  <c r="BI9" i="33"/>
  <c r="BI14" i="33" s="1"/>
  <c r="BI12" i="33"/>
  <c r="BD24" i="33"/>
  <c r="BD25" i="33" s="1"/>
  <c r="AM73" i="8"/>
  <c r="BB33" i="33"/>
  <c r="BB38" i="33" s="1"/>
  <c r="AG22" i="7"/>
  <c r="AC79" i="9"/>
  <c r="AH64" i="9"/>
  <c r="AH352" i="8"/>
  <c r="AH263" i="8" s="1"/>
  <c r="AE7" i="8"/>
  <c r="AE26" i="8"/>
  <c r="AF35" i="27"/>
  <c r="AF19" i="7"/>
  <c r="AG9" i="27"/>
  <c r="AG12" i="27"/>
  <c r="AD359" i="8"/>
  <c r="AD281" i="8" s="1"/>
  <c r="AD40" i="8"/>
  <c r="AD71" i="9"/>
  <c r="AD77" i="9" s="1"/>
  <c r="AD275" i="8"/>
  <c r="AE276" i="8"/>
  <c r="AF277" i="8"/>
  <c r="AC274" i="8"/>
  <c r="AC278" i="8" s="1"/>
  <c r="AC288" i="8" s="1"/>
  <c r="AC17" i="9" s="1"/>
  <c r="AC262" i="8"/>
  <c r="AC366" i="8"/>
  <c r="AC346" i="8" s="1"/>
  <c r="AH360" i="8"/>
  <c r="AH282" i="8" s="1"/>
  <c r="AH72" i="9"/>
  <c r="AD351" i="8"/>
  <c r="AD21" i="8"/>
  <c r="AD63" i="9"/>
  <c r="AD69" i="9" s="1"/>
  <c r="AJ22" i="27"/>
  <c r="AJ19" i="27"/>
  <c r="AI20" i="7"/>
  <c r="AL33" i="27"/>
  <c r="AM31" i="27" s="1"/>
  <c r="AK9" i="8"/>
  <c r="AK17" i="8" s="1"/>
  <c r="AK28" i="8"/>
  <c r="AK36" i="8" s="1"/>
  <c r="AM28" i="27"/>
  <c r="AL21" i="7"/>
  <c r="AK229" i="8"/>
  <c r="AM231" i="8"/>
  <c r="AN232" i="8"/>
  <c r="AJ228" i="8"/>
  <c r="AJ233" i="8" s="1"/>
  <c r="AL230" i="8"/>
  <c r="AM118" i="8"/>
  <c r="O165" i="8"/>
  <c r="AM103" i="8"/>
  <c r="O110" i="9"/>
  <c r="O112" i="9" s="1"/>
  <c r="O114" i="9" s="1"/>
  <c r="AM123" i="8"/>
  <c r="AM133" i="8"/>
  <c r="AU51" i="27"/>
  <c r="AU25" i="7" s="1"/>
  <c r="AV48" i="27"/>
  <c r="AF362" i="8"/>
  <c r="AF284" i="8" s="1"/>
  <c r="AF74" i="9"/>
  <c r="AF354" i="8"/>
  <c r="AF265" i="8" s="1"/>
  <c r="AF66" i="9"/>
  <c r="AG11" i="8"/>
  <c r="AG19" i="8" s="1"/>
  <c r="AG30" i="8"/>
  <c r="AG38" i="8" s="1"/>
  <c r="AF75" i="9"/>
  <c r="AF363" i="8"/>
  <c r="AF285" i="8" s="1"/>
  <c r="AF355" i="8"/>
  <c r="AF266" i="8" s="1"/>
  <c r="AF67" i="9"/>
  <c r="AG246" i="8"/>
  <c r="AF245" i="8"/>
  <c r="AE244" i="8"/>
  <c r="AE249" i="8" s="1"/>
  <c r="AI248" i="8"/>
  <c r="AH247" i="8"/>
  <c r="AB34" i="9"/>
  <c r="AC261" i="8"/>
  <c r="AB140" i="9"/>
  <c r="AE236" i="8"/>
  <c r="AE241" i="8" s="1"/>
  <c r="AI240" i="8"/>
  <c r="AF237" i="8"/>
  <c r="AG238" i="8"/>
  <c r="AH239" i="8"/>
  <c r="AK41" i="9"/>
  <c r="AM78" i="8"/>
  <c r="AM93" i="8"/>
  <c r="AM83" i="8"/>
  <c r="AM88" i="8"/>
  <c r="AM108" i="8"/>
  <c r="AM148" i="8"/>
  <c r="AL334" i="8"/>
  <c r="AL14" i="9" s="1"/>
  <c r="G15" i="14" s="1"/>
  <c r="AL210" i="7"/>
  <c r="AL295" i="8" s="1"/>
  <c r="AL21" i="9" s="1"/>
  <c r="G22" i="14" s="1"/>
  <c r="AM98" i="8"/>
  <c r="AM143" i="8"/>
  <c r="AM138" i="8"/>
  <c r="AM215" i="7"/>
  <c r="AN96" i="8"/>
  <c r="AN99" i="8"/>
  <c r="AN97" i="8"/>
  <c r="AN98" i="8" s="1"/>
  <c r="AN213" i="7"/>
  <c r="AN134" i="8"/>
  <c r="AN131" i="8"/>
  <c r="AN132" i="8"/>
  <c r="AP5" i="8"/>
  <c r="AO110" i="8"/>
  <c r="AO135" i="8"/>
  <c r="AO424" i="8"/>
  <c r="AO426" i="8" s="1"/>
  <c r="AO428" i="8" s="1"/>
  <c r="AO115" i="8"/>
  <c r="AO125" i="8"/>
  <c r="AO65" i="8"/>
  <c r="AO105" i="8"/>
  <c r="AO90" i="8"/>
  <c r="AO145" i="8"/>
  <c r="AO120" i="8"/>
  <c r="AO75" i="8"/>
  <c r="AO70" i="8"/>
  <c r="AO95" i="8"/>
  <c r="AO130" i="8"/>
  <c r="AO80" i="8"/>
  <c r="AO140" i="8"/>
  <c r="AO150" i="8"/>
  <c r="AO100" i="8"/>
  <c r="AO85" i="8"/>
  <c r="AO219" i="7"/>
  <c r="AN207" i="7"/>
  <c r="AO201" i="7" s="1"/>
  <c r="AP208" i="7"/>
  <c r="AQ220" i="7"/>
  <c r="AL214" i="7"/>
  <c r="AM202" i="7"/>
  <c r="AN89" i="8"/>
  <c r="AN87" i="8"/>
  <c r="AN86" i="8"/>
  <c r="AK216" i="7"/>
  <c r="AK371" i="8" s="1"/>
  <c r="AN74" i="8"/>
  <c r="AN72" i="8"/>
  <c r="AN71" i="8"/>
  <c r="AM303" i="8"/>
  <c r="AM332" i="8" s="1"/>
  <c r="AM287" i="8" s="1"/>
  <c r="AN116" i="8"/>
  <c r="AN119" i="8"/>
  <c r="AN117" i="8"/>
  <c r="AM209" i="7"/>
  <c r="AN203" i="7" s="1"/>
  <c r="AN221" i="7"/>
  <c r="AM335" i="8"/>
  <c r="AN137" i="8"/>
  <c r="AN136" i="8"/>
  <c r="AN139" i="8"/>
  <c r="AL339" i="8"/>
  <c r="AL82" i="9"/>
  <c r="G26" i="18" s="1"/>
  <c r="AN126" i="8"/>
  <c r="AN129" i="8"/>
  <c r="AN127" i="8"/>
  <c r="AN104" i="8"/>
  <c r="AN102" i="8"/>
  <c r="AN101" i="8"/>
  <c r="AN103" i="8" s="1"/>
  <c r="AN84" i="8"/>
  <c r="AN82" i="8"/>
  <c r="AN81" i="8"/>
  <c r="AN67" i="8"/>
  <c r="AN69" i="8"/>
  <c r="AN66" i="8"/>
  <c r="AN304" i="8"/>
  <c r="AN15" i="9" s="1"/>
  <c r="AN302" i="8"/>
  <c r="AN91" i="8"/>
  <c r="AN94" i="8"/>
  <c r="AN92" i="8"/>
  <c r="AM336" i="8"/>
  <c r="AN112" i="8"/>
  <c r="AN111" i="8"/>
  <c r="AN113" i="8" s="1"/>
  <c r="AN114" i="8"/>
  <c r="AN141" i="8"/>
  <c r="AN142" i="8"/>
  <c r="AN144" i="8"/>
  <c r="AN122" i="8"/>
  <c r="AN124" i="8"/>
  <c r="AN121" i="8"/>
  <c r="AN106" i="8"/>
  <c r="AN107" i="8"/>
  <c r="AN109" i="8"/>
  <c r="AN79" i="8"/>
  <c r="AN76" i="8"/>
  <c r="AN77" i="8"/>
  <c r="AN154" i="8"/>
  <c r="AN151" i="8"/>
  <c r="AN153" i="8" s="1"/>
  <c r="AN152" i="8"/>
  <c r="AN146" i="8"/>
  <c r="AN149" i="8"/>
  <c r="AN147" i="8"/>
  <c r="P159" i="8"/>
  <c r="P161" i="8" s="1"/>
  <c r="O167" i="8"/>
  <c r="O132" i="9" s="1"/>
  <c r="O137" i="9" s="1"/>
  <c r="P163" i="8"/>
  <c r="W36" i="9"/>
  <c r="X338" i="8"/>
  <c r="X340" i="8"/>
  <c r="X16" i="9" s="1"/>
  <c r="X193" i="8"/>
  <c r="X189" i="8"/>
  <c r="X191" i="8" s="1"/>
  <c r="W197" i="8"/>
  <c r="W135" i="9" s="1"/>
  <c r="AM200" i="7"/>
  <c r="AL212" i="7"/>
  <c r="AL204" i="7"/>
  <c r="AP376" i="8"/>
  <c r="AO378" i="8"/>
  <c r="AO379" i="8"/>
  <c r="AO380" i="8"/>
  <c r="AO381" i="8"/>
  <c r="AO382" i="8"/>
  <c r="AO383" i="8"/>
  <c r="AO385" i="8"/>
  <c r="AO387" i="8"/>
  <c r="AO386" i="8"/>
  <c r="AO384" i="8"/>
  <c r="AM206" i="7"/>
  <c r="AN218" i="7"/>
  <c r="W175" i="8"/>
  <c r="AN157" i="9"/>
  <c r="AK293" i="8"/>
  <c r="AK296" i="8" s="1"/>
  <c r="AJ150" i="9"/>
  <c r="AQ347" i="8"/>
  <c r="AR349" i="8"/>
  <c r="G8" i="14"/>
  <c r="AM7" i="9"/>
  <c r="AM118" i="9"/>
  <c r="AO199" i="7"/>
  <c r="AN211" i="7"/>
  <c r="X183" i="8"/>
  <c r="W187" i="8"/>
  <c r="W134" i="9" s="1"/>
  <c r="X179" i="8"/>
  <c r="X181" i="8" s="1"/>
  <c r="AQ217" i="7"/>
  <c r="AP205" i="7"/>
  <c r="AN388" i="8"/>
  <c r="X204" i="8"/>
  <c r="X205" i="8" s="1"/>
  <c r="BI16" i="33" l="1"/>
  <c r="BJ12" i="33"/>
  <c r="BJ9" i="33"/>
  <c r="BJ14" i="33" s="1"/>
  <c r="BJ16" i="33" s="1"/>
  <c r="BE22" i="33"/>
  <c r="BE19" i="33"/>
  <c r="BE24" i="33" s="1"/>
  <c r="BD36" i="33"/>
  <c r="BC31" i="33"/>
  <c r="BC28" i="33"/>
  <c r="AG10" i="8"/>
  <c r="AG18" i="8" s="1"/>
  <c r="AG29" i="8"/>
  <c r="AG37" i="8" s="1"/>
  <c r="AG74" i="9" s="1"/>
  <c r="AD366" i="8"/>
  <c r="AD346" i="8" s="1"/>
  <c r="AM33" i="27"/>
  <c r="AN31" i="27" s="1"/>
  <c r="AG14" i="27"/>
  <c r="AD274" i="8"/>
  <c r="AD278" i="8" s="1"/>
  <c r="AD288" i="8" s="1"/>
  <c r="AD17" i="9" s="1"/>
  <c r="AG277" i="8"/>
  <c r="AF276" i="8"/>
  <c r="AE275" i="8"/>
  <c r="AH12" i="27"/>
  <c r="AG19" i="7"/>
  <c r="AH9" i="27"/>
  <c r="AG35" i="27"/>
  <c r="AF26" i="8"/>
  <c r="AF7" i="8"/>
  <c r="AG216" i="8"/>
  <c r="AC212" i="8"/>
  <c r="AC217" i="8" s="1"/>
  <c r="AC268" i="8" s="1"/>
  <c r="AC6" i="9" s="1"/>
  <c r="AC11" i="9" s="1"/>
  <c r="AF215" i="8"/>
  <c r="AD213" i="8"/>
  <c r="AE214" i="8"/>
  <c r="AI8" i="8"/>
  <c r="AI16" i="8" s="1"/>
  <c r="AI27" i="8"/>
  <c r="AI35" i="8" s="1"/>
  <c r="AJ24" i="27"/>
  <c r="AE34" i="8"/>
  <c r="AE32" i="8"/>
  <c r="AE15" i="8"/>
  <c r="AE13" i="8"/>
  <c r="AH220" i="8"/>
  <c r="AH225" i="8" s="1"/>
  <c r="AL224" i="8"/>
  <c r="AI221" i="8"/>
  <c r="AJ222" i="8"/>
  <c r="AK223" i="8"/>
  <c r="AD79" i="9"/>
  <c r="AD262" i="8"/>
  <c r="AK361" i="8"/>
  <c r="AK283" i="8" s="1"/>
  <c r="AK73" i="9"/>
  <c r="AK65" i="9"/>
  <c r="AK353" i="8"/>
  <c r="AK264" i="8" s="1"/>
  <c r="AL9" i="8"/>
  <c r="AL17" i="8" s="1"/>
  <c r="AL28" i="8"/>
  <c r="AL36" i="8" s="1"/>
  <c r="AN108" i="8"/>
  <c r="AN143" i="8"/>
  <c r="AN73" i="8"/>
  <c r="AN83" i="8"/>
  <c r="AN88" i="8"/>
  <c r="AN128" i="8"/>
  <c r="AN123" i="8"/>
  <c r="AN93" i="8"/>
  <c r="AG75" i="9"/>
  <c r="AG363" i="8"/>
  <c r="AG285" i="8" s="1"/>
  <c r="AG355" i="8"/>
  <c r="AG266" i="8" s="1"/>
  <c r="AG67" i="9"/>
  <c r="AG245" i="8"/>
  <c r="AH246" i="8"/>
  <c r="AF244" i="8"/>
  <c r="AF249" i="8" s="1"/>
  <c r="AI247" i="8"/>
  <c r="AJ248" i="8"/>
  <c r="AG66" i="9"/>
  <c r="AG354" i="8"/>
  <c r="AG265" i="8" s="1"/>
  <c r="AI239" i="8"/>
  <c r="AJ240" i="8"/>
  <c r="AH238" i="8"/>
  <c r="AF236" i="8"/>
  <c r="AF241" i="8" s="1"/>
  <c r="AG237" i="8"/>
  <c r="AV51" i="27"/>
  <c r="AV25" i="7" s="1"/>
  <c r="AW48" i="27"/>
  <c r="AH11" i="8"/>
  <c r="AH19" i="8" s="1"/>
  <c r="AH30" i="8"/>
  <c r="AH38" i="8" s="1"/>
  <c r="AN138" i="8"/>
  <c r="AN68" i="8"/>
  <c r="AN148" i="8"/>
  <c r="AM334" i="8"/>
  <c r="AM14" i="9" s="1"/>
  <c r="AL41" i="9"/>
  <c r="G42" i="14" s="1"/>
  <c r="AM82" i="9"/>
  <c r="AN78" i="8"/>
  <c r="AO213" i="7"/>
  <c r="AN215" i="7"/>
  <c r="AN303" i="8"/>
  <c r="AN82" i="9" s="1"/>
  <c r="AQ5" i="8"/>
  <c r="AP130" i="8"/>
  <c r="AP135" i="8"/>
  <c r="AP110" i="8"/>
  <c r="AP424" i="8"/>
  <c r="AP426" i="8" s="1"/>
  <c r="AP428" i="8" s="1"/>
  <c r="AP115" i="8"/>
  <c r="AP65" i="8"/>
  <c r="AP140" i="8"/>
  <c r="AP80" i="8"/>
  <c r="AP105" i="8"/>
  <c r="AP120" i="8"/>
  <c r="AP145" i="8"/>
  <c r="AP150" i="8"/>
  <c r="AP125" i="8"/>
  <c r="AP95" i="8"/>
  <c r="AP100" i="8"/>
  <c r="AP75" i="8"/>
  <c r="AP70" i="8"/>
  <c r="AP90" i="8"/>
  <c r="AP85" i="8"/>
  <c r="AN133" i="8"/>
  <c r="AN336" i="8"/>
  <c r="AM210" i="7"/>
  <c r="AM295" i="8" s="1"/>
  <c r="AM21" i="9" s="1"/>
  <c r="AN118" i="8"/>
  <c r="AO142" i="8"/>
  <c r="AO144" i="8"/>
  <c r="AO141" i="8"/>
  <c r="AO81" i="8"/>
  <c r="AO82" i="8"/>
  <c r="AO84" i="8"/>
  <c r="AO91" i="8"/>
  <c r="AO94" i="8"/>
  <c r="AO92" i="8"/>
  <c r="AO106" i="8"/>
  <c r="AO107" i="8"/>
  <c r="AO109" i="8"/>
  <c r="AO117" i="8"/>
  <c r="AO119" i="8"/>
  <c r="AO116" i="8"/>
  <c r="AN202" i="7"/>
  <c r="AM214" i="7"/>
  <c r="AO139" i="8"/>
  <c r="AO137" i="8"/>
  <c r="AO136" i="8"/>
  <c r="AO138" i="8" s="1"/>
  <c r="AL216" i="7"/>
  <c r="AL371" i="8" s="1"/>
  <c r="AQ208" i="7"/>
  <c r="AR220" i="7"/>
  <c r="AO111" i="8"/>
  <c r="AO114" i="8"/>
  <c r="AO112" i="8"/>
  <c r="AN335" i="8"/>
  <c r="AO207" i="7"/>
  <c r="AP201" i="7" s="1"/>
  <c r="AP219" i="7"/>
  <c r="AO102" i="8"/>
  <c r="AO104" i="8"/>
  <c r="AO101" i="8"/>
  <c r="AO151" i="8"/>
  <c r="AO152" i="8"/>
  <c r="AO154" i="8"/>
  <c r="AO132" i="8"/>
  <c r="AO131" i="8"/>
  <c r="AO134" i="8"/>
  <c r="AO71" i="8"/>
  <c r="AO74" i="8"/>
  <c r="AO72" i="8"/>
  <c r="AO76" i="8"/>
  <c r="AO77" i="8"/>
  <c r="AO79" i="8"/>
  <c r="AO124" i="8"/>
  <c r="AO121" i="8"/>
  <c r="AO122" i="8"/>
  <c r="AO66" i="8"/>
  <c r="AO67" i="8"/>
  <c r="AO69" i="8"/>
  <c r="AO304" i="8"/>
  <c r="AO15" i="9" s="1"/>
  <c r="AO302" i="8"/>
  <c r="AO126" i="8"/>
  <c r="AO127" i="8"/>
  <c r="AO129" i="8"/>
  <c r="AM339" i="8"/>
  <c r="AO221" i="7"/>
  <c r="AN209" i="7"/>
  <c r="AO203" i="7" s="1"/>
  <c r="AO86" i="8"/>
  <c r="AO89" i="8"/>
  <c r="AO87" i="8"/>
  <c r="AO96" i="8"/>
  <c r="AO99" i="8"/>
  <c r="AO97" i="8"/>
  <c r="AO149" i="8"/>
  <c r="AO146" i="8"/>
  <c r="AO147" i="8"/>
  <c r="AO148" i="8" s="1"/>
  <c r="P164" i="8"/>
  <c r="P209" i="8" s="1"/>
  <c r="X341" i="8"/>
  <c r="X207" i="8"/>
  <c r="X136" i="9" s="1"/>
  <c r="Y199" i="8"/>
  <c r="Y201" i="8" s="1"/>
  <c r="Y203" i="8"/>
  <c r="AR217" i="7"/>
  <c r="AQ205" i="7"/>
  <c r="AO157" i="9"/>
  <c r="AQ10" i="9"/>
  <c r="AQ19" i="9"/>
  <c r="AL293" i="8"/>
  <c r="AL296" i="8" s="1"/>
  <c r="AK150" i="9"/>
  <c r="X169" i="8"/>
  <c r="X171" i="8" s="1"/>
  <c r="W177" i="8"/>
  <c r="W133" i="9" s="1"/>
  <c r="X173" i="8"/>
  <c r="X184" i="8"/>
  <c r="X185" i="8" s="1"/>
  <c r="AN206" i="7"/>
  <c r="AO218" i="7"/>
  <c r="AO388" i="8"/>
  <c r="AN7" i="9"/>
  <c r="AN118" i="9"/>
  <c r="AP378" i="8"/>
  <c r="AP379" i="8"/>
  <c r="AP380" i="8"/>
  <c r="AP381" i="8"/>
  <c r="AP382" i="8"/>
  <c r="AQ376" i="8"/>
  <c r="AP385" i="8"/>
  <c r="AP383" i="8"/>
  <c r="AP387" i="8"/>
  <c r="AP384" i="8"/>
  <c r="AP386" i="8"/>
  <c r="X194" i="8"/>
  <c r="X195" i="8" s="1"/>
  <c r="AO211" i="7"/>
  <c r="AP199" i="7"/>
  <c r="AN200" i="7"/>
  <c r="AM212" i="7"/>
  <c r="AM204" i="7"/>
  <c r="AR347" i="8"/>
  <c r="AS349" i="8"/>
  <c r="AM21" i="7" l="1"/>
  <c r="AN28" i="27"/>
  <c r="BE25" i="33"/>
  <c r="BF22" i="33"/>
  <c r="BE36" i="33"/>
  <c r="BF19" i="33"/>
  <c r="BC33" i="33"/>
  <c r="BC38" i="33" s="1"/>
  <c r="AG362" i="8"/>
  <c r="AG284" i="8" s="1"/>
  <c r="AH22" i="7"/>
  <c r="AH14" i="27"/>
  <c r="AH19" i="7" s="1"/>
  <c r="AE359" i="8"/>
  <c r="AE281" i="8" s="1"/>
  <c r="AE40" i="8"/>
  <c r="AE71" i="9"/>
  <c r="AE77" i="9" s="1"/>
  <c r="AN33" i="27"/>
  <c r="AO28" i="27" s="1"/>
  <c r="AI64" i="9"/>
  <c r="AI352" i="8"/>
  <c r="AI263" i="8" s="1"/>
  <c r="AF15" i="8"/>
  <c r="AF13" i="8"/>
  <c r="AK19" i="27"/>
  <c r="AJ20" i="7"/>
  <c r="AK22" i="27"/>
  <c r="AG7" i="8"/>
  <c r="AG26" i="8"/>
  <c r="AF34" i="8"/>
  <c r="AF32" i="8"/>
  <c r="AI72" i="9"/>
  <c r="AI360" i="8"/>
  <c r="AI282" i="8" s="1"/>
  <c r="AE213" i="8"/>
  <c r="AD212" i="8"/>
  <c r="AD217" i="8" s="1"/>
  <c r="AD268" i="8" s="1"/>
  <c r="AD6" i="9" s="1"/>
  <c r="AG215" i="8"/>
  <c r="AF214" i="8"/>
  <c r="AH216" i="8"/>
  <c r="AE351" i="8"/>
  <c r="AE366" i="8" s="1"/>
  <c r="AE346" i="8" s="1"/>
  <c r="AE63" i="9"/>
  <c r="AE69" i="9" s="1"/>
  <c r="AE21" i="8"/>
  <c r="AC269" i="8"/>
  <c r="AM9" i="8"/>
  <c r="AM17" i="8" s="1"/>
  <c r="AM28" i="8"/>
  <c r="AM36" i="8" s="1"/>
  <c r="AO232" i="8"/>
  <c r="AK228" i="8"/>
  <c r="AK233" i="8" s="1"/>
  <c r="AN231" i="8"/>
  <c r="AM230" i="8"/>
  <c r="AL229" i="8"/>
  <c r="AL73" i="9"/>
  <c r="G17" i="18" s="1"/>
  <c r="AL361" i="8"/>
  <c r="AL283" i="8" s="1"/>
  <c r="AL353" i="8"/>
  <c r="AL264" i="8" s="1"/>
  <c r="AL65" i="9"/>
  <c r="G9" i="18" s="1"/>
  <c r="AO73" i="8"/>
  <c r="AO88" i="8"/>
  <c r="AO118" i="8"/>
  <c r="AI238" i="8"/>
  <c r="AG236" i="8"/>
  <c r="AG241" i="8" s="1"/>
  <c r="AH237" i="8"/>
  <c r="AK240" i="8"/>
  <c r="AJ239" i="8"/>
  <c r="AH75" i="9"/>
  <c r="AH363" i="8"/>
  <c r="AH285" i="8" s="1"/>
  <c r="AH355" i="8"/>
  <c r="AH266" i="8" s="1"/>
  <c r="AH67" i="9"/>
  <c r="AW51" i="27"/>
  <c r="AW25" i="7" s="1"/>
  <c r="AX48" i="27"/>
  <c r="AG244" i="8"/>
  <c r="AG249" i="8" s="1"/>
  <c r="AJ247" i="8"/>
  <c r="AI246" i="8"/>
  <c r="AH245" i="8"/>
  <c r="AK248" i="8"/>
  <c r="AO93" i="8"/>
  <c r="AO83" i="8"/>
  <c r="AO143" i="8"/>
  <c r="AO113" i="8"/>
  <c r="AM216" i="7"/>
  <c r="AM371" i="8" s="1"/>
  <c r="AM41" i="9"/>
  <c r="AN339" i="8"/>
  <c r="AO108" i="8"/>
  <c r="AN334" i="8"/>
  <c r="AN14" i="9" s="1"/>
  <c r="AO133" i="8"/>
  <c r="AO98" i="8"/>
  <c r="AO68" i="8"/>
  <c r="AO103" i="8"/>
  <c r="Y193" i="8"/>
  <c r="X197" i="8"/>
  <c r="X135" i="9" s="1"/>
  <c r="Y189" i="8"/>
  <c r="Y191" i="8" s="1"/>
  <c r="Y179" i="8"/>
  <c r="Y181" i="8" s="1"/>
  <c r="Y183" i="8"/>
  <c r="AO215" i="7"/>
  <c r="AP213" i="7"/>
  <c r="AP109" i="8"/>
  <c r="AP106" i="8"/>
  <c r="AP107" i="8"/>
  <c r="AP108" i="8" s="1"/>
  <c r="AP142" i="8"/>
  <c r="AP141" i="8"/>
  <c r="AP144" i="8"/>
  <c r="AO78" i="8"/>
  <c r="AO336" i="8"/>
  <c r="AO303" i="8"/>
  <c r="AO332" i="8" s="1"/>
  <c r="AO287" i="8" s="1"/>
  <c r="AO335" i="8"/>
  <c r="AP132" i="8"/>
  <c r="AP134" i="8"/>
  <c r="AP131" i="8"/>
  <c r="AP221" i="7"/>
  <c r="AO209" i="7"/>
  <c r="AP203" i="7" s="1"/>
  <c r="AR5" i="8"/>
  <c r="AQ90" i="8"/>
  <c r="AQ150" i="8"/>
  <c r="AQ120" i="8"/>
  <c r="AQ100" i="8"/>
  <c r="AQ424" i="8"/>
  <c r="AQ426" i="8" s="1"/>
  <c r="AQ428" i="8" s="1"/>
  <c r="AQ115" i="8"/>
  <c r="AQ95" i="8"/>
  <c r="AQ65" i="8"/>
  <c r="AQ135" i="8"/>
  <c r="AQ140" i="8"/>
  <c r="AQ145" i="8"/>
  <c r="AQ80" i="8"/>
  <c r="AQ110" i="8"/>
  <c r="AQ75" i="8"/>
  <c r="AQ130" i="8"/>
  <c r="AQ125" i="8"/>
  <c r="AQ70" i="8"/>
  <c r="AQ105" i="8"/>
  <c r="AQ85" i="8"/>
  <c r="AN210" i="7"/>
  <c r="AN295" i="8" s="1"/>
  <c r="AN41" i="9" s="1"/>
  <c r="AN332" i="8"/>
  <c r="AN287" i="8" s="1"/>
  <c r="AO202" i="7"/>
  <c r="AN214" i="7"/>
  <c r="AP152" i="8"/>
  <c r="AP151" i="8"/>
  <c r="AP154" i="8"/>
  <c r="AP153" i="8"/>
  <c r="AP122" i="8"/>
  <c r="AP124" i="8"/>
  <c r="AP121" i="8"/>
  <c r="AP123" i="8"/>
  <c r="AS220" i="7"/>
  <c r="AR208" i="7"/>
  <c r="AP117" i="8"/>
  <c r="AP119" i="8"/>
  <c r="AP116" i="8"/>
  <c r="AP89" i="8"/>
  <c r="AP86" i="8"/>
  <c r="AP87" i="8"/>
  <c r="AO128" i="8"/>
  <c r="AO153" i="8"/>
  <c r="AP92" i="8"/>
  <c r="AP94" i="8"/>
  <c r="AP91" i="8"/>
  <c r="AP93" i="8"/>
  <c r="AP79" i="8"/>
  <c r="AP77" i="8"/>
  <c r="AP76" i="8"/>
  <c r="AP78" i="8" s="1"/>
  <c r="AP101" i="8"/>
  <c r="AP104" i="8"/>
  <c r="AP102" i="8"/>
  <c r="AP146" i="8"/>
  <c r="AP149" i="8"/>
  <c r="AP147" i="8"/>
  <c r="AO123" i="8"/>
  <c r="AP84" i="8"/>
  <c r="AP82" i="8"/>
  <c r="AP81" i="8"/>
  <c r="AP67" i="8"/>
  <c r="AP66" i="8"/>
  <c r="AP69" i="8"/>
  <c r="AP302" i="8"/>
  <c r="AP304" i="8"/>
  <c r="AP15" i="9" s="1"/>
  <c r="AP114" i="8"/>
  <c r="AP111" i="8"/>
  <c r="AP112" i="8"/>
  <c r="AP113" i="8" s="1"/>
  <c r="AP136" i="8"/>
  <c r="AP137" i="8"/>
  <c r="AP139" i="8"/>
  <c r="AP74" i="8"/>
  <c r="AP72" i="8"/>
  <c r="AP71" i="8"/>
  <c r="AP73" i="8"/>
  <c r="AP97" i="8"/>
  <c r="AP96" i="8"/>
  <c r="AP99" i="8"/>
  <c r="AQ219" i="7"/>
  <c r="AP207" i="7"/>
  <c r="AQ201" i="7" s="1"/>
  <c r="AQ213" i="7" s="1"/>
  <c r="AP126" i="8"/>
  <c r="AP129" i="8"/>
  <c r="AP127" i="8"/>
  <c r="P110" i="9"/>
  <c r="P112" i="9" s="1"/>
  <c r="P114" i="9" s="1"/>
  <c r="P33" i="9"/>
  <c r="P165" i="8"/>
  <c r="Y340" i="8"/>
  <c r="Y16" i="9" s="1"/>
  <c r="Y23" i="9" s="1"/>
  <c r="Y26" i="9" s="1"/>
  <c r="X147" i="9"/>
  <c r="Y338" i="8"/>
  <c r="X36" i="9"/>
  <c r="AN21" i="9"/>
  <c r="AP157" i="9"/>
  <c r="AN212" i="7"/>
  <c r="AO200" i="7"/>
  <c r="AN204" i="7"/>
  <c r="AP388" i="8"/>
  <c r="X187" i="8"/>
  <c r="X134" i="9" s="1"/>
  <c r="X174" i="8"/>
  <c r="X175" i="8" s="1"/>
  <c r="AT349" i="8"/>
  <c r="AP211" i="7"/>
  <c r="AQ199" i="7"/>
  <c r="AS217" i="7"/>
  <c r="AR205" i="7"/>
  <c r="AR19" i="9"/>
  <c r="AR10" i="9"/>
  <c r="AQ378" i="8"/>
  <c r="AQ379" i="8"/>
  <c r="AQ380" i="8"/>
  <c r="AQ381" i="8"/>
  <c r="AR376" i="8"/>
  <c r="AQ382" i="8"/>
  <c r="AQ383" i="8"/>
  <c r="AQ384" i="8"/>
  <c r="AQ385" i="8"/>
  <c r="AQ386" i="8"/>
  <c r="AQ387" i="8"/>
  <c r="AO7" i="9"/>
  <c r="AO118" i="9"/>
  <c r="Y204" i="8"/>
  <c r="Y205" i="8" s="1"/>
  <c r="Y207" i="8" s="1"/>
  <c r="Y136" i="9" s="1"/>
  <c r="AP218" i="7"/>
  <c r="AO206" i="7"/>
  <c r="AM293" i="8"/>
  <c r="AM296" i="8" s="1"/>
  <c r="AL150" i="9"/>
  <c r="G28" i="16" s="1"/>
  <c r="BF24" i="33" l="1"/>
  <c r="BD31" i="33"/>
  <c r="BD28" i="33"/>
  <c r="AI9" i="27"/>
  <c r="AI12" i="27"/>
  <c r="AH35" i="27"/>
  <c r="AO31" i="27"/>
  <c r="AE79" i="9"/>
  <c r="AH10" i="8"/>
  <c r="AH18" i="8" s="1"/>
  <c r="AH29" i="8"/>
  <c r="AH37" i="8" s="1"/>
  <c r="AO33" i="27"/>
  <c r="AP28" i="27" s="1"/>
  <c r="AI14" i="27"/>
  <c r="AH7" i="8"/>
  <c r="AH26" i="8"/>
  <c r="AE262" i="8"/>
  <c r="AK24" i="27"/>
  <c r="AF351" i="8"/>
  <c r="AF262" i="8" s="1"/>
  <c r="AF63" i="9"/>
  <c r="AF69" i="9" s="1"/>
  <c r="AF21" i="8"/>
  <c r="AJ221" i="8"/>
  <c r="AI220" i="8"/>
  <c r="AI225" i="8" s="1"/>
  <c r="AK222" i="8"/>
  <c r="AL223" i="8"/>
  <c r="AM224" i="8"/>
  <c r="AG15" i="8"/>
  <c r="AG13" i="8"/>
  <c r="AG34" i="8"/>
  <c r="AG32" i="8"/>
  <c r="AC140" i="9"/>
  <c r="AC34" i="9"/>
  <c r="AD261" i="8"/>
  <c r="AD269" i="8" s="1"/>
  <c r="AJ27" i="8"/>
  <c r="AJ35" i="8" s="1"/>
  <c r="AJ8" i="8"/>
  <c r="AJ16" i="8" s="1"/>
  <c r="AN21" i="7"/>
  <c r="AN28" i="8" s="1"/>
  <c r="AN36" i="8" s="1"/>
  <c r="AF275" i="8"/>
  <c r="AH277" i="8"/>
  <c r="AG276" i="8"/>
  <c r="AE274" i="8"/>
  <c r="AE278" i="8" s="1"/>
  <c r="AE288" i="8" s="1"/>
  <c r="AE17" i="9" s="1"/>
  <c r="AF40" i="8"/>
  <c r="AF71" i="9"/>
  <c r="AF77" i="9" s="1"/>
  <c r="AF359" i="8"/>
  <c r="AF281" i="8" s="1"/>
  <c r="AM73" i="9"/>
  <c r="AM361" i="8"/>
  <c r="AM283" i="8" s="1"/>
  <c r="AL228" i="8"/>
  <c r="AL233" i="8" s="1"/>
  <c r="AN230" i="8"/>
  <c r="AO231" i="8"/>
  <c r="AP232" i="8"/>
  <c r="AM229" i="8"/>
  <c r="AM353" i="8"/>
  <c r="AM264" i="8" s="1"/>
  <c r="AM65" i="9"/>
  <c r="AP143" i="8"/>
  <c r="AP133" i="8"/>
  <c r="Y184" i="8"/>
  <c r="Y185" i="8" s="1"/>
  <c r="Y187" i="8" s="1"/>
  <c r="Y134" i="9" s="1"/>
  <c r="AO210" i="7"/>
  <c r="AO295" i="8" s="1"/>
  <c r="AO41" i="9" s="1"/>
  <c r="AP118" i="8"/>
  <c r="AX51" i="27"/>
  <c r="AX25" i="7" s="1"/>
  <c r="AY48" i="27"/>
  <c r="AK247" i="8"/>
  <c r="AH244" i="8"/>
  <c r="AH249" i="8" s="1"/>
  <c r="AI245" i="8"/>
  <c r="AL248" i="8"/>
  <c r="AJ246" i="8"/>
  <c r="AI30" i="8"/>
  <c r="AI38" i="8" s="1"/>
  <c r="AI11" i="8"/>
  <c r="AI19" i="8" s="1"/>
  <c r="AP88" i="8"/>
  <c r="AO339" i="8"/>
  <c r="Y194" i="8"/>
  <c r="Y195" i="8" s="1"/>
  <c r="Z189" i="8" s="1"/>
  <c r="Z191" i="8" s="1"/>
  <c r="AP303" i="8"/>
  <c r="AP332" i="8" s="1"/>
  <c r="AP287" i="8" s="1"/>
  <c r="AO334" i="8"/>
  <c r="AO14" i="9" s="1"/>
  <c r="AP148" i="8"/>
  <c r="AP98" i="8"/>
  <c r="AP215" i="7"/>
  <c r="AQ114" i="8"/>
  <c r="AQ112" i="8"/>
  <c r="AQ111" i="8"/>
  <c r="AQ146" i="8"/>
  <c r="AQ149" i="8"/>
  <c r="AQ147" i="8"/>
  <c r="AQ144" i="8"/>
  <c r="AQ142" i="8"/>
  <c r="AQ141" i="8"/>
  <c r="AQ119" i="8"/>
  <c r="AQ116" i="8"/>
  <c r="AQ117" i="8"/>
  <c r="AP138" i="8"/>
  <c r="AQ121" i="8"/>
  <c r="AQ122" i="8"/>
  <c r="AQ124" i="8"/>
  <c r="AQ123" i="8"/>
  <c r="AQ151" i="8"/>
  <c r="AQ152" i="8"/>
  <c r="AQ153" i="8" s="1"/>
  <c r="AQ154" i="8"/>
  <c r="AQ94" i="8"/>
  <c r="AQ92" i="8"/>
  <c r="AQ91" i="8"/>
  <c r="AP202" i="7"/>
  <c r="AO214" i="7"/>
  <c r="AS5" i="8"/>
  <c r="AR75" i="8"/>
  <c r="AR145" i="8"/>
  <c r="AR95" i="8"/>
  <c r="AR130" i="8"/>
  <c r="AR140" i="8"/>
  <c r="AR105" i="8"/>
  <c r="AR125" i="8"/>
  <c r="AR424" i="8"/>
  <c r="AR426" i="8" s="1"/>
  <c r="AR428" i="8" s="1"/>
  <c r="AR150" i="8"/>
  <c r="AR100" i="8"/>
  <c r="AR120" i="8"/>
  <c r="AR135" i="8"/>
  <c r="AR110" i="8"/>
  <c r="AR65" i="8"/>
  <c r="AR80" i="8"/>
  <c r="AR90" i="8"/>
  <c r="AR115" i="8"/>
  <c r="AR70" i="8"/>
  <c r="AR85" i="8"/>
  <c r="AQ132" i="8"/>
  <c r="AQ134" i="8"/>
  <c r="AQ131" i="8"/>
  <c r="AQ81" i="8"/>
  <c r="AQ84" i="8"/>
  <c r="AQ82" i="8"/>
  <c r="AO82" i="9"/>
  <c r="AQ96" i="8"/>
  <c r="AQ99" i="8"/>
  <c r="AQ97" i="8"/>
  <c r="AQ101" i="8"/>
  <c r="AQ104" i="8"/>
  <c r="AQ102" i="8"/>
  <c r="AN216" i="7"/>
  <c r="AN371" i="8" s="1"/>
  <c r="AP128" i="8"/>
  <c r="AP68" i="8"/>
  <c r="AP335" i="8"/>
  <c r="AQ89" i="8"/>
  <c r="AQ87" i="8"/>
  <c r="AQ86" i="8"/>
  <c r="AQ88" i="8"/>
  <c r="AQ109" i="8"/>
  <c r="AQ106" i="8"/>
  <c r="AQ107" i="8"/>
  <c r="AQ207" i="7"/>
  <c r="AR201" i="7" s="1"/>
  <c r="AR213" i="7" s="1"/>
  <c r="AR219" i="7"/>
  <c r="AP336" i="8"/>
  <c r="AQ74" i="8"/>
  <c r="AQ72" i="8"/>
  <c r="AQ71" i="8"/>
  <c r="AQ79" i="8"/>
  <c r="AQ76" i="8"/>
  <c r="AQ77" i="8"/>
  <c r="AS208" i="7"/>
  <c r="AT220" i="7"/>
  <c r="AQ139" i="8"/>
  <c r="AQ136" i="8"/>
  <c r="AQ137" i="8"/>
  <c r="AQ66" i="8"/>
  <c r="AQ67" i="8"/>
  <c r="AQ69" i="8"/>
  <c r="AQ302" i="8"/>
  <c r="AQ304" i="8"/>
  <c r="AQ15" i="9" s="1"/>
  <c r="AP103" i="8"/>
  <c r="AQ221" i="7"/>
  <c r="AP209" i="7"/>
  <c r="AQ203" i="7" s="1"/>
  <c r="AP83" i="8"/>
  <c r="AQ126" i="8"/>
  <c r="AQ129" i="8"/>
  <c r="AQ127" i="8"/>
  <c r="Q163" i="8"/>
  <c r="P167" i="8"/>
  <c r="P132" i="9" s="1"/>
  <c r="P137" i="9" s="1"/>
  <c r="Q159" i="8"/>
  <c r="Q161" i="8" s="1"/>
  <c r="Y341" i="8"/>
  <c r="X177" i="8"/>
  <c r="X133" i="9" s="1"/>
  <c r="Y169" i="8"/>
  <c r="Y171" i="8" s="1"/>
  <c r="Y173" i="8"/>
  <c r="AR380" i="8"/>
  <c r="AR381" i="8"/>
  <c r="AR382" i="8"/>
  <c r="AS376" i="8"/>
  <c r="AR378" i="8"/>
  <c r="AR379" i="8"/>
  <c r="AR386" i="8"/>
  <c r="AR384" i="8"/>
  <c r="AR385" i="8"/>
  <c r="AR387" i="8"/>
  <c r="AR383" i="8"/>
  <c r="AP206" i="7"/>
  <c r="AQ218" i="7"/>
  <c r="AQ211" i="7"/>
  <c r="AR199" i="7"/>
  <c r="AP7" i="9"/>
  <c r="AP118" i="9"/>
  <c r="Z203" i="8"/>
  <c r="Z199" i="8"/>
  <c r="Z201" i="8" s="1"/>
  <c r="AP200" i="7"/>
  <c r="AO212" i="7"/>
  <c r="AO204" i="7"/>
  <c r="Z179" i="8"/>
  <c r="Z181" i="8" s="1"/>
  <c r="AQ388" i="8"/>
  <c r="AQ157" i="9"/>
  <c r="AT217" i="7"/>
  <c r="AS205" i="7"/>
  <c r="AN293" i="8"/>
  <c r="AN296" i="8" s="1"/>
  <c r="AM150" i="9"/>
  <c r="AT347" i="8"/>
  <c r="AU349" i="8"/>
  <c r="BF25" i="33" l="1"/>
  <c r="BG22" i="33"/>
  <c r="BG19" i="33"/>
  <c r="BF36" i="33"/>
  <c r="BD33" i="33"/>
  <c r="BD38" i="33" s="1"/>
  <c r="BE31" i="33"/>
  <c r="BE28" i="33"/>
  <c r="BE33" i="33" s="1"/>
  <c r="BE38" i="33" s="1"/>
  <c r="AO21" i="7"/>
  <c r="AP31" i="27"/>
  <c r="AP33" i="27" s="1"/>
  <c r="AN9" i="8"/>
  <c r="AN17" i="8" s="1"/>
  <c r="AN65" i="9" s="1"/>
  <c r="AI22" i="7"/>
  <c r="AH74" i="9"/>
  <c r="AH362" i="8"/>
  <c r="AH284" i="8" s="1"/>
  <c r="AH66" i="9"/>
  <c r="AH354" i="8"/>
  <c r="AH265" i="8" s="1"/>
  <c r="AH214" i="8"/>
  <c r="AG213" i="8"/>
  <c r="AI215" i="8"/>
  <c r="AF212" i="8"/>
  <c r="AJ216" i="8"/>
  <c r="AF79" i="9"/>
  <c r="AF366" i="8"/>
  <c r="AF346" i="8" s="1"/>
  <c r="AL19" i="27"/>
  <c r="AK20" i="7"/>
  <c r="AL22" i="27"/>
  <c r="AF213" i="8"/>
  <c r="AH215" i="8"/>
  <c r="AE212" i="8"/>
  <c r="AE217" i="8" s="1"/>
  <c r="AE268" i="8" s="1"/>
  <c r="AE6" i="9" s="1"/>
  <c r="AE11" i="9" s="1"/>
  <c r="AG214" i="8"/>
  <c r="AI216" i="8"/>
  <c r="AG359" i="8"/>
  <c r="AG281" i="8" s="1"/>
  <c r="AG40" i="8"/>
  <c r="AG71" i="9"/>
  <c r="AG77" i="9" s="1"/>
  <c r="AJ64" i="9"/>
  <c r="AJ352" i="8"/>
  <c r="AJ263" i="8" s="1"/>
  <c r="AJ72" i="9"/>
  <c r="AJ360" i="8"/>
  <c r="AJ282" i="8" s="1"/>
  <c r="AH34" i="8"/>
  <c r="AH32" i="8"/>
  <c r="AE261" i="8"/>
  <c r="AD140" i="9"/>
  <c r="AD34" i="9"/>
  <c r="AH15" i="8"/>
  <c r="AH13" i="8"/>
  <c r="AG63" i="9"/>
  <c r="AG69" i="9" s="1"/>
  <c r="AG21" i="8"/>
  <c r="AG351" i="8"/>
  <c r="AG262" i="8" s="1"/>
  <c r="AI277" i="8"/>
  <c r="AG275" i="8"/>
  <c r="AH276" i="8"/>
  <c r="AF274" i="8"/>
  <c r="AF278" i="8" s="1"/>
  <c r="AF288" i="8" s="1"/>
  <c r="AF17" i="9" s="1"/>
  <c r="AJ12" i="27"/>
  <c r="AI19" i="7"/>
  <c r="AI35" i="27"/>
  <c r="AJ9" i="27"/>
  <c r="AO230" i="8"/>
  <c r="AN229" i="8"/>
  <c r="AQ232" i="8"/>
  <c r="AM228" i="8"/>
  <c r="AM233" i="8" s="1"/>
  <c r="AP231" i="8"/>
  <c r="AO9" i="8"/>
  <c r="AO17" i="8" s="1"/>
  <c r="AO28" i="8"/>
  <c r="AO36" i="8" s="1"/>
  <c r="AN361" i="8"/>
  <c r="AN283" i="8" s="1"/>
  <c r="AN73" i="9"/>
  <c r="AQ118" i="8"/>
  <c r="Z183" i="8"/>
  <c r="AQ73" i="8"/>
  <c r="AQ148" i="8"/>
  <c r="AO21" i="9"/>
  <c r="AQ113" i="8"/>
  <c r="AQ93" i="8"/>
  <c r="AP334" i="8"/>
  <c r="AP14" i="9" s="1"/>
  <c r="AJ11" i="8"/>
  <c r="AJ19" i="8" s="1"/>
  <c r="AJ30" i="8"/>
  <c r="AJ38" i="8" s="1"/>
  <c r="AI67" i="9"/>
  <c r="AI355" i="8"/>
  <c r="AI266" i="8" s="1"/>
  <c r="AI75" i="9"/>
  <c r="AI363" i="8"/>
  <c r="AI285" i="8" s="1"/>
  <c r="AY51" i="27"/>
  <c r="AY25" i="7" s="1"/>
  <c r="AZ48" i="27"/>
  <c r="AQ108" i="8"/>
  <c r="AQ133" i="8"/>
  <c r="AQ143" i="8"/>
  <c r="AP82" i="9"/>
  <c r="AQ78" i="8"/>
  <c r="AQ98" i="8"/>
  <c r="Y197" i="8"/>
  <c r="Y135" i="9" s="1"/>
  <c r="Z193" i="8"/>
  <c r="Z194" i="8" s="1"/>
  <c r="Z195" i="8" s="1"/>
  <c r="AQ128" i="8"/>
  <c r="AQ215" i="7"/>
  <c r="AR129" i="8"/>
  <c r="AR127" i="8"/>
  <c r="AR126" i="8"/>
  <c r="AR128" i="8"/>
  <c r="AR134" i="8"/>
  <c r="AR131" i="8"/>
  <c r="AR132" i="8"/>
  <c r="AR99" i="8"/>
  <c r="AR96" i="8"/>
  <c r="AR97" i="8"/>
  <c r="AR149" i="8"/>
  <c r="AR147" i="8"/>
  <c r="AR146" i="8"/>
  <c r="AT5" i="8"/>
  <c r="AS105" i="8"/>
  <c r="AS100" i="8"/>
  <c r="AS424" i="8"/>
  <c r="AS426" i="8" s="1"/>
  <c r="AS428" i="8" s="1"/>
  <c r="AS80" i="8"/>
  <c r="AS145" i="8"/>
  <c r="AS150" i="8"/>
  <c r="AS95" i="8"/>
  <c r="AS120" i="8"/>
  <c r="AS130" i="8"/>
  <c r="AS75" i="8"/>
  <c r="AS115" i="8"/>
  <c r="AS65" i="8"/>
  <c r="AS125" i="8"/>
  <c r="AS140" i="8"/>
  <c r="AS135" i="8"/>
  <c r="AS90" i="8"/>
  <c r="AS110" i="8"/>
  <c r="AS70" i="8"/>
  <c r="AS85" i="8"/>
  <c r="AQ68" i="8"/>
  <c r="AQ336" i="8"/>
  <c r="AR74" i="8"/>
  <c r="AR72" i="8"/>
  <c r="AR71" i="8"/>
  <c r="AQ335" i="8"/>
  <c r="AR116" i="8"/>
  <c r="AR117" i="8"/>
  <c r="AR118" i="8" s="1"/>
  <c r="AR119" i="8"/>
  <c r="AR91" i="8"/>
  <c r="AR94" i="8"/>
  <c r="AR92" i="8"/>
  <c r="AQ138" i="8"/>
  <c r="AQ303" i="8"/>
  <c r="AQ82" i="9" s="1"/>
  <c r="AR84" i="8"/>
  <c r="AR82" i="8"/>
  <c r="AR81" i="8"/>
  <c r="AR221" i="7"/>
  <c r="AQ209" i="7"/>
  <c r="AR203" i="7" s="1"/>
  <c r="AR77" i="8"/>
  <c r="AR76" i="8"/>
  <c r="AR79" i="8"/>
  <c r="AQ202" i="7"/>
  <c r="AP214" i="7"/>
  <c r="AO216" i="7"/>
  <c r="AO371" i="8" s="1"/>
  <c r="AP339" i="8"/>
  <c r="AR69" i="8"/>
  <c r="AR66" i="8"/>
  <c r="AR67" i="8"/>
  <c r="AR302" i="8"/>
  <c r="AR304" i="8"/>
  <c r="AR15" i="9" s="1"/>
  <c r="AU220" i="7"/>
  <c r="AT208" i="7"/>
  <c r="AR111" i="8"/>
  <c r="AR114" i="8"/>
  <c r="AR112" i="8"/>
  <c r="AR136" i="8"/>
  <c r="AR139" i="8"/>
  <c r="AR137" i="8"/>
  <c r="AR121" i="8"/>
  <c r="AR122" i="8"/>
  <c r="AR124" i="8"/>
  <c r="AQ103" i="8"/>
  <c r="AR104" i="8"/>
  <c r="AR102" i="8"/>
  <c r="AR101" i="8"/>
  <c r="AR106" i="8"/>
  <c r="AR107" i="8"/>
  <c r="AR109" i="8"/>
  <c r="AR141" i="8"/>
  <c r="AR142" i="8"/>
  <c r="AR144" i="8"/>
  <c r="AP210" i="7"/>
  <c r="AP295" i="8" s="1"/>
  <c r="AP21" i="9" s="1"/>
  <c r="AS219" i="7"/>
  <c r="AR207" i="7"/>
  <c r="AS201" i="7" s="1"/>
  <c r="AQ83" i="8"/>
  <c r="AR86" i="8"/>
  <c r="AR89" i="8"/>
  <c r="AR87" i="8"/>
  <c r="AR152" i="8"/>
  <c r="AR151" i="8"/>
  <c r="AR154" i="8"/>
  <c r="Q164" i="8"/>
  <c r="Q209" i="8" s="1"/>
  <c r="Y36" i="9"/>
  <c r="Y147" i="9"/>
  <c r="Z340" i="8"/>
  <c r="Z16" i="9" s="1"/>
  <c r="Z338" i="8"/>
  <c r="AR218" i="7"/>
  <c r="AQ206" i="7"/>
  <c r="AN150" i="9"/>
  <c r="AO293" i="8"/>
  <c r="AO296" i="8" s="1"/>
  <c r="AR157" i="9"/>
  <c r="AU217" i="7"/>
  <c r="AT205" i="7"/>
  <c r="AP212" i="7"/>
  <c r="AP216" i="7" s="1"/>
  <c r="AP371" i="8" s="1"/>
  <c r="AQ200" i="7"/>
  <c r="AP204" i="7"/>
  <c r="AU347" i="8"/>
  <c r="AV349" i="8"/>
  <c r="AT19" i="9"/>
  <c r="AT10" i="9"/>
  <c r="AR388" i="8"/>
  <c r="AQ7" i="9"/>
  <c r="AQ118" i="9"/>
  <c r="Z184" i="8"/>
  <c r="Z185" i="8" s="1"/>
  <c r="Y174" i="8"/>
  <c r="Y175" i="8" s="1"/>
  <c r="Z173" i="8" s="1"/>
  <c r="AS199" i="7"/>
  <c r="AR211" i="7"/>
  <c r="Z204" i="8"/>
  <c r="Z205" i="8" s="1"/>
  <c r="AS380" i="8"/>
  <c r="AS381" i="8"/>
  <c r="AT376" i="8"/>
  <c r="AS379" i="8"/>
  <c r="AS382" i="8"/>
  <c r="AS378" i="8"/>
  <c r="AS383" i="8"/>
  <c r="AS386" i="8"/>
  <c r="AS384" i="8"/>
  <c r="AS387" i="8"/>
  <c r="AS385" i="8"/>
  <c r="AN353" i="8" l="1"/>
  <c r="AN264" i="8" s="1"/>
  <c r="BG24" i="33"/>
  <c r="BF31" i="33"/>
  <c r="BF28" i="33"/>
  <c r="BF33" i="33" s="1"/>
  <c r="BF38" i="33" s="1"/>
  <c r="AR143" i="8"/>
  <c r="AP21" i="7"/>
  <c r="AQ31" i="27"/>
  <c r="AQ28" i="27"/>
  <c r="AQ33" i="27" s="1"/>
  <c r="AR28" i="27" s="1"/>
  <c r="AI29" i="8"/>
  <c r="AI37" i="8" s="1"/>
  <c r="AI362" i="8" s="1"/>
  <c r="AI284" i="8" s="1"/>
  <c r="AI10" i="8"/>
  <c r="AI18" i="8" s="1"/>
  <c r="AI66" i="9" s="1"/>
  <c r="AH236" i="8"/>
  <c r="AH241" i="8" s="1"/>
  <c r="AJ238" i="8"/>
  <c r="AI237" i="8"/>
  <c r="AK239" i="8"/>
  <c r="AL240" i="8"/>
  <c r="AG366" i="8"/>
  <c r="AG346" i="8" s="1"/>
  <c r="AG79" i="9"/>
  <c r="AK27" i="8"/>
  <c r="AK35" i="8" s="1"/>
  <c r="AK8" i="8"/>
  <c r="AK16" i="8" s="1"/>
  <c r="AL24" i="27"/>
  <c r="AI276" i="8"/>
  <c r="AJ277" i="8"/>
  <c r="AG274" i="8"/>
  <c r="AG278" i="8" s="1"/>
  <c r="AG288" i="8" s="1"/>
  <c r="AG17" i="9" s="1"/>
  <c r="AH275" i="8"/>
  <c r="AF217" i="8"/>
  <c r="AF268" i="8" s="1"/>
  <c r="AF6" i="9" s="1"/>
  <c r="AF11" i="9" s="1"/>
  <c r="AH359" i="8"/>
  <c r="AH281" i="8" s="1"/>
  <c r="AH40" i="8"/>
  <c r="AH71" i="9"/>
  <c r="AH77" i="9" s="1"/>
  <c r="AJ14" i="27"/>
  <c r="AI26" i="8"/>
  <c r="AI7" i="8"/>
  <c r="AI214" i="8"/>
  <c r="AG212" i="8"/>
  <c r="AG217" i="8" s="1"/>
  <c r="AG268" i="8" s="1"/>
  <c r="AG6" i="9" s="1"/>
  <c r="AK216" i="8"/>
  <c r="AJ215" i="8"/>
  <c r="AH213" i="8"/>
  <c r="AH21" i="8"/>
  <c r="AH63" i="9"/>
  <c r="AH69" i="9" s="1"/>
  <c r="AH351" i="8"/>
  <c r="AE269" i="8"/>
  <c r="AJ220" i="8"/>
  <c r="AJ225" i="8" s="1"/>
  <c r="AK221" i="8"/>
  <c r="AL222" i="8"/>
  <c r="AN224" i="8"/>
  <c r="AM223" i="8"/>
  <c r="AO361" i="8"/>
  <c r="AO283" i="8" s="1"/>
  <c r="AO73" i="9"/>
  <c r="AO65" i="9"/>
  <c r="AO353" i="8"/>
  <c r="AO264" i="8" s="1"/>
  <c r="AP28" i="8"/>
  <c r="AP36" i="8" s="1"/>
  <c r="AP9" i="8"/>
  <c r="AP17" i="8" s="1"/>
  <c r="AQ231" i="8"/>
  <c r="AN228" i="8"/>
  <c r="AN233" i="8" s="1"/>
  <c r="AP230" i="8"/>
  <c r="AO229" i="8"/>
  <c r="AR232" i="8"/>
  <c r="AR148" i="8"/>
  <c r="AR153" i="8"/>
  <c r="AR138" i="8"/>
  <c r="AR83" i="8"/>
  <c r="AR68" i="8"/>
  <c r="AJ67" i="9"/>
  <c r="AJ355" i="8"/>
  <c r="AJ266" i="8" s="1"/>
  <c r="AJ363" i="8"/>
  <c r="AJ285" i="8" s="1"/>
  <c r="AJ75" i="9"/>
  <c r="AK30" i="8"/>
  <c r="AK38" i="8" s="1"/>
  <c r="AK11" i="8"/>
  <c r="AK19" i="8" s="1"/>
  <c r="AZ51" i="27"/>
  <c r="AZ25" i="7" s="1"/>
  <c r="BA48" i="27"/>
  <c r="AM248" i="8"/>
  <c r="AJ245" i="8"/>
  <c r="AL247" i="8"/>
  <c r="AK246" i="8"/>
  <c r="AI244" i="8"/>
  <c r="AI249" i="8" s="1"/>
  <c r="AR73" i="8"/>
  <c r="AQ332" i="8"/>
  <c r="AQ287" i="8" s="1"/>
  <c r="AQ334" i="8"/>
  <c r="AQ14" i="9" s="1"/>
  <c r="AQ210" i="7"/>
  <c r="AQ295" i="8" s="1"/>
  <c r="AQ339" i="8"/>
  <c r="AR303" i="8"/>
  <c r="AR332" i="8" s="1"/>
  <c r="AR287" i="8" s="1"/>
  <c r="AR103" i="8"/>
  <c r="AR123" i="8"/>
  <c r="AR113" i="8"/>
  <c r="AA199" i="8"/>
  <c r="AA201" i="8" s="1"/>
  <c r="Z207" i="8"/>
  <c r="Z136" i="9" s="1"/>
  <c r="E11" i="16" s="1"/>
  <c r="AR215" i="7"/>
  <c r="Z197" i="8"/>
  <c r="Z135" i="9" s="1"/>
  <c r="E10" i="16" s="1"/>
  <c r="AA193" i="8"/>
  <c r="AS82" i="8"/>
  <c r="AS84" i="8"/>
  <c r="AS81" i="8"/>
  <c r="AS83" i="8" s="1"/>
  <c r="AS102" i="8"/>
  <c r="AS104" i="8"/>
  <c r="AS101" i="8"/>
  <c r="AS207" i="7"/>
  <c r="AT201" i="7" s="1"/>
  <c r="AT219" i="7"/>
  <c r="AS106" i="8"/>
  <c r="AS107" i="8"/>
  <c r="AS109" i="8"/>
  <c r="AS213" i="7"/>
  <c r="AR98" i="8"/>
  <c r="AR108" i="8"/>
  <c r="AR336" i="8"/>
  <c r="AS137" i="8"/>
  <c r="AS139" i="8"/>
  <c r="AS136" i="8"/>
  <c r="AR93" i="8"/>
  <c r="AS141" i="8"/>
  <c r="AS142" i="8"/>
  <c r="AS144" i="8"/>
  <c r="Q165" i="8"/>
  <c r="R163" i="8" s="1"/>
  <c r="AS129" i="8"/>
  <c r="AS126" i="8"/>
  <c r="AS127" i="8"/>
  <c r="AR133" i="8"/>
  <c r="AS146" i="8"/>
  <c r="AS147" i="8"/>
  <c r="AS149" i="8"/>
  <c r="AU5" i="8"/>
  <c r="AT140" i="8"/>
  <c r="AT424" i="8"/>
  <c r="AT426" i="8" s="1"/>
  <c r="AT428" i="8" s="1"/>
  <c r="AT120" i="8"/>
  <c r="AT115" i="8"/>
  <c r="AT105" i="8"/>
  <c r="AT65" i="8"/>
  <c r="AT135" i="8"/>
  <c r="AT145" i="8"/>
  <c r="AT90" i="8"/>
  <c r="AT75" i="8"/>
  <c r="AT130" i="8"/>
  <c r="AT125" i="8"/>
  <c r="AT110" i="8"/>
  <c r="AT80" i="8"/>
  <c r="AT100" i="8"/>
  <c r="AT95" i="8"/>
  <c r="AT150" i="8"/>
  <c r="AT70" i="8"/>
  <c r="AT85" i="8"/>
  <c r="AS86" i="8"/>
  <c r="AS89" i="8"/>
  <c r="AS87" i="8"/>
  <c r="AS114" i="8"/>
  <c r="AS111" i="8"/>
  <c r="AS112" i="8"/>
  <c r="AS94" i="8"/>
  <c r="AS91" i="8"/>
  <c r="AS92" i="8"/>
  <c r="AS69" i="8"/>
  <c r="AS66" i="8"/>
  <c r="AS67" i="8"/>
  <c r="AS304" i="8"/>
  <c r="AS15" i="9" s="1"/>
  <c r="AS302" i="8"/>
  <c r="AS119" i="8"/>
  <c r="AS116" i="8"/>
  <c r="AS117" i="8"/>
  <c r="AP41" i="9"/>
  <c r="AS76" i="8"/>
  <c r="AS79" i="8"/>
  <c r="AS77" i="8"/>
  <c r="AQ214" i="7"/>
  <c r="AR202" i="7"/>
  <c r="AS132" i="8"/>
  <c r="AS131" i="8"/>
  <c r="AS133" i="8" s="1"/>
  <c r="AS134" i="8"/>
  <c r="AS124" i="8"/>
  <c r="AS121" i="8"/>
  <c r="AS122" i="8"/>
  <c r="AR335" i="8"/>
  <c r="AR209" i="7"/>
  <c r="AS203" i="7" s="1"/>
  <c r="AS221" i="7"/>
  <c r="AU208" i="7"/>
  <c r="AV220" i="7"/>
  <c r="AS72" i="8"/>
  <c r="AS74" i="8"/>
  <c r="AS71" i="8"/>
  <c r="AS73" i="8" s="1"/>
  <c r="AR88" i="8"/>
  <c r="AR78" i="8"/>
  <c r="AS96" i="8"/>
  <c r="AS97" i="8"/>
  <c r="AS99" i="8"/>
  <c r="AS154" i="8"/>
  <c r="AS152" i="8"/>
  <c r="AS151" i="8"/>
  <c r="Q110" i="9"/>
  <c r="Q112" i="9" s="1"/>
  <c r="Q114" i="9" s="1"/>
  <c r="Q33" i="9"/>
  <c r="Z341" i="8"/>
  <c r="Z36" i="9" s="1"/>
  <c r="E37" i="14" s="1"/>
  <c r="E17" i="14"/>
  <c r="Z23" i="9"/>
  <c r="Z26" i="9" s="1"/>
  <c r="AA179" i="8"/>
  <c r="AA181" i="8" s="1"/>
  <c r="AA183" i="8"/>
  <c r="Z187" i="8"/>
  <c r="Z134" i="9" s="1"/>
  <c r="E9" i="16" s="1"/>
  <c r="AS157" i="9"/>
  <c r="AR206" i="7"/>
  <c r="AS218" i="7"/>
  <c r="AQ212" i="7"/>
  <c r="AR200" i="7"/>
  <c r="AQ204" i="7"/>
  <c r="Z169" i="8"/>
  <c r="Z171" i="8" s="1"/>
  <c r="Y177" i="8"/>
  <c r="Y133" i="9" s="1"/>
  <c r="AV217" i="7"/>
  <c r="AU205" i="7"/>
  <c r="AA203" i="8"/>
  <c r="AW349" i="8"/>
  <c r="AP293" i="8"/>
  <c r="AP296" i="8" s="1"/>
  <c r="AO150" i="9"/>
  <c r="AA189" i="8"/>
  <c r="AA191" i="8" s="1"/>
  <c r="AR7" i="9"/>
  <c r="AR118" i="9"/>
  <c r="AS388" i="8"/>
  <c r="AU19" i="9"/>
  <c r="AU10" i="9"/>
  <c r="AT382" i="8"/>
  <c r="AT381" i="8"/>
  <c r="AT378" i="8"/>
  <c r="AT379" i="8"/>
  <c r="AU376" i="8"/>
  <c r="AT380" i="8"/>
  <c r="AT384" i="8"/>
  <c r="AT386" i="8"/>
  <c r="AT385" i="8"/>
  <c r="AT383" i="8"/>
  <c r="AT387" i="8"/>
  <c r="AS211" i="7"/>
  <c r="AT199" i="7"/>
  <c r="AQ21" i="9"/>
  <c r="AQ41" i="9"/>
  <c r="AH366" i="8" l="1"/>
  <c r="AH346" i="8" s="1"/>
  <c r="BG25" i="33"/>
  <c r="BG36" i="33"/>
  <c r="BH22" i="33"/>
  <c r="BH19" i="33"/>
  <c r="BH24" i="33" s="1"/>
  <c r="AS68" i="8"/>
  <c r="BG28" i="33"/>
  <c r="BG31" i="33"/>
  <c r="AI354" i="8"/>
  <c r="AI265" i="8" s="1"/>
  <c r="AH262" i="8"/>
  <c r="AI74" i="9"/>
  <c r="AJ22" i="7"/>
  <c r="AH79" i="9"/>
  <c r="AR31" i="27"/>
  <c r="AR33" i="27" s="1"/>
  <c r="AK72" i="9"/>
  <c r="AK360" i="8"/>
  <c r="AK282" i="8" s="1"/>
  <c r="AE140" i="9"/>
  <c r="AE34" i="9"/>
  <c r="AF261" i="8"/>
  <c r="AF269" i="8" s="1"/>
  <c r="AI15" i="8"/>
  <c r="AI13" i="8"/>
  <c r="AQ21" i="7"/>
  <c r="AQ28" i="8" s="1"/>
  <c r="AQ36" i="8" s="1"/>
  <c r="AI34" i="8"/>
  <c r="AI32" i="8"/>
  <c r="AK352" i="8"/>
  <c r="AK263" i="8" s="1"/>
  <c r="AK64" i="9"/>
  <c r="AJ19" i="7"/>
  <c r="AK9" i="27"/>
  <c r="AK12" i="27"/>
  <c r="AJ35" i="27"/>
  <c r="AL20" i="7"/>
  <c r="AM19" i="27"/>
  <c r="AM22" i="27"/>
  <c r="AL216" i="8"/>
  <c r="AK215" i="8"/>
  <c r="AI213" i="8"/>
  <c r="AH212" i="8"/>
  <c r="AH217" i="8" s="1"/>
  <c r="AH268" i="8" s="1"/>
  <c r="AH6" i="9" s="1"/>
  <c r="AH11" i="9" s="1"/>
  <c r="AJ214" i="8"/>
  <c r="AH274" i="8"/>
  <c r="AH278" i="8" s="1"/>
  <c r="AH288" i="8" s="1"/>
  <c r="AH17" i="9" s="1"/>
  <c r="AI275" i="8"/>
  <c r="AK277" i="8"/>
  <c r="AJ276" i="8"/>
  <c r="AP353" i="8"/>
  <c r="AP264" i="8" s="1"/>
  <c r="AP65" i="9"/>
  <c r="AO228" i="8"/>
  <c r="AO233" i="8" s="1"/>
  <c r="AP229" i="8"/>
  <c r="AR231" i="8"/>
  <c r="AS232" i="8"/>
  <c r="AQ230" i="8"/>
  <c r="AP361" i="8"/>
  <c r="AP283" i="8" s="1"/>
  <c r="AP73" i="9"/>
  <c r="AS98" i="8"/>
  <c r="AS78" i="8"/>
  <c r="BA51" i="27"/>
  <c r="BA25" i="7" s="1"/>
  <c r="BB48" i="27"/>
  <c r="AK67" i="9"/>
  <c r="AK355" i="8"/>
  <c r="AK266" i="8" s="1"/>
  <c r="AK75" i="9"/>
  <c r="AK363" i="8"/>
  <c r="AK285" i="8" s="1"/>
  <c r="AM247" i="8"/>
  <c r="AN248" i="8"/>
  <c r="AL246" i="8"/>
  <c r="AJ244" i="8"/>
  <c r="AJ249" i="8" s="1"/>
  <c r="AK245" i="8"/>
  <c r="AS113" i="8"/>
  <c r="AS108" i="8"/>
  <c r="AS88" i="8"/>
  <c r="AS148" i="8"/>
  <c r="AS103" i="8"/>
  <c r="AR82" i="9"/>
  <c r="AS123" i="8"/>
  <c r="AS138" i="8"/>
  <c r="AR334" i="8"/>
  <c r="AR14" i="9" s="1"/>
  <c r="AS303" i="8"/>
  <c r="AS332" i="8" s="1"/>
  <c r="AS287" i="8" s="1"/>
  <c r="AS336" i="8"/>
  <c r="AQ216" i="7"/>
  <c r="AQ371" i="8" s="1"/>
  <c r="AR210" i="7"/>
  <c r="AR295" i="8" s="1"/>
  <c r="AR21" i="9" s="1"/>
  <c r="AS118" i="8"/>
  <c r="AS128" i="8"/>
  <c r="AT213" i="7"/>
  <c r="AU201" i="7"/>
  <c r="AS215" i="7"/>
  <c r="AT144" i="8"/>
  <c r="AT141" i="8"/>
  <c r="AT142" i="8"/>
  <c r="AV5" i="8"/>
  <c r="AU75" i="8"/>
  <c r="AU130" i="8"/>
  <c r="AU125" i="8"/>
  <c r="AU424" i="8"/>
  <c r="AU426" i="8" s="1"/>
  <c r="AU428" i="8" s="1"/>
  <c r="AU100" i="8"/>
  <c r="AU110" i="8"/>
  <c r="AU105" i="8"/>
  <c r="AU115" i="8"/>
  <c r="AU145" i="8"/>
  <c r="AU135" i="8"/>
  <c r="AU120" i="8"/>
  <c r="AU70" i="8"/>
  <c r="AU90" i="8"/>
  <c r="AU140" i="8"/>
  <c r="AU65" i="8"/>
  <c r="AU150" i="8"/>
  <c r="AU95" i="8"/>
  <c r="AU80" i="8"/>
  <c r="AU85" i="8"/>
  <c r="AT96" i="8"/>
  <c r="AT97" i="8"/>
  <c r="AT99" i="8"/>
  <c r="AT81" i="8"/>
  <c r="AT82" i="8"/>
  <c r="AT84" i="8"/>
  <c r="AT112" i="8"/>
  <c r="AT114" i="8"/>
  <c r="AT111" i="8"/>
  <c r="Q167" i="8"/>
  <c r="Q132" i="9" s="1"/>
  <c r="Q137" i="9" s="1"/>
  <c r="AT127" i="8"/>
  <c r="AT126" i="8"/>
  <c r="AT128" i="8" s="1"/>
  <c r="AT129" i="8"/>
  <c r="R159" i="8"/>
  <c r="R161" i="8" s="1"/>
  <c r="R164" i="8" s="1"/>
  <c r="AT134" i="8"/>
  <c r="AT132" i="8"/>
  <c r="AT131" i="8"/>
  <c r="AT133" i="8" s="1"/>
  <c r="AS335" i="8"/>
  <c r="AT76" i="8"/>
  <c r="AT77" i="8"/>
  <c r="AT79" i="8"/>
  <c r="AS143" i="8"/>
  <c r="AT92" i="8"/>
  <c r="AT91" i="8"/>
  <c r="AT94" i="8"/>
  <c r="AS153" i="8"/>
  <c r="AS93" i="8"/>
  <c r="AT149" i="8"/>
  <c r="AT146" i="8"/>
  <c r="AT147" i="8"/>
  <c r="AU219" i="7"/>
  <c r="AT207" i="7"/>
  <c r="AT67" i="8"/>
  <c r="AT66" i="8"/>
  <c r="AT68" i="8" s="1"/>
  <c r="AT69" i="8"/>
  <c r="AT304" i="8"/>
  <c r="AT15" i="9" s="1"/>
  <c r="AT302" i="8"/>
  <c r="AR339" i="8"/>
  <c r="AT117" i="8"/>
  <c r="AT119" i="8"/>
  <c r="AT116" i="8"/>
  <c r="AT121" i="8"/>
  <c r="AT124" i="8"/>
  <c r="AT122" i="8"/>
  <c r="AT89" i="8"/>
  <c r="AT86" i="8"/>
  <c r="AT87" i="8"/>
  <c r="AV208" i="7"/>
  <c r="AW220" i="7"/>
  <c r="AT71" i="8"/>
  <c r="AT74" i="8"/>
  <c r="AT72" i="8"/>
  <c r="AT151" i="8"/>
  <c r="AT152" i="8"/>
  <c r="AT154" i="8"/>
  <c r="AT102" i="8"/>
  <c r="AT101" i="8"/>
  <c r="AT104" i="8"/>
  <c r="AS209" i="7"/>
  <c r="AT203" i="7" s="1"/>
  <c r="AT221" i="7"/>
  <c r="AT137" i="8"/>
  <c r="AT136" i="8"/>
  <c r="AT139" i="8"/>
  <c r="AT107" i="8"/>
  <c r="AT106" i="8"/>
  <c r="AT109" i="8"/>
  <c r="AS202" i="7"/>
  <c r="AR214" i="7"/>
  <c r="Z147" i="9"/>
  <c r="E22" i="16" s="1"/>
  <c r="AA340" i="8"/>
  <c r="AA16" i="9" s="1"/>
  <c r="AA338" i="8"/>
  <c r="AT388" i="8"/>
  <c r="AT157" i="9"/>
  <c r="Z174" i="8"/>
  <c r="Z175" i="8" s="1"/>
  <c r="AA173" i="8" s="1"/>
  <c r="AW217" i="7"/>
  <c r="AV205" i="7"/>
  <c r="AW347" i="8"/>
  <c r="AX349" i="8"/>
  <c r="AA184" i="8"/>
  <c r="AA185" i="8" s="1"/>
  <c r="AA194" i="8"/>
  <c r="AA195" i="8" s="1"/>
  <c r="AB189" i="8" s="1"/>
  <c r="AB191" i="8" s="1"/>
  <c r="AQ293" i="8"/>
  <c r="AQ296" i="8" s="1"/>
  <c r="AP150" i="9"/>
  <c r="AR212" i="7"/>
  <c r="AS200" i="7"/>
  <c r="AR204" i="7"/>
  <c r="AS7" i="9"/>
  <c r="AS118" i="9"/>
  <c r="AT211" i="7"/>
  <c r="AU199" i="7"/>
  <c r="AT218" i="7"/>
  <c r="AS206" i="7"/>
  <c r="AU381" i="8"/>
  <c r="AU382" i="8"/>
  <c r="AU379" i="8"/>
  <c r="AV376" i="8"/>
  <c r="AU380" i="8"/>
  <c r="AU378" i="8"/>
  <c r="AU384" i="8"/>
  <c r="AU386" i="8"/>
  <c r="AU387" i="8"/>
  <c r="AU385" i="8"/>
  <c r="AU383" i="8"/>
  <c r="AA204" i="8"/>
  <c r="AA205" i="8" s="1"/>
  <c r="BH25" i="33" l="1"/>
  <c r="BH36" i="33"/>
  <c r="BI19" i="33"/>
  <c r="BI22" i="33"/>
  <c r="BG33" i="33"/>
  <c r="BG38" i="33" s="1"/>
  <c r="AT93" i="8"/>
  <c r="AT98" i="8"/>
  <c r="AK22" i="7"/>
  <c r="AJ29" i="8"/>
  <c r="AJ37" i="8" s="1"/>
  <c r="AJ10" i="8"/>
  <c r="AJ18" i="8" s="1"/>
  <c r="AK14" i="27"/>
  <c r="AM222" i="8"/>
  <c r="AN223" i="8"/>
  <c r="AK220" i="8"/>
  <c r="AK225" i="8" s="1"/>
  <c r="AO224" i="8"/>
  <c r="AL221" i="8"/>
  <c r="AI71" i="9"/>
  <c r="AI77" i="9" s="1"/>
  <c r="AI359" i="8"/>
  <c r="AI281" i="8" s="1"/>
  <c r="AI40" i="8"/>
  <c r="AI351" i="8"/>
  <c r="AI366" i="8" s="1"/>
  <c r="AI346" i="8" s="1"/>
  <c r="AI63" i="9"/>
  <c r="AI69" i="9" s="1"/>
  <c r="AI21" i="8"/>
  <c r="AL27" i="8"/>
  <c r="AL35" i="8" s="1"/>
  <c r="AL8" i="8"/>
  <c r="AL16" i="8" s="1"/>
  <c r="AF140" i="9"/>
  <c r="AG261" i="8"/>
  <c r="AG269" i="8" s="1"/>
  <c r="AF34" i="9"/>
  <c r="AQ9" i="8"/>
  <c r="AQ17" i="8" s="1"/>
  <c r="AQ65" i="9" s="1"/>
  <c r="AJ26" i="8"/>
  <c r="AJ7" i="8"/>
  <c r="AM24" i="27"/>
  <c r="AQ73" i="9"/>
  <c r="AQ361" i="8"/>
  <c r="AQ283" i="8" s="1"/>
  <c r="AS31" i="27"/>
  <c r="AR21" i="7"/>
  <c r="AS28" i="27"/>
  <c r="AP228" i="8"/>
  <c r="AP233" i="8" s="1"/>
  <c r="AS231" i="8"/>
  <c r="AR230" i="8"/>
  <c r="AQ229" i="8"/>
  <c r="AT232" i="8"/>
  <c r="AT138" i="8"/>
  <c r="AT88" i="8"/>
  <c r="AT83" i="8"/>
  <c r="AT153" i="8"/>
  <c r="AT118" i="8"/>
  <c r="AT73" i="8"/>
  <c r="AO248" i="8"/>
  <c r="AL245" i="8"/>
  <c r="AN247" i="8"/>
  <c r="AK244" i="8"/>
  <c r="AK249" i="8" s="1"/>
  <c r="AM246" i="8"/>
  <c r="AL11" i="8"/>
  <c r="AL19" i="8" s="1"/>
  <c r="AL30" i="8"/>
  <c r="AL38" i="8" s="1"/>
  <c r="AM240" i="8"/>
  <c r="AL239" i="8"/>
  <c r="AI236" i="8"/>
  <c r="AI241" i="8" s="1"/>
  <c r="AK238" i="8"/>
  <c r="AJ237" i="8"/>
  <c r="BB51" i="27"/>
  <c r="BB25" i="7" s="1"/>
  <c r="BC48" i="27"/>
  <c r="AT78" i="8"/>
  <c r="AA197" i="8"/>
  <c r="AA135" i="9" s="1"/>
  <c r="AR216" i="7"/>
  <c r="AR371" i="8" s="1"/>
  <c r="AA169" i="8"/>
  <c r="AA171" i="8" s="1"/>
  <c r="AA174" i="8" s="1"/>
  <c r="AA175" i="8" s="1"/>
  <c r="AT108" i="8"/>
  <c r="AT148" i="8"/>
  <c r="AT123" i="8"/>
  <c r="AS82" i="9"/>
  <c r="AS339" i="8"/>
  <c r="AT143" i="8"/>
  <c r="AT113" i="8"/>
  <c r="AR41" i="9"/>
  <c r="AS334" i="8"/>
  <c r="AS14" i="9" s="1"/>
  <c r="AT103" i="8"/>
  <c r="AT215" i="7"/>
  <c r="AB179" i="8"/>
  <c r="AB181" i="8" s="1"/>
  <c r="AB183" i="8"/>
  <c r="AA187" i="8"/>
  <c r="AA134" i="9" s="1"/>
  <c r="AT336" i="8"/>
  <c r="AT303" i="8"/>
  <c r="AT82" i="9" s="1"/>
  <c r="AU146" i="8"/>
  <c r="AU147" i="8"/>
  <c r="AU148" i="8"/>
  <c r="AU149" i="8"/>
  <c r="AU109" i="8"/>
  <c r="AU107" i="8"/>
  <c r="AU106" i="8"/>
  <c r="AU114" i="8"/>
  <c r="AU111" i="8"/>
  <c r="AU112" i="8"/>
  <c r="AB193" i="8"/>
  <c r="AB194" i="8" s="1"/>
  <c r="AB195" i="8" s="1"/>
  <c r="AU213" i="7"/>
  <c r="AU129" i="8"/>
  <c r="AU127" i="8"/>
  <c r="AU126" i="8"/>
  <c r="AU128" i="8" s="1"/>
  <c r="AU76" i="8"/>
  <c r="AU77" i="8"/>
  <c r="AU79" i="8"/>
  <c r="AW5" i="8"/>
  <c r="AV80" i="8"/>
  <c r="AV105" i="8"/>
  <c r="AV424" i="8"/>
  <c r="AV426" i="8" s="1"/>
  <c r="AV428" i="8" s="1"/>
  <c r="AV95" i="8"/>
  <c r="AV125" i="8"/>
  <c r="AV100" i="8"/>
  <c r="AV150" i="8"/>
  <c r="AV65" i="8"/>
  <c r="AV90" i="8"/>
  <c r="AV145" i="8"/>
  <c r="AV135" i="8"/>
  <c r="AV115" i="8"/>
  <c r="AV110" i="8"/>
  <c r="AV140" i="8"/>
  <c r="AV75" i="8"/>
  <c r="AV130" i="8"/>
  <c r="AV120" i="8"/>
  <c r="AV70" i="8"/>
  <c r="AV85" i="8"/>
  <c r="AT335" i="8"/>
  <c r="AU97" i="8"/>
  <c r="AU96" i="8"/>
  <c r="AU99" i="8"/>
  <c r="AU142" i="8"/>
  <c r="AU141" i="8"/>
  <c r="AU144" i="8"/>
  <c r="AU91" i="8"/>
  <c r="AU94" i="8"/>
  <c r="AU92" i="8"/>
  <c r="AU74" i="8"/>
  <c r="AU72" i="8"/>
  <c r="AU71" i="8"/>
  <c r="AU124" i="8"/>
  <c r="AU121" i="8"/>
  <c r="AU122" i="8"/>
  <c r="AU139" i="8"/>
  <c r="AU137" i="8"/>
  <c r="AU136" i="8"/>
  <c r="AU138" i="8" s="1"/>
  <c r="AU119" i="8"/>
  <c r="AU117" i="8"/>
  <c r="AU116" i="8"/>
  <c r="AU118" i="8" s="1"/>
  <c r="AT209" i="7"/>
  <c r="AU203" i="7" s="1"/>
  <c r="AU215" i="7" s="1"/>
  <c r="AU221" i="7"/>
  <c r="AU101" i="8"/>
  <c r="AU102" i="8"/>
  <c r="AU104" i="8"/>
  <c r="AS210" i="7"/>
  <c r="AS295" i="8" s="1"/>
  <c r="AS41" i="9" s="1"/>
  <c r="AU131" i="8"/>
  <c r="AU132" i="8"/>
  <c r="AU134" i="8"/>
  <c r="AU89" i="8"/>
  <c r="AU86" i="8"/>
  <c r="AU87" i="8"/>
  <c r="AU81" i="8"/>
  <c r="AU82" i="8"/>
  <c r="AU84" i="8"/>
  <c r="AU207" i="7"/>
  <c r="AV201" i="7" s="1"/>
  <c r="AV213" i="7" s="1"/>
  <c r="AV219" i="7"/>
  <c r="AU152" i="8"/>
  <c r="AU154" i="8"/>
  <c r="AU151" i="8"/>
  <c r="Z177" i="8"/>
  <c r="Z133" i="9" s="1"/>
  <c r="E8" i="16" s="1"/>
  <c r="AS214" i="7"/>
  <c r="AT202" i="7"/>
  <c r="AW208" i="7"/>
  <c r="AX220" i="7"/>
  <c r="AU67" i="8"/>
  <c r="AU69" i="8"/>
  <c r="AU66" i="8"/>
  <c r="AU302" i="8"/>
  <c r="AU304" i="8"/>
  <c r="AU15" i="9" s="1"/>
  <c r="R209" i="8"/>
  <c r="R165" i="8"/>
  <c r="AA341" i="8"/>
  <c r="AA147" i="9" s="1"/>
  <c r="AB203" i="8"/>
  <c r="AB199" i="8"/>
  <c r="AB201" i="8" s="1"/>
  <c r="AA207" i="8"/>
  <c r="AA136" i="9" s="1"/>
  <c r="AT200" i="7"/>
  <c r="AS212" i="7"/>
  <c r="AS204" i="7"/>
  <c r="AU211" i="7"/>
  <c r="AV199" i="7"/>
  <c r="AU157" i="9"/>
  <c r="AT7" i="9"/>
  <c r="AT118" i="9"/>
  <c r="AU218" i="7"/>
  <c r="AT206" i="7"/>
  <c r="AX217" i="7"/>
  <c r="AW205" i="7"/>
  <c r="AU388" i="8"/>
  <c r="AR293" i="8"/>
  <c r="AR296" i="8" s="1"/>
  <c r="AQ150" i="9"/>
  <c r="AX347" i="8"/>
  <c r="AY349" i="8"/>
  <c r="AV379" i="8"/>
  <c r="AV381" i="8"/>
  <c r="AV378" i="8"/>
  <c r="AV380" i="8"/>
  <c r="AV382" i="8"/>
  <c r="AW376" i="8"/>
  <c r="AV384" i="8"/>
  <c r="AV386" i="8"/>
  <c r="AV383" i="8"/>
  <c r="AV387" i="8"/>
  <c r="AV385" i="8"/>
  <c r="AW19" i="9"/>
  <c r="AW10" i="9"/>
  <c r="BI24" i="33" l="1"/>
  <c r="BH28" i="33"/>
  <c r="BH31" i="33"/>
  <c r="AI79" i="9"/>
  <c r="AJ354" i="8"/>
  <c r="AJ265" i="8" s="1"/>
  <c r="AM239" i="8" s="1"/>
  <c r="AJ66" i="9"/>
  <c r="AJ362" i="8"/>
  <c r="AJ284" i="8" s="1"/>
  <c r="AJ74" i="9"/>
  <c r="AK29" i="8"/>
  <c r="AK37" i="8" s="1"/>
  <c r="AK10" i="8"/>
  <c r="AK18" i="8" s="1"/>
  <c r="AL22" i="7"/>
  <c r="AI262" i="8"/>
  <c r="AK214" i="8" s="1"/>
  <c r="AQ353" i="8"/>
  <c r="AQ264" i="8" s="1"/>
  <c r="AU232" i="8" s="1"/>
  <c r="AL64" i="9"/>
  <c r="G8" i="18" s="1"/>
  <c r="AL352" i="8"/>
  <c r="AL263" i="8" s="1"/>
  <c r="AL360" i="8"/>
  <c r="AL282" i="8" s="1"/>
  <c r="AL72" i="9"/>
  <c r="G16" i="18" s="1"/>
  <c r="AL215" i="8"/>
  <c r="AI274" i="8"/>
  <c r="AI278" i="8" s="1"/>
  <c r="AI288" i="8" s="1"/>
  <c r="AI17" i="9" s="1"/>
  <c r="AK276" i="8"/>
  <c r="AL277" i="8"/>
  <c r="AJ275" i="8"/>
  <c r="AM20" i="7"/>
  <c r="AN19" i="27"/>
  <c r="AN22" i="27"/>
  <c r="AJ15" i="8"/>
  <c r="AJ13" i="8"/>
  <c r="AH261" i="8"/>
  <c r="AH269" i="8" s="1"/>
  <c r="AG140" i="9"/>
  <c r="AG34" i="9"/>
  <c r="AJ34" i="8"/>
  <c r="AJ32" i="8"/>
  <c r="AL12" i="27"/>
  <c r="AK19" i="7"/>
  <c r="AL9" i="27"/>
  <c r="AK35" i="27"/>
  <c r="AS33" i="27"/>
  <c r="AT31" i="27" s="1"/>
  <c r="AR9" i="8"/>
  <c r="AR17" i="8" s="1"/>
  <c r="AR28" i="8"/>
  <c r="AR36" i="8" s="1"/>
  <c r="AU88" i="8"/>
  <c r="AU73" i="8"/>
  <c r="AB340" i="8"/>
  <c r="AB16" i="9" s="1"/>
  <c r="AB23" i="9" s="1"/>
  <c r="AB26" i="9" s="1"/>
  <c r="AU143" i="8"/>
  <c r="AU78" i="8"/>
  <c r="AT334" i="8"/>
  <c r="AT14" i="9" s="1"/>
  <c r="AU68" i="8"/>
  <c r="AL67" i="9"/>
  <c r="G11" i="18" s="1"/>
  <c r="AL355" i="8"/>
  <c r="AL266" i="8" s="1"/>
  <c r="BC51" i="27"/>
  <c r="BC25" i="7" s="1"/>
  <c r="BD48" i="27"/>
  <c r="AL75" i="9"/>
  <c r="G19" i="18" s="1"/>
  <c r="AL363" i="8"/>
  <c r="AL285" i="8" s="1"/>
  <c r="AK237" i="8"/>
  <c r="AJ236" i="8"/>
  <c r="AJ241" i="8" s="1"/>
  <c r="AN240" i="8"/>
  <c r="AU108" i="8"/>
  <c r="AU153" i="8"/>
  <c r="AS21" i="9"/>
  <c r="AU93" i="8"/>
  <c r="AB184" i="8"/>
  <c r="AB185" i="8" s="1"/>
  <c r="AU83" i="8"/>
  <c r="AU123" i="8"/>
  <c r="AU98" i="8"/>
  <c r="AT332" i="8"/>
  <c r="AT287" i="8" s="1"/>
  <c r="AV114" i="8"/>
  <c r="AV111" i="8"/>
  <c r="AV112" i="8"/>
  <c r="AV147" i="8"/>
  <c r="AV149" i="8"/>
  <c r="AV146" i="8"/>
  <c r="AV148" i="8" s="1"/>
  <c r="AT214" i="7"/>
  <c r="AU202" i="7"/>
  <c r="AV91" i="8"/>
  <c r="AV94" i="8"/>
  <c r="AV92" i="8"/>
  <c r="AV67" i="8"/>
  <c r="AV69" i="8"/>
  <c r="AV66" i="8"/>
  <c r="AV302" i="8"/>
  <c r="AV304" i="8"/>
  <c r="AV15" i="9" s="1"/>
  <c r="AV154" i="8"/>
  <c r="AV152" i="8"/>
  <c r="AV151" i="8"/>
  <c r="AV101" i="8"/>
  <c r="AV104" i="8"/>
  <c r="AV102" i="8"/>
  <c r="AU103" i="8"/>
  <c r="AV126" i="8"/>
  <c r="AV129" i="8"/>
  <c r="AV127" i="8"/>
  <c r="AV128" i="8" s="1"/>
  <c r="AV221" i="7"/>
  <c r="AU209" i="7"/>
  <c r="AV203" i="7" s="1"/>
  <c r="AV215" i="7" s="1"/>
  <c r="AV96" i="8"/>
  <c r="AV97" i="8"/>
  <c r="AV98" i="8" s="1"/>
  <c r="AV99" i="8"/>
  <c r="AW219" i="7"/>
  <c r="AV207" i="7"/>
  <c r="AW201" i="7" s="1"/>
  <c r="AV109" i="8"/>
  <c r="AV106" i="8"/>
  <c r="AV107" i="8"/>
  <c r="AV81" i="8"/>
  <c r="AV82" i="8"/>
  <c r="AV84" i="8"/>
  <c r="AB338" i="8"/>
  <c r="AX5" i="8"/>
  <c r="AW105" i="8"/>
  <c r="AW80" i="8"/>
  <c r="AW145" i="8"/>
  <c r="AW135" i="8"/>
  <c r="AW424" i="8"/>
  <c r="AW426" i="8" s="1"/>
  <c r="AW428" i="8" s="1"/>
  <c r="AW70" i="8"/>
  <c r="AW95" i="8"/>
  <c r="AW120" i="8"/>
  <c r="AW75" i="8"/>
  <c r="AW130" i="8"/>
  <c r="AW65" i="8"/>
  <c r="AW150" i="8"/>
  <c r="AW125" i="8"/>
  <c r="AW100" i="8"/>
  <c r="AW90" i="8"/>
  <c r="AW115" i="8"/>
  <c r="AW140" i="8"/>
  <c r="AW110" i="8"/>
  <c r="AW85" i="8"/>
  <c r="AV119" i="8"/>
  <c r="AV116" i="8"/>
  <c r="AV117" i="8"/>
  <c r="AV139" i="8"/>
  <c r="AV136" i="8"/>
  <c r="AV137" i="8"/>
  <c r="AU113" i="8"/>
  <c r="AT339" i="8"/>
  <c r="AV87" i="8"/>
  <c r="AV89" i="8"/>
  <c r="AV86" i="8"/>
  <c r="AV88" i="8" s="1"/>
  <c r="AT210" i="7"/>
  <c r="AT295" i="8" s="1"/>
  <c r="AT21" i="9" s="1"/>
  <c r="AU336" i="8"/>
  <c r="AV71" i="8"/>
  <c r="AV74" i="8"/>
  <c r="AV72" i="8"/>
  <c r="AU335" i="8"/>
  <c r="AV121" i="8"/>
  <c r="AV122" i="8"/>
  <c r="AV124" i="8"/>
  <c r="AV144" i="8"/>
  <c r="AV141" i="8"/>
  <c r="AV142" i="8"/>
  <c r="AU133" i="8"/>
  <c r="AX208" i="7"/>
  <c r="AY220" i="7"/>
  <c r="AS216" i="7"/>
  <c r="AS371" i="8" s="1"/>
  <c r="AU303" i="8"/>
  <c r="AU82" i="9" s="1"/>
  <c r="AV134" i="8"/>
  <c r="AV131" i="8"/>
  <c r="AV132" i="8"/>
  <c r="AV77" i="8"/>
  <c r="AV76" i="8"/>
  <c r="AV79" i="8"/>
  <c r="AA36" i="9"/>
  <c r="S159" i="8"/>
  <c r="S161" i="8" s="1"/>
  <c r="S163" i="8"/>
  <c r="R167" i="8"/>
  <c r="R132" i="9" s="1"/>
  <c r="R137" i="9" s="1"/>
  <c r="R110" i="9"/>
  <c r="R112" i="9" s="1"/>
  <c r="R114" i="9" s="1"/>
  <c r="R33" i="9"/>
  <c r="AC189" i="8"/>
  <c r="AC191" i="8" s="1"/>
  <c r="AC193" i="8"/>
  <c r="AB197" i="8"/>
  <c r="AB135" i="9" s="1"/>
  <c r="AB173" i="8"/>
  <c r="AB169" i="8"/>
  <c r="AB171" i="8" s="1"/>
  <c r="AA177" i="8"/>
  <c r="AA133" i="9" s="1"/>
  <c r="AX205" i="7"/>
  <c r="AY217" i="7"/>
  <c r="AT212" i="7"/>
  <c r="AU200" i="7"/>
  <c r="AT204" i="7"/>
  <c r="AU206" i="7"/>
  <c r="AV218" i="7"/>
  <c r="AB204" i="8"/>
  <c r="AB205" i="8" s="1"/>
  <c r="AC199" i="8" s="1"/>
  <c r="AC201" i="8" s="1"/>
  <c r="AS293" i="8"/>
  <c r="AS296" i="8" s="1"/>
  <c r="AR150" i="9"/>
  <c r="AU7" i="9"/>
  <c r="AU118" i="9"/>
  <c r="AW379" i="8"/>
  <c r="AW382" i="8"/>
  <c r="AW380" i="8"/>
  <c r="AX376" i="8"/>
  <c r="AW381" i="8"/>
  <c r="AW378" i="8"/>
  <c r="AW386" i="8"/>
  <c r="AW387" i="8"/>
  <c r="AW384" i="8"/>
  <c r="AW385" i="8"/>
  <c r="AW383" i="8"/>
  <c r="AV211" i="7"/>
  <c r="AW199" i="7"/>
  <c r="AV157" i="9"/>
  <c r="AZ349" i="8"/>
  <c r="AX19" i="9"/>
  <c r="AX10" i="9"/>
  <c r="AV388" i="8"/>
  <c r="BI25" i="33" l="1"/>
  <c r="BJ22" i="33"/>
  <c r="BI36" i="33"/>
  <c r="BJ19" i="33"/>
  <c r="BJ24" i="33" s="1"/>
  <c r="AV73" i="8"/>
  <c r="AV113" i="8"/>
  <c r="AV153" i="8"/>
  <c r="BH33" i="33"/>
  <c r="BH38" i="33" s="1"/>
  <c r="AL238" i="8"/>
  <c r="AJ213" i="8"/>
  <c r="AI212" i="8"/>
  <c r="AI217" i="8" s="1"/>
  <c r="AI268" i="8" s="1"/>
  <c r="AI6" i="9" s="1"/>
  <c r="AI11" i="9" s="1"/>
  <c r="AM216" i="8"/>
  <c r="AS21" i="7"/>
  <c r="AS28" i="8" s="1"/>
  <c r="AS36" i="8" s="1"/>
  <c r="AS361" i="8" s="1"/>
  <c r="AS283" i="8" s="1"/>
  <c r="AT231" i="8"/>
  <c r="AR229" i="8"/>
  <c r="AQ228" i="8"/>
  <c r="AQ233" i="8" s="1"/>
  <c r="AS230" i="8"/>
  <c r="AL10" i="8"/>
  <c r="AL18" i="8" s="1"/>
  <c r="AL66" i="9" s="1"/>
  <c r="AL29" i="8"/>
  <c r="AL37" i="8" s="1"/>
  <c r="AL362" i="8" s="1"/>
  <c r="AL284" i="8" s="1"/>
  <c r="AK354" i="8"/>
  <c r="AK265" i="8" s="1"/>
  <c r="AM238" i="8" s="1"/>
  <c r="AK66" i="9"/>
  <c r="AK362" i="8"/>
  <c r="AK284" i="8" s="1"/>
  <c r="AK74" i="9"/>
  <c r="AN24" i="27"/>
  <c r="AO19" i="27" s="1"/>
  <c r="AM27" i="8"/>
  <c r="AM35" i="8" s="1"/>
  <c r="AM8" i="8"/>
  <c r="AM16" i="8" s="1"/>
  <c r="AL14" i="27"/>
  <c r="AK7" i="8"/>
  <c r="AK26" i="8"/>
  <c r="AJ351" i="8"/>
  <c r="AJ262" i="8" s="1"/>
  <c r="AJ63" i="9"/>
  <c r="AJ21" i="8"/>
  <c r="AJ359" i="8"/>
  <c r="AJ281" i="8" s="1"/>
  <c r="AJ71" i="9"/>
  <c r="AJ77" i="9" s="1"/>
  <c r="AJ40" i="8"/>
  <c r="AM221" i="8"/>
  <c r="AL220" i="8"/>
  <c r="AL225" i="8" s="1"/>
  <c r="AN222" i="8"/>
  <c r="AO223" i="8"/>
  <c r="AP224" i="8"/>
  <c r="AT28" i="27"/>
  <c r="AT33" i="27" s="1"/>
  <c r="AT21" i="7" s="1"/>
  <c r="AT28" i="8" s="1"/>
  <c r="AT36" i="8" s="1"/>
  <c r="AI261" i="8"/>
  <c r="AH34" i="9"/>
  <c r="AH140" i="9"/>
  <c r="AR361" i="8"/>
  <c r="AR283" i="8" s="1"/>
  <c r="AR73" i="9"/>
  <c r="AR353" i="8"/>
  <c r="AR264" i="8" s="1"/>
  <c r="AR65" i="9"/>
  <c r="AB341" i="8"/>
  <c r="AC340" i="8" s="1"/>
  <c r="AC16" i="9" s="1"/>
  <c r="AC23" i="9" s="1"/>
  <c r="AC26" i="9" s="1"/>
  <c r="AV93" i="8"/>
  <c r="AN246" i="8"/>
  <c r="AO247" i="8"/>
  <c r="AL244" i="8"/>
  <c r="AL249" i="8" s="1"/>
  <c r="AP248" i="8"/>
  <c r="AM245" i="8"/>
  <c r="BD51" i="27"/>
  <c r="BD25" i="7" s="1"/>
  <c r="BE48" i="27"/>
  <c r="AM30" i="8"/>
  <c r="AM38" i="8" s="1"/>
  <c r="AM11" i="8"/>
  <c r="AM19" i="8" s="1"/>
  <c r="AV83" i="8"/>
  <c r="AV68" i="8"/>
  <c r="AV78" i="8"/>
  <c r="AT41" i="9"/>
  <c r="AV143" i="8"/>
  <c r="AC179" i="8"/>
  <c r="AC181" i="8" s="1"/>
  <c r="AB187" i="8"/>
  <c r="AB134" i="9" s="1"/>
  <c r="AC183" i="8"/>
  <c r="AV123" i="8"/>
  <c r="AV103" i="8"/>
  <c r="AV118" i="8"/>
  <c r="AU334" i="8"/>
  <c r="AU14" i="9" s="1"/>
  <c r="AW213" i="7"/>
  <c r="AW86" i="8"/>
  <c r="AW87" i="8"/>
  <c r="AW89" i="8"/>
  <c r="AU332" i="8"/>
  <c r="AU287" i="8" s="1"/>
  <c r="AV336" i="8"/>
  <c r="AV303" i="8"/>
  <c r="AV82" i="9" s="1"/>
  <c r="AV133" i="8"/>
  <c r="AW111" i="8"/>
  <c r="AW113" i="8" s="1"/>
  <c r="AW114" i="8"/>
  <c r="AW112" i="8"/>
  <c r="AW119" i="8"/>
  <c r="AW116" i="8"/>
  <c r="AW117" i="8"/>
  <c r="AV108" i="8"/>
  <c r="AW126" i="8"/>
  <c r="AW127" i="8"/>
  <c r="AW129" i="8"/>
  <c r="AY5" i="8"/>
  <c r="AX145" i="8"/>
  <c r="AX150" i="8"/>
  <c r="AX65" i="8"/>
  <c r="AX75" i="8"/>
  <c r="AX80" i="8"/>
  <c r="AX100" i="8"/>
  <c r="AX95" i="8"/>
  <c r="AX105" i="8"/>
  <c r="AX115" i="8"/>
  <c r="AX130" i="8"/>
  <c r="AX140" i="8"/>
  <c r="AX424" i="8"/>
  <c r="AX426" i="8" s="1"/>
  <c r="AX428" i="8" s="1"/>
  <c r="AX120" i="8"/>
  <c r="AX125" i="8"/>
  <c r="AX135" i="8"/>
  <c r="AX70" i="8"/>
  <c r="AX110" i="8"/>
  <c r="AX90" i="8"/>
  <c r="AX85" i="8"/>
  <c r="AW142" i="8"/>
  <c r="AW141" i="8"/>
  <c r="AW143" i="8" s="1"/>
  <c r="AW144" i="8"/>
  <c r="AW92" i="8"/>
  <c r="AW94" i="8"/>
  <c r="AW91" i="8"/>
  <c r="AW104" i="8"/>
  <c r="AW102" i="8"/>
  <c r="AW101" i="8"/>
  <c r="AY208" i="7"/>
  <c r="AZ220" i="7"/>
  <c r="AW154" i="8"/>
  <c r="AW151" i="8"/>
  <c r="AW152" i="8"/>
  <c r="AW153" i="8" s="1"/>
  <c r="AX219" i="7"/>
  <c r="AW207" i="7"/>
  <c r="AX201" i="7" s="1"/>
  <c r="AV335" i="8"/>
  <c r="AW69" i="8"/>
  <c r="AW67" i="8"/>
  <c r="AW66" i="8"/>
  <c r="AW304" i="8"/>
  <c r="AW15" i="9" s="1"/>
  <c r="AW302" i="8"/>
  <c r="AW134" i="8"/>
  <c r="AW132" i="8"/>
  <c r="AW131" i="8"/>
  <c r="AW133" i="8" s="1"/>
  <c r="AV202" i="7"/>
  <c r="AU214" i="7"/>
  <c r="AW77" i="8"/>
  <c r="AW79" i="8"/>
  <c r="AW76" i="8"/>
  <c r="AW122" i="8"/>
  <c r="AW121" i="8"/>
  <c r="AW123" i="8" s="1"/>
  <c r="AW124" i="8"/>
  <c r="AW99" i="8"/>
  <c r="AW97" i="8"/>
  <c r="AW96" i="8"/>
  <c r="AW98" i="8" s="1"/>
  <c r="AW221" i="7"/>
  <c r="AV209" i="7"/>
  <c r="AW203" i="7" s="1"/>
  <c r="AW215" i="7" s="1"/>
  <c r="AW72" i="8"/>
  <c r="AW71" i="8"/>
  <c r="AW74" i="8"/>
  <c r="AU210" i="7"/>
  <c r="AU295" i="8" s="1"/>
  <c r="AU21" i="9" s="1"/>
  <c r="AW137" i="8"/>
  <c r="AW139" i="8"/>
  <c r="AW136" i="8"/>
  <c r="AW138" i="8" s="1"/>
  <c r="AV138" i="8"/>
  <c r="AW146" i="8"/>
  <c r="AW147" i="8"/>
  <c r="AW149" i="8"/>
  <c r="AW388" i="8"/>
  <c r="AW7" i="9" s="1"/>
  <c r="AW82" i="8"/>
  <c r="AW81" i="8"/>
  <c r="AW84" i="8"/>
  <c r="AT216" i="7"/>
  <c r="AT371" i="8" s="1"/>
  <c r="AU339" i="8"/>
  <c r="AW109" i="8"/>
  <c r="AW107" i="8"/>
  <c r="AW106" i="8"/>
  <c r="S164" i="8"/>
  <c r="S209" i="8" s="1"/>
  <c r="AC203" i="8"/>
  <c r="AC204" i="8" s="1"/>
  <c r="AW211" i="7"/>
  <c r="AX199" i="7"/>
  <c r="AB174" i="8"/>
  <c r="AB175" i="8" s="1"/>
  <c r="AT293" i="8"/>
  <c r="AT296" i="8" s="1"/>
  <c r="AS150" i="9"/>
  <c r="AB207" i="8"/>
  <c r="AB136" i="9" s="1"/>
  <c r="AW218" i="7"/>
  <c r="AV206" i="7"/>
  <c r="AY205" i="7"/>
  <c r="AZ217" i="7"/>
  <c r="BA349" i="8"/>
  <c r="AZ347" i="8"/>
  <c r="AV200" i="7"/>
  <c r="AU212" i="7"/>
  <c r="AU204" i="7"/>
  <c r="AW157" i="9"/>
  <c r="AX381" i="8"/>
  <c r="AX379" i="8"/>
  <c r="AX380" i="8"/>
  <c r="AX382" i="8"/>
  <c r="AY376" i="8"/>
  <c r="AX378" i="8"/>
  <c r="AX386" i="8"/>
  <c r="AX387" i="8"/>
  <c r="AX385" i="8"/>
  <c r="AX384" i="8"/>
  <c r="AX383" i="8"/>
  <c r="AV7" i="9"/>
  <c r="AV118" i="9"/>
  <c r="AC194" i="8"/>
  <c r="AC195" i="8" s="1"/>
  <c r="AS9" i="8" l="1"/>
  <c r="AS17" i="8" s="1"/>
  <c r="AS353" i="8" s="1"/>
  <c r="AS264" i="8" s="1"/>
  <c r="AU230" i="8" s="1"/>
  <c r="AS73" i="9"/>
  <c r="BJ36" i="33"/>
  <c r="BJ25" i="33"/>
  <c r="BI28" i="33"/>
  <c r="BI31" i="33"/>
  <c r="AI269" i="8"/>
  <c r="AI140" i="9" s="1"/>
  <c r="AL74" i="9"/>
  <c r="AU28" i="27"/>
  <c r="AS65" i="9"/>
  <c r="AO240" i="8"/>
  <c r="AN20" i="7"/>
  <c r="AN8" i="8" s="1"/>
  <c r="AN16" i="8" s="1"/>
  <c r="AO22" i="27"/>
  <c r="AO24" i="27" s="1"/>
  <c r="AT9" i="8"/>
  <c r="AT17" i="8" s="1"/>
  <c r="AT353" i="8" s="1"/>
  <c r="AT264" i="8" s="1"/>
  <c r="AU31" i="27"/>
  <c r="AU33" i="27" s="1"/>
  <c r="AN239" i="8"/>
  <c r="AL237" i="8"/>
  <c r="AK236" i="8"/>
  <c r="AK241" i="8" s="1"/>
  <c r="AL354" i="8"/>
  <c r="AL265" i="8" s="1"/>
  <c r="AM22" i="7"/>
  <c r="AM277" i="8"/>
  <c r="AK275" i="8"/>
  <c r="AL276" i="8"/>
  <c r="AJ274" i="8"/>
  <c r="AJ278" i="8" s="1"/>
  <c r="AJ288" i="8" s="1"/>
  <c r="AJ17" i="9" s="1"/>
  <c r="AM215" i="8"/>
  <c r="AK213" i="8"/>
  <c r="AL214" i="8"/>
  <c r="AJ212" i="8"/>
  <c r="AJ217" i="8" s="1"/>
  <c r="AJ268" i="8" s="1"/>
  <c r="AJ6" i="9" s="1"/>
  <c r="AN216" i="8"/>
  <c r="AJ69" i="9"/>
  <c r="AJ79" i="9" s="1"/>
  <c r="AJ366" i="8"/>
  <c r="AJ346" i="8" s="1"/>
  <c r="AK34" i="8"/>
  <c r="AK32" i="8"/>
  <c r="AK15" i="8"/>
  <c r="AK13" i="8"/>
  <c r="AL19" i="7"/>
  <c r="AM12" i="27"/>
  <c r="AM9" i="27"/>
  <c r="AL35" i="27"/>
  <c r="AM352" i="8"/>
  <c r="AM263" i="8" s="1"/>
  <c r="AM64" i="9"/>
  <c r="AM360" i="8"/>
  <c r="AM282" i="8" s="1"/>
  <c r="AM72" i="9"/>
  <c r="AR228" i="8"/>
  <c r="AR233" i="8" s="1"/>
  <c r="AS229" i="8"/>
  <c r="AV232" i="8"/>
  <c r="AT230" i="8"/>
  <c r="AU231" i="8"/>
  <c r="AW68" i="8"/>
  <c r="AW148" i="8"/>
  <c r="AB147" i="9"/>
  <c r="AB36" i="9"/>
  <c r="AC338" i="8"/>
  <c r="AC341" i="8" s="1"/>
  <c r="AC147" i="9" s="1"/>
  <c r="AM67" i="9"/>
  <c r="AM355" i="8"/>
  <c r="AM266" i="8" s="1"/>
  <c r="BE51" i="27"/>
  <c r="BE25" i="7" s="1"/>
  <c r="BF48" i="27"/>
  <c r="G18" i="18"/>
  <c r="AM75" i="9"/>
  <c r="AM363" i="8"/>
  <c r="AM285" i="8" s="1"/>
  <c r="G10" i="18"/>
  <c r="AT73" i="9"/>
  <c r="AT361" i="8"/>
  <c r="AT283" i="8" s="1"/>
  <c r="AW232" i="8"/>
  <c r="AW78" i="8"/>
  <c r="AW83" i="8"/>
  <c r="AW88" i="8"/>
  <c r="AC184" i="8"/>
  <c r="AC185" i="8" s="1"/>
  <c r="AD183" i="8" s="1"/>
  <c r="AW103" i="8"/>
  <c r="AW118" i="9"/>
  <c r="AU41" i="9"/>
  <c r="AW118" i="8"/>
  <c r="AW128" i="8"/>
  <c r="AV334" i="8"/>
  <c r="AV14" i="9" s="1"/>
  <c r="AX213" i="7"/>
  <c r="AD193" i="8"/>
  <c r="AD189" i="8"/>
  <c r="AD191" i="8" s="1"/>
  <c r="AD194" i="8" s="1"/>
  <c r="AD195" i="8" s="1"/>
  <c r="AE193" i="8" s="1"/>
  <c r="AC197" i="8"/>
  <c r="AC135" i="9" s="1"/>
  <c r="AX111" i="8"/>
  <c r="AX112" i="8"/>
  <c r="AX114" i="8"/>
  <c r="AW336" i="8"/>
  <c r="AY219" i="7"/>
  <c r="AX207" i="7"/>
  <c r="AY201" i="7" s="1"/>
  <c r="AV210" i="7"/>
  <c r="AV295" i="8" s="1"/>
  <c r="AV41" i="9" s="1"/>
  <c r="AX116" i="8"/>
  <c r="AX119" i="8"/>
  <c r="AX117" i="8"/>
  <c r="AX107" i="8"/>
  <c r="AX106" i="8"/>
  <c r="AX108" i="8" s="1"/>
  <c r="AX109" i="8"/>
  <c r="AV339" i="8"/>
  <c r="AX84" i="8"/>
  <c r="AX82" i="8"/>
  <c r="AX81" i="8"/>
  <c r="AX76" i="8"/>
  <c r="AX77" i="8"/>
  <c r="AX78" i="8" s="1"/>
  <c r="AX79" i="8"/>
  <c r="AX66" i="8"/>
  <c r="AX67" i="8"/>
  <c r="AX69" i="8"/>
  <c r="AX302" i="8"/>
  <c r="AX304" i="8"/>
  <c r="AX15" i="9" s="1"/>
  <c r="I16" i="14" s="1"/>
  <c r="AX72" i="8"/>
  <c r="AX74" i="8"/>
  <c r="AX71" i="8"/>
  <c r="AW108" i="8"/>
  <c r="AX137" i="8"/>
  <c r="AX136" i="8"/>
  <c r="AX139" i="8"/>
  <c r="AX221" i="7"/>
  <c r="AW209" i="7"/>
  <c r="AX203" i="7" s="1"/>
  <c r="AX126" i="8"/>
  <c r="AX129" i="8"/>
  <c r="AX127" i="8"/>
  <c r="AX121" i="8"/>
  <c r="AX122" i="8"/>
  <c r="AX124" i="8"/>
  <c r="AX141" i="8"/>
  <c r="AX142" i="8"/>
  <c r="AX144" i="8"/>
  <c r="AX134" i="8"/>
  <c r="AX131" i="8"/>
  <c r="AX132" i="8"/>
  <c r="BA220" i="7"/>
  <c r="AZ208" i="7"/>
  <c r="AX99" i="8"/>
  <c r="AX96" i="8"/>
  <c r="AX97" i="8"/>
  <c r="AX104" i="8"/>
  <c r="AX101" i="8"/>
  <c r="AX102" i="8"/>
  <c r="AV332" i="8"/>
  <c r="AV287" i="8" s="1"/>
  <c r="AV214" i="7"/>
  <c r="AW202" i="7"/>
  <c r="AX154" i="8"/>
  <c r="AX152" i="8"/>
  <c r="AX151" i="8"/>
  <c r="AW93" i="8"/>
  <c r="AX146" i="8"/>
  <c r="AX147" i="8"/>
  <c r="AX149" i="8"/>
  <c r="AW303" i="8"/>
  <c r="AW82" i="9" s="1"/>
  <c r="AY115" i="8"/>
  <c r="AY424" i="8"/>
  <c r="AY426" i="8" s="1"/>
  <c r="AY428" i="8" s="1"/>
  <c r="AY120" i="8"/>
  <c r="AY125" i="8"/>
  <c r="AY150" i="8"/>
  <c r="AY90" i="8"/>
  <c r="AY65" i="8"/>
  <c r="AZ5" i="8"/>
  <c r="AY70" i="8"/>
  <c r="AY95" i="8"/>
  <c r="AY145" i="8"/>
  <c r="AY75" i="8"/>
  <c r="AY130" i="8"/>
  <c r="AY105" i="8"/>
  <c r="AY140" i="8"/>
  <c r="AY100" i="8"/>
  <c r="AY110" i="8"/>
  <c r="AY135" i="8"/>
  <c r="AY80" i="8"/>
  <c r="AY85" i="8"/>
  <c r="AU216" i="7"/>
  <c r="AU371" i="8" s="1"/>
  <c r="AX87" i="8"/>
  <c r="AX89" i="8"/>
  <c r="AX86" i="8"/>
  <c r="AW73" i="8"/>
  <c r="AW335" i="8"/>
  <c r="AX94" i="8"/>
  <c r="AX91" i="8"/>
  <c r="AX92" i="8"/>
  <c r="S110" i="9"/>
  <c r="S112" i="9" s="1"/>
  <c r="S114" i="9" s="1"/>
  <c r="S33" i="9"/>
  <c r="S165" i="8"/>
  <c r="AC169" i="8"/>
  <c r="AC171" i="8" s="1"/>
  <c r="AB177" i="8"/>
  <c r="AB133" i="9" s="1"/>
  <c r="AC173" i="8"/>
  <c r="AX218" i="7"/>
  <c r="AW206" i="7"/>
  <c r="AU293" i="8"/>
  <c r="AU296" i="8" s="1"/>
  <c r="AT150" i="9"/>
  <c r="AX157" i="9"/>
  <c r="AZ19" i="9"/>
  <c r="AZ10" i="9"/>
  <c r="AZ376" i="8"/>
  <c r="AY382" i="8"/>
  <c r="AY380" i="8"/>
  <c r="AY378" i="8"/>
  <c r="AY379" i="8"/>
  <c r="AY381" i="8"/>
  <c r="AY383" i="8"/>
  <c r="AY385" i="8"/>
  <c r="AY387" i="8"/>
  <c r="AY386" i="8"/>
  <c r="AY384" i="8"/>
  <c r="BB349" i="8"/>
  <c r="BA347" i="8"/>
  <c r="AY199" i="7"/>
  <c r="AX211" i="7"/>
  <c r="AX388" i="8"/>
  <c r="BA217" i="7"/>
  <c r="AZ205" i="7"/>
  <c r="AV212" i="7"/>
  <c r="AW200" i="7"/>
  <c r="AV204" i="7"/>
  <c r="AC205" i="8"/>
  <c r="AT65" i="9" l="1"/>
  <c r="AT229" i="8"/>
  <c r="AV231" i="8"/>
  <c r="AS228" i="8"/>
  <c r="AX98" i="8"/>
  <c r="BI33" i="33"/>
  <c r="BI38" i="33" s="1"/>
  <c r="AI34" i="9"/>
  <c r="AJ261" i="8"/>
  <c r="AJ269" i="8" s="1"/>
  <c r="AJ140" i="9" s="1"/>
  <c r="AN27" i="8"/>
  <c r="AN35" i="8" s="1"/>
  <c r="AN360" i="8" s="1"/>
  <c r="AN282" i="8" s="1"/>
  <c r="AS233" i="8"/>
  <c r="AP19" i="27"/>
  <c r="AO20" i="7"/>
  <c r="AO27" i="8" s="1"/>
  <c r="AO35" i="8" s="1"/>
  <c r="AP22" i="27"/>
  <c r="AV31" i="27"/>
  <c r="AV28" i="27"/>
  <c r="AU21" i="7"/>
  <c r="AU9" i="8" s="1"/>
  <c r="AU17" i="8" s="1"/>
  <c r="AU65" i="9" s="1"/>
  <c r="AM29" i="8"/>
  <c r="AM37" i="8" s="1"/>
  <c r="AM74" i="9" s="1"/>
  <c r="AM10" i="8"/>
  <c r="AM18" i="8" s="1"/>
  <c r="AM354" i="8" s="1"/>
  <c r="AK351" i="8"/>
  <c r="AK262" i="8" s="1"/>
  <c r="AK63" i="9"/>
  <c r="AK21" i="8"/>
  <c r="AN352" i="8"/>
  <c r="AN263" i="8" s="1"/>
  <c r="AN64" i="9"/>
  <c r="AQ224" i="8"/>
  <c r="AP223" i="8"/>
  <c r="AO222" i="8"/>
  <c r="AM220" i="8"/>
  <c r="AM225" i="8" s="1"/>
  <c r="AN221" i="8"/>
  <c r="AL26" i="8"/>
  <c r="AL7" i="8"/>
  <c r="AK359" i="8"/>
  <c r="AK281" i="8" s="1"/>
  <c r="AK71" i="9"/>
  <c r="AK77" i="9" s="1"/>
  <c r="AK40" i="8"/>
  <c r="AM14" i="27"/>
  <c r="AX123" i="8"/>
  <c r="AC187" i="8"/>
  <c r="AC134" i="9" s="1"/>
  <c r="AD179" i="8"/>
  <c r="AD181" i="8" s="1"/>
  <c r="AD184" i="8" s="1"/>
  <c r="AD185" i="8" s="1"/>
  <c r="AX138" i="8"/>
  <c r="AD340" i="8"/>
  <c r="AD16" i="9" s="1"/>
  <c r="AC36" i="9"/>
  <c r="AD338" i="8"/>
  <c r="AX148" i="8"/>
  <c r="AM237" i="8"/>
  <c r="AN238" i="8"/>
  <c r="AL236" i="8"/>
  <c r="AL241" i="8" s="1"/>
  <c r="AO239" i="8"/>
  <c r="AP240" i="8"/>
  <c r="AN30" i="8"/>
  <c r="AN38" i="8" s="1"/>
  <c r="AN11" i="8"/>
  <c r="AN19" i="8" s="1"/>
  <c r="BG48" i="27"/>
  <c r="BF51" i="27"/>
  <c r="BF25" i="7" s="1"/>
  <c r="AP247" i="8"/>
  <c r="AQ248" i="8"/>
  <c r="AN245" i="8"/>
  <c r="AO246" i="8"/>
  <c r="AM244" i="8"/>
  <c r="AM249" i="8" s="1"/>
  <c r="AW231" i="8"/>
  <c r="AU229" i="8"/>
  <c r="AV230" i="8"/>
  <c r="AT228" i="8"/>
  <c r="AT233" i="8" s="1"/>
  <c r="AX232" i="8"/>
  <c r="AX113" i="8"/>
  <c r="AW332" i="8"/>
  <c r="AW287" i="8" s="1"/>
  <c r="AX73" i="8"/>
  <c r="AX128" i="8"/>
  <c r="AX88" i="8"/>
  <c r="AX83" i="8"/>
  <c r="AV21" i="9"/>
  <c r="AW339" i="8"/>
  <c r="AW334" i="8"/>
  <c r="AW14" i="9" s="1"/>
  <c r="AX118" i="8"/>
  <c r="AY213" i="7"/>
  <c r="AY69" i="8"/>
  <c r="AY66" i="8"/>
  <c r="AY67" i="8"/>
  <c r="AY68" i="8"/>
  <c r="AY304" i="8"/>
  <c r="AY15" i="9" s="1"/>
  <c r="AY302" i="8"/>
  <c r="AY154" i="8"/>
  <c r="AY152" i="8"/>
  <c r="AY151" i="8"/>
  <c r="AY153" i="8" s="1"/>
  <c r="AX209" i="7"/>
  <c r="AY203" i="7" s="1"/>
  <c r="AY221" i="7"/>
  <c r="AW210" i="7"/>
  <c r="AW295" i="8" s="1"/>
  <c r="AW21" i="9" s="1"/>
  <c r="AX303" i="8"/>
  <c r="AX82" i="9" s="1"/>
  <c r="I26" i="18" s="1"/>
  <c r="AY119" i="8"/>
  <c r="AY117" i="8"/>
  <c r="AY116" i="8"/>
  <c r="AY87" i="8"/>
  <c r="AY89" i="8"/>
  <c r="AY86" i="8"/>
  <c r="AY88" i="8"/>
  <c r="BA208" i="7"/>
  <c r="BB220" i="7"/>
  <c r="AY84" i="8"/>
  <c r="AY81" i="8"/>
  <c r="AY82" i="8"/>
  <c r="AY139" i="8"/>
  <c r="AY137" i="8"/>
  <c r="AY136" i="8"/>
  <c r="AX133" i="8"/>
  <c r="AY207" i="7"/>
  <c r="AZ201" i="7" s="1"/>
  <c r="AZ219" i="7"/>
  <c r="AY114" i="8"/>
  <c r="AY111" i="8"/>
  <c r="AY112" i="8"/>
  <c r="AY104" i="8"/>
  <c r="AY101" i="8"/>
  <c r="AY102" i="8"/>
  <c r="AX153" i="8"/>
  <c r="BA5" i="8"/>
  <c r="AZ90" i="8"/>
  <c r="AZ115" i="8"/>
  <c r="AZ140" i="8"/>
  <c r="AZ95" i="8"/>
  <c r="AZ145" i="8"/>
  <c r="AZ100" i="8"/>
  <c r="AZ80" i="8"/>
  <c r="AZ110" i="8"/>
  <c r="AZ65" i="8"/>
  <c r="AZ70" i="8"/>
  <c r="AZ150" i="8"/>
  <c r="AZ135" i="8"/>
  <c r="AZ75" i="8"/>
  <c r="AZ105" i="8"/>
  <c r="AZ120" i="8"/>
  <c r="AZ125" i="8"/>
  <c r="AZ130" i="8"/>
  <c r="AZ424" i="8"/>
  <c r="AZ426" i="8" s="1"/>
  <c r="AZ428" i="8" s="1"/>
  <c r="AZ85" i="8"/>
  <c r="AY91" i="8"/>
  <c r="AY92" i="8"/>
  <c r="AY94" i="8"/>
  <c r="AX335" i="8"/>
  <c r="AY124" i="8"/>
  <c r="AY121" i="8"/>
  <c r="AY122" i="8"/>
  <c r="AY109" i="8"/>
  <c r="AY107" i="8"/>
  <c r="AY106" i="8"/>
  <c r="AY108" i="8" s="1"/>
  <c r="AX143" i="8"/>
  <c r="AY134" i="8"/>
  <c r="AY131" i="8"/>
  <c r="AY132" i="8"/>
  <c r="AY79" i="8"/>
  <c r="AY76" i="8"/>
  <c r="AY77" i="8"/>
  <c r="AV216" i="7"/>
  <c r="AV371" i="8" s="1"/>
  <c r="AX215" i="7"/>
  <c r="AY99" i="8"/>
  <c r="AY97" i="8"/>
  <c r="AY96" i="8"/>
  <c r="AX103" i="8"/>
  <c r="AY126" i="8"/>
  <c r="AY129" i="8"/>
  <c r="AY127" i="8"/>
  <c r="AY144" i="8"/>
  <c r="AY141" i="8"/>
  <c r="AY142" i="8"/>
  <c r="AX68" i="8"/>
  <c r="AX336" i="8"/>
  <c r="AW214" i="7"/>
  <c r="AX202" i="7"/>
  <c r="AE189" i="8"/>
  <c r="AE191" i="8" s="1"/>
  <c r="AE194" i="8" s="1"/>
  <c r="AE195" i="8" s="1"/>
  <c r="AY147" i="8"/>
  <c r="AY146" i="8"/>
  <c r="AY148" i="8" s="1"/>
  <c r="AY149" i="8"/>
  <c r="AX93" i="8"/>
  <c r="AY71" i="8"/>
  <c r="AY74" i="8"/>
  <c r="AY72" i="8"/>
  <c r="T159" i="8"/>
  <c r="T161" i="8" s="1"/>
  <c r="T163" i="8"/>
  <c r="S167" i="8"/>
  <c r="S132" i="9" s="1"/>
  <c r="S137" i="9" s="1"/>
  <c r="AX7" i="9"/>
  <c r="AX118" i="9"/>
  <c r="I63" i="18" s="1"/>
  <c r="BC349" i="8"/>
  <c r="BA205" i="7"/>
  <c r="BB217" i="7"/>
  <c r="BA10" i="9"/>
  <c r="BA19" i="9"/>
  <c r="AD199" i="8"/>
  <c r="AD201" i="8" s="1"/>
  <c r="AD203" i="8"/>
  <c r="AC207" i="8"/>
  <c r="AC136" i="9" s="1"/>
  <c r="AZ381" i="8"/>
  <c r="AZ382" i="8"/>
  <c r="BA376" i="8"/>
  <c r="AZ378" i="8"/>
  <c r="AZ379" i="8"/>
  <c r="AZ380" i="8"/>
  <c r="AZ383" i="8"/>
  <c r="AZ385" i="8"/>
  <c r="AZ387" i="8"/>
  <c r="AZ386" i="8"/>
  <c r="AZ384" i="8"/>
  <c r="AX206" i="7"/>
  <c r="AY218" i="7"/>
  <c r="AY211" i="7"/>
  <c r="AZ199" i="7"/>
  <c r="AC174" i="8"/>
  <c r="AC175" i="8" s="1"/>
  <c r="AX200" i="7"/>
  <c r="AW212" i="7"/>
  <c r="AW204" i="7"/>
  <c r="AD197" i="8"/>
  <c r="AD135" i="9" s="1"/>
  <c r="AV293" i="8"/>
  <c r="AV296" i="8" s="1"/>
  <c r="AU150" i="9"/>
  <c r="I35" i="16"/>
  <c r="AY157" i="9"/>
  <c r="AY388" i="8"/>
  <c r="AO8" i="8" l="1"/>
  <c r="AO16" i="8" s="1"/>
  <c r="AO64" i="9" s="1"/>
  <c r="AN72" i="9"/>
  <c r="AY103" i="8"/>
  <c r="AY98" i="8"/>
  <c r="BJ31" i="33"/>
  <c r="BJ28" i="33"/>
  <c r="BJ33" i="33" s="1"/>
  <c r="BJ38" i="33" s="1"/>
  <c r="AJ34" i="9"/>
  <c r="AV33" i="27"/>
  <c r="AW28" i="27" s="1"/>
  <c r="AU353" i="8"/>
  <c r="AU264" i="8" s="1"/>
  <c r="AY232" i="8" s="1"/>
  <c r="AK261" i="8"/>
  <c r="AU28" i="8"/>
  <c r="AU36" i="8" s="1"/>
  <c r="AU361" i="8" s="1"/>
  <c r="AU283" i="8" s="1"/>
  <c r="AP24" i="27"/>
  <c r="AM66" i="9"/>
  <c r="AM362" i="8"/>
  <c r="AM284" i="8" s="1"/>
  <c r="AN22" i="7"/>
  <c r="AR224" i="8"/>
  <c r="AQ223" i="8"/>
  <c r="AO221" i="8"/>
  <c r="AN220" i="8"/>
  <c r="AN225" i="8" s="1"/>
  <c r="AP222" i="8"/>
  <c r="AO360" i="8"/>
  <c r="AO282" i="8" s="1"/>
  <c r="AO72" i="9"/>
  <c r="AL275" i="8"/>
  <c r="AM276" i="8"/>
  <c r="AN277" i="8"/>
  <c r="AK274" i="8"/>
  <c r="AK278" i="8" s="1"/>
  <c r="AK288" i="8" s="1"/>
  <c r="AK17" i="9" s="1"/>
  <c r="AL34" i="8"/>
  <c r="AL32" i="8"/>
  <c r="AM35" i="27"/>
  <c r="AN12" i="27"/>
  <c r="AM19" i="7"/>
  <c r="AN9" i="27"/>
  <c r="AO216" i="8"/>
  <c r="AL213" i="8"/>
  <c r="AN215" i="8"/>
  <c r="AK212" i="8"/>
  <c r="AK217" i="8" s="1"/>
  <c r="AK268" i="8" s="1"/>
  <c r="AK6" i="9" s="1"/>
  <c r="AK11" i="9" s="1"/>
  <c r="AM214" i="8"/>
  <c r="AK69" i="9"/>
  <c r="AK79" i="9" s="1"/>
  <c r="AL15" i="8"/>
  <c r="AL13" i="8"/>
  <c r="AK366" i="8"/>
  <c r="AK346" i="8" s="1"/>
  <c r="AY118" i="8"/>
  <c r="AY83" i="8"/>
  <c r="AY73" i="8"/>
  <c r="AD341" i="8"/>
  <c r="AD36" i="9" s="1"/>
  <c r="AY123" i="8"/>
  <c r="BH48" i="27"/>
  <c r="BG51" i="27"/>
  <c r="BG25" i="7" s="1"/>
  <c r="AN67" i="9"/>
  <c r="AN355" i="8"/>
  <c r="AN266" i="8" s="1"/>
  <c r="AN363" i="8"/>
  <c r="AN285" i="8" s="1"/>
  <c r="AN75" i="9"/>
  <c r="AM265" i="8"/>
  <c r="AU228" i="8"/>
  <c r="AU233" i="8" s="1"/>
  <c r="AY78" i="8"/>
  <c r="AY138" i="8"/>
  <c r="AY128" i="8"/>
  <c r="AY113" i="8"/>
  <c r="AX334" i="8"/>
  <c r="AX14" i="9" s="1"/>
  <c r="I15" i="14" s="1"/>
  <c r="AY133" i="8"/>
  <c r="AY143" i="8"/>
  <c r="AZ213" i="7"/>
  <c r="AY215" i="7"/>
  <c r="BA219" i="7"/>
  <c r="AZ207" i="7"/>
  <c r="BA201" i="7" s="1"/>
  <c r="AY209" i="7"/>
  <c r="AZ203" i="7" s="1"/>
  <c r="AZ221" i="7"/>
  <c r="AZ94" i="8"/>
  <c r="AZ92" i="8"/>
  <c r="AZ91" i="8"/>
  <c r="BB5" i="8"/>
  <c r="BA130" i="8"/>
  <c r="BA80" i="8"/>
  <c r="BA150" i="8"/>
  <c r="BA105" i="8"/>
  <c r="BA75" i="8"/>
  <c r="BA70" i="8"/>
  <c r="BA95" i="8"/>
  <c r="BA120" i="8"/>
  <c r="BA145" i="8"/>
  <c r="BA135" i="8"/>
  <c r="BA140" i="8"/>
  <c r="BA90" i="8"/>
  <c r="BA65" i="8"/>
  <c r="BA125" i="8"/>
  <c r="BA100" i="8"/>
  <c r="BA115" i="8"/>
  <c r="BA424" i="8"/>
  <c r="BA426" i="8" s="1"/>
  <c r="BA428" i="8" s="1"/>
  <c r="BA110" i="8"/>
  <c r="BA85" i="8"/>
  <c r="BC220" i="7"/>
  <c r="BB208" i="7"/>
  <c r="AX210" i="7"/>
  <c r="AX295" i="8" s="1"/>
  <c r="AX21" i="9" s="1"/>
  <c r="I22" i="14" s="1"/>
  <c r="AX332" i="8"/>
  <c r="AX287" i="8" s="1"/>
  <c r="AY303" i="8"/>
  <c r="AY82" i="9" s="1"/>
  <c r="AZ76" i="8"/>
  <c r="AZ79" i="8"/>
  <c r="AZ77" i="8"/>
  <c r="AZ137" i="8"/>
  <c r="AZ139" i="8"/>
  <c r="AZ136" i="8"/>
  <c r="AZ74" i="8"/>
  <c r="AZ72" i="8"/>
  <c r="AZ71" i="8"/>
  <c r="AZ73" i="8" s="1"/>
  <c r="AZ112" i="8"/>
  <c r="AZ111" i="8"/>
  <c r="AZ114" i="8"/>
  <c r="AZ152" i="8"/>
  <c r="AZ154" i="8"/>
  <c r="AZ151" i="8"/>
  <c r="AZ69" i="8"/>
  <c r="AZ67" i="8"/>
  <c r="AZ66" i="8"/>
  <c r="AZ302" i="8"/>
  <c r="AZ304" i="8"/>
  <c r="AZ15" i="9" s="1"/>
  <c r="AZ82" i="8"/>
  <c r="AZ81" i="8"/>
  <c r="AZ84" i="8"/>
  <c r="AZ102" i="8"/>
  <c r="AZ104" i="8"/>
  <c r="AZ101" i="8"/>
  <c r="AZ146" i="8"/>
  <c r="AZ149" i="8"/>
  <c r="AZ147" i="8"/>
  <c r="AZ99" i="8"/>
  <c r="AZ97" i="8"/>
  <c r="AZ96" i="8"/>
  <c r="AZ141" i="8"/>
  <c r="AZ142" i="8"/>
  <c r="AZ144" i="8"/>
  <c r="AW41" i="9"/>
  <c r="AZ119" i="8"/>
  <c r="AZ116" i="8"/>
  <c r="AZ117" i="8"/>
  <c r="AY93" i="8"/>
  <c r="AZ89" i="8"/>
  <c r="AZ86" i="8"/>
  <c r="AZ87" i="8"/>
  <c r="AY336" i="8"/>
  <c r="AX214" i="7"/>
  <c r="AY202" i="7"/>
  <c r="AY335" i="8"/>
  <c r="AZ134" i="8"/>
  <c r="AZ132" i="8"/>
  <c r="AZ131" i="8"/>
  <c r="AZ133" i="8" s="1"/>
  <c r="AW216" i="7"/>
  <c r="AW371" i="8" s="1"/>
  <c r="AX339" i="8"/>
  <c r="AZ126" i="8"/>
  <c r="AZ129" i="8"/>
  <c r="AZ127" i="8"/>
  <c r="AZ124" i="8"/>
  <c r="AZ122" i="8"/>
  <c r="AZ121" i="8"/>
  <c r="AZ123" i="8" s="1"/>
  <c r="AZ109" i="8"/>
  <c r="AZ106" i="8"/>
  <c r="AZ107" i="8"/>
  <c r="AZ108" i="8" s="1"/>
  <c r="T164" i="8"/>
  <c r="T209" i="8" s="1"/>
  <c r="AE183" i="8"/>
  <c r="AE179" i="8"/>
  <c r="AE181" i="8" s="1"/>
  <c r="AD187" i="8"/>
  <c r="AD134" i="9" s="1"/>
  <c r="AC177" i="8"/>
  <c r="AC133" i="9" s="1"/>
  <c r="AD169" i="8"/>
  <c r="AD171" i="8" s="1"/>
  <c r="AD173" i="8"/>
  <c r="AF193" i="8"/>
  <c r="AE197" i="8"/>
  <c r="AE135" i="9" s="1"/>
  <c r="AF189" i="8"/>
  <c r="AF191" i="8" s="1"/>
  <c r="BA378" i="8"/>
  <c r="BB376" i="8"/>
  <c r="BA380" i="8"/>
  <c r="BA381" i="8"/>
  <c r="BA382" i="8"/>
  <c r="BA379" i="8"/>
  <c r="BA383" i="8"/>
  <c r="BA384" i="8"/>
  <c r="BA385" i="8"/>
  <c r="BA386" i="8"/>
  <c r="BA387" i="8"/>
  <c r="AD204" i="8"/>
  <c r="AD205" i="8" s="1"/>
  <c r="BD349" i="8"/>
  <c r="BC347" i="8"/>
  <c r="AZ157" i="9"/>
  <c r="I8" i="14"/>
  <c r="AY206" i="7"/>
  <c r="AZ218" i="7"/>
  <c r="BA199" i="7"/>
  <c r="AZ211" i="7"/>
  <c r="AW293" i="8"/>
  <c r="AW296" i="8" s="1"/>
  <c r="AV150" i="9"/>
  <c r="AY200" i="7"/>
  <c r="AX212" i="7"/>
  <c r="AX204" i="7"/>
  <c r="BC217" i="7"/>
  <c r="BB205" i="7"/>
  <c r="AY7" i="9"/>
  <c r="AY118" i="9"/>
  <c r="AZ388" i="8"/>
  <c r="AX231" i="8" l="1"/>
  <c r="AW230" i="8"/>
  <c r="AV229" i="8"/>
  <c r="AO352" i="8"/>
  <c r="AO263" i="8" s="1"/>
  <c r="AR223" i="8" s="1"/>
  <c r="AV21" i="7"/>
  <c r="AW31" i="27"/>
  <c r="AW33" i="27" s="1"/>
  <c r="AX28" i="27" s="1"/>
  <c r="AU73" i="9"/>
  <c r="AQ19" i="27"/>
  <c r="AP20" i="7"/>
  <c r="AQ22" i="27"/>
  <c r="AP221" i="8"/>
  <c r="AQ222" i="8"/>
  <c r="AN10" i="8"/>
  <c r="AN18" i="8" s="1"/>
  <c r="AN354" i="8" s="1"/>
  <c r="AN29" i="8"/>
  <c r="AN37" i="8" s="1"/>
  <c r="AN362" i="8" s="1"/>
  <c r="AN284" i="8" s="1"/>
  <c r="AK269" i="8"/>
  <c r="AK34" i="9" s="1"/>
  <c r="AO220" i="8"/>
  <c r="AO225" i="8" s="1"/>
  <c r="AS224" i="8"/>
  <c r="AL351" i="8"/>
  <c r="AL262" i="8" s="1"/>
  <c r="AL63" i="9"/>
  <c r="AL21" i="8"/>
  <c r="AL359" i="8"/>
  <c r="AL281" i="8" s="1"/>
  <c r="AL71" i="9"/>
  <c r="AL40" i="8"/>
  <c r="AN14" i="27"/>
  <c r="AM26" i="8"/>
  <c r="AM7" i="8"/>
  <c r="AZ118" i="8"/>
  <c r="AZ138" i="8"/>
  <c r="AZ113" i="8"/>
  <c r="AD147" i="9"/>
  <c r="AE340" i="8"/>
  <c r="AE16" i="9" s="1"/>
  <c r="AE23" i="9" s="1"/>
  <c r="AE26" i="9" s="1"/>
  <c r="AE338" i="8"/>
  <c r="AY339" i="8"/>
  <c r="AZ68" i="8"/>
  <c r="AO30" i="8"/>
  <c r="AO38" i="8" s="1"/>
  <c r="AO11" i="8"/>
  <c r="AO19" i="8" s="1"/>
  <c r="AR248" i="8"/>
  <c r="AO245" i="8"/>
  <c r="AP246" i="8"/>
  <c r="AQ247" i="8"/>
  <c r="AN244" i="8"/>
  <c r="AN249" i="8" s="1"/>
  <c r="BH51" i="27"/>
  <c r="BH25" i="7" s="1"/>
  <c r="BI48" i="27"/>
  <c r="AN237" i="8"/>
  <c r="AM236" i="8"/>
  <c r="AM241" i="8" s="1"/>
  <c r="AP239" i="8"/>
  <c r="AO238" i="8"/>
  <c r="AQ240" i="8"/>
  <c r="AW21" i="7"/>
  <c r="AW28" i="8" s="1"/>
  <c r="AW36" i="8" s="1"/>
  <c r="AY334" i="8"/>
  <c r="AY14" i="9" s="1"/>
  <c r="AZ153" i="8"/>
  <c r="AZ93" i="8"/>
  <c r="AX41" i="9"/>
  <c r="I42" i="14" s="1"/>
  <c r="AZ88" i="8"/>
  <c r="AX216" i="7"/>
  <c r="AX371" i="8" s="1"/>
  <c r="AY332" i="8"/>
  <c r="AY287" i="8" s="1"/>
  <c r="AY210" i="7"/>
  <c r="AY295" i="8" s="1"/>
  <c r="AY21" i="9" s="1"/>
  <c r="AZ215" i="7"/>
  <c r="BA213" i="7"/>
  <c r="BA124" i="8"/>
  <c r="BA121" i="8"/>
  <c r="BA123" i="8" s="1"/>
  <c r="BA122" i="8"/>
  <c r="BA79" i="8"/>
  <c r="BA76" i="8"/>
  <c r="BA77" i="8"/>
  <c r="AZ335" i="8"/>
  <c r="BA84" i="8"/>
  <c r="BA81" i="8"/>
  <c r="BA82" i="8"/>
  <c r="BA132" i="8"/>
  <c r="BA131" i="8"/>
  <c r="BA134" i="8"/>
  <c r="BA111" i="8"/>
  <c r="BA112" i="8"/>
  <c r="BA114" i="8"/>
  <c r="BA119" i="8"/>
  <c r="BA117" i="8"/>
  <c r="BA116" i="8"/>
  <c r="BA97" i="8"/>
  <c r="BA99" i="8"/>
  <c r="BA96" i="8"/>
  <c r="BA98" i="8" s="1"/>
  <c r="AZ83" i="8"/>
  <c r="BA149" i="8"/>
  <c r="BA146" i="8"/>
  <c r="BA147" i="8"/>
  <c r="AZ303" i="8"/>
  <c r="AZ332" i="8" s="1"/>
  <c r="AZ287" i="8" s="1"/>
  <c r="BA71" i="8"/>
  <c r="BA72" i="8"/>
  <c r="BA74" i="8"/>
  <c r="BA106" i="8"/>
  <c r="BA107" i="8"/>
  <c r="BA109" i="8"/>
  <c r="AZ78" i="8"/>
  <c r="BA154" i="8"/>
  <c r="BA151" i="8"/>
  <c r="BA152" i="8"/>
  <c r="AZ336" i="8"/>
  <c r="BB100" i="8"/>
  <c r="BB125" i="8"/>
  <c r="BB105" i="8"/>
  <c r="BB130" i="8"/>
  <c r="BB90" i="8"/>
  <c r="BB140" i="8"/>
  <c r="BB70" i="8"/>
  <c r="BB75" i="8"/>
  <c r="BB150" i="8"/>
  <c r="BB135" i="8"/>
  <c r="BB424" i="8"/>
  <c r="BB426" i="8" s="1"/>
  <c r="BB428" i="8" s="1"/>
  <c r="BB65" i="8"/>
  <c r="BB95" i="8"/>
  <c r="BB120" i="8"/>
  <c r="BB145" i="8"/>
  <c r="BB110" i="8"/>
  <c r="BB80" i="8"/>
  <c r="BB85" i="8"/>
  <c r="BC5" i="8"/>
  <c r="BB115" i="8"/>
  <c r="AZ128" i="8"/>
  <c r="BD220" i="7"/>
  <c r="BC208" i="7"/>
  <c r="BA89" i="8"/>
  <c r="BA86" i="8"/>
  <c r="BA87" i="8"/>
  <c r="AZ143" i="8"/>
  <c r="AZ209" i="7"/>
  <c r="BA203" i="7" s="1"/>
  <c r="BA215" i="7" s="1"/>
  <c r="BA221" i="7"/>
  <c r="AZ98" i="8"/>
  <c r="BA101" i="8"/>
  <c r="BA102" i="8"/>
  <c r="BA104" i="8"/>
  <c r="BA127" i="8"/>
  <c r="BA129" i="8"/>
  <c r="BA126" i="8"/>
  <c r="BA207" i="7"/>
  <c r="BB201" i="7" s="1"/>
  <c r="BB219" i="7"/>
  <c r="AZ202" i="7"/>
  <c r="AY214" i="7"/>
  <c r="BA302" i="8"/>
  <c r="BA304" i="8"/>
  <c r="BA15" i="9" s="1"/>
  <c r="BA69" i="8"/>
  <c r="BA67" i="8"/>
  <c r="BA66" i="8"/>
  <c r="BA68" i="8" s="1"/>
  <c r="AZ148" i="8"/>
  <c r="BA92" i="8"/>
  <c r="BA91" i="8"/>
  <c r="BA94" i="8"/>
  <c r="AZ103" i="8"/>
  <c r="BA144" i="8"/>
  <c r="BA141" i="8"/>
  <c r="BA142" i="8"/>
  <c r="BA139" i="8"/>
  <c r="BA136" i="8"/>
  <c r="BA137" i="8"/>
  <c r="T33" i="9"/>
  <c r="T110" i="9"/>
  <c r="T112" i="9" s="1"/>
  <c r="T114" i="9" s="1"/>
  <c r="T165" i="8"/>
  <c r="AE199" i="8"/>
  <c r="AE201" i="8" s="1"/>
  <c r="AE203" i="8"/>
  <c r="AD207" i="8"/>
  <c r="AD136" i="9" s="1"/>
  <c r="AZ206" i="7"/>
  <c r="BA218" i="7"/>
  <c r="BA157" i="9"/>
  <c r="AF194" i="8"/>
  <c r="AF195" i="8" s="1"/>
  <c r="BA211" i="7"/>
  <c r="BB199" i="7"/>
  <c r="BD347" i="8"/>
  <c r="BE349" i="8"/>
  <c r="BC19" i="9"/>
  <c r="BC10" i="9"/>
  <c r="BC205" i="7"/>
  <c r="BD217" i="7"/>
  <c r="AX293" i="8"/>
  <c r="AX296" i="8" s="1"/>
  <c r="AW150" i="9"/>
  <c r="AZ200" i="7"/>
  <c r="AY212" i="7"/>
  <c r="AY204" i="7"/>
  <c r="AD174" i="8"/>
  <c r="AD175" i="8" s="1"/>
  <c r="AE173" i="8" s="1"/>
  <c r="BB382" i="8"/>
  <c r="BC376" i="8"/>
  <c r="BB378" i="8"/>
  <c r="BB379" i="8"/>
  <c r="BB380" i="8"/>
  <c r="BB381" i="8"/>
  <c r="BB383" i="8"/>
  <c r="BB387" i="8"/>
  <c r="BB385" i="8"/>
  <c r="BB386" i="8"/>
  <c r="BB384" i="8"/>
  <c r="BA388" i="8"/>
  <c r="AE184" i="8"/>
  <c r="AE185" i="8" s="1"/>
  <c r="AZ7" i="9"/>
  <c r="AZ118" i="9"/>
  <c r="AX31" i="27" l="1"/>
  <c r="AX33" i="27" s="1"/>
  <c r="AK140" i="9"/>
  <c r="AV28" i="8"/>
  <c r="AV36" i="8" s="1"/>
  <c r="AV9" i="8"/>
  <c r="AV17" i="8" s="1"/>
  <c r="AL261" i="8"/>
  <c r="AN66" i="9"/>
  <c r="AP8" i="8"/>
  <c r="AP16" i="8" s="1"/>
  <c r="AP27" i="8"/>
  <c r="AP35" i="8" s="1"/>
  <c r="AQ24" i="27"/>
  <c r="AN74" i="9"/>
  <c r="AO22" i="7"/>
  <c r="AO9" i="27"/>
  <c r="AN19" i="7"/>
  <c r="AO12" i="27"/>
  <c r="AN35" i="27"/>
  <c r="G15" i="18"/>
  <c r="G21" i="18" s="1"/>
  <c r="AL77" i="9"/>
  <c r="AM275" i="8"/>
  <c r="AN276" i="8"/>
  <c r="AL274" i="8"/>
  <c r="AL278" i="8" s="1"/>
  <c r="AL288" i="8" s="1"/>
  <c r="AL17" i="9" s="1"/>
  <c r="G18" i="14" s="1"/>
  <c r="AO277" i="8"/>
  <c r="AO215" i="8"/>
  <c r="AM213" i="8"/>
  <c r="AN214" i="8"/>
  <c r="AP216" i="8"/>
  <c r="AL212" i="8"/>
  <c r="AL217" i="8" s="1"/>
  <c r="AL268" i="8" s="1"/>
  <c r="AL6" i="9" s="1"/>
  <c r="AL69" i="9"/>
  <c r="G7" i="18"/>
  <c r="G13" i="18" s="1"/>
  <c r="AM15" i="8"/>
  <c r="AM13" i="8"/>
  <c r="AM34" i="8"/>
  <c r="AM32" i="8"/>
  <c r="AL366" i="8"/>
  <c r="AL346" i="8" s="1"/>
  <c r="BA78" i="8"/>
  <c r="AE341" i="8"/>
  <c r="AE147" i="9" s="1"/>
  <c r="BA113" i="8"/>
  <c r="AN265" i="8"/>
  <c r="BI51" i="27"/>
  <c r="BI25" i="7" s="1"/>
  <c r="BJ48" i="27"/>
  <c r="BJ51" i="27" s="1"/>
  <c r="BJ25" i="7" s="1"/>
  <c r="AO67" i="9"/>
  <c r="AO355" i="8"/>
  <c r="AO266" i="8" s="1"/>
  <c r="AO75" i="9"/>
  <c r="AO363" i="8"/>
  <c r="AO285" i="8" s="1"/>
  <c r="AW9" i="8"/>
  <c r="AW17" i="8" s="1"/>
  <c r="AW353" i="8" s="1"/>
  <c r="AW264" i="8" s="1"/>
  <c r="AX21" i="7"/>
  <c r="AY28" i="27"/>
  <c r="AY31" i="27"/>
  <c r="AW73" i="9"/>
  <c r="AW361" i="8"/>
  <c r="AW283" i="8" s="1"/>
  <c r="BA88" i="8"/>
  <c r="BA148" i="8"/>
  <c r="BA128" i="8"/>
  <c r="BA103" i="8"/>
  <c r="BA133" i="8"/>
  <c r="AY41" i="9"/>
  <c r="AZ334" i="8"/>
  <c r="AZ14" i="9" s="1"/>
  <c r="BA93" i="8"/>
  <c r="AZ339" i="8"/>
  <c r="BA138" i="8"/>
  <c r="BA73" i="8"/>
  <c r="BA83" i="8"/>
  <c r="AZ210" i="7"/>
  <c r="AZ295" i="8" s="1"/>
  <c r="AZ21" i="9" s="1"/>
  <c r="BB213" i="7"/>
  <c r="BB144" i="8"/>
  <c r="BB142" i="8"/>
  <c r="BB141" i="8"/>
  <c r="BB92" i="8"/>
  <c r="BB93" i="8" s="1"/>
  <c r="BB94" i="8"/>
  <c r="BB91" i="8"/>
  <c r="BB134" i="8"/>
  <c r="BB132" i="8"/>
  <c r="BB131" i="8"/>
  <c r="BB133" i="8"/>
  <c r="BB109" i="8"/>
  <c r="BB107" i="8"/>
  <c r="BB106" i="8"/>
  <c r="BA303" i="8"/>
  <c r="BA82" i="9" s="1"/>
  <c r="BE220" i="7"/>
  <c r="BD208" i="7"/>
  <c r="BA335" i="8"/>
  <c r="BA336" i="8"/>
  <c r="BB129" i="8"/>
  <c r="BB127" i="8"/>
  <c r="BB126" i="8"/>
  <c r="BB101" i="8"/>
  <c r="BB104" i="8"/>
  <c r="BB102" i="8"/>
  <c r="BB116" i="8"/>
  <c r="BB117" i="8"/>
  <c r="BB119" i="8"/>
  <c r="BA202" i="7"/>
  <c r="AZ214" i="7"/>
  <c r="BC70" i="8"/>
  <c r="BD5" i="8"/>
  <c r="BC110" i="8"/>
  <c r="BC80" i="8"/>
  <c r="BC115" i="8"/>
  <c r="BC125" i="8"/>
  <c r="BC95" i="8"/>
  <c r="BC85" i="8"/>
  <c r="BC120" i="8"/>
  <c r="BC105" i="8"/>
  <c r="BC150" i="8"/>
  <c r="BC145" i="8"/>
  <c r="BC135" i="8"/>
  <c r="BC130" i="8"/>
  <c r="BC424" i="8"/>
  <c r="BC426" i="8" s="1"/>
  <c r="BC428" i="8" s="1"/>
  <c r="BC65" i="8"/>
  <c r="BC90" i="8"/>
  <c r="BC140" i="8"/>
  <c r="BC75" i="8"/>
  <c r="BC100" i="8"/>
  <c r="BC219" i="7"/>
  <c r="BB207" i="7"/>
  <c r="BC201" i="7" s="1"/>
  <c r="BB89" i="8"/>
  <c r="BB86" i="8"/>
  <c r="BB87" i="8"/>
  <c r="BB84" i="8"/>
  <c r="BB81" i="8"/>
  <c r="BB82" i="8"/>
  <c r="BA118" i="8"/>
  <c r="BB114" i="8"/>
  <c r="BB111" i="8"/>
  <c r="BB112" i="8"/>
  <c r="BA153" i="8"/>
  <c r="BB149" i="8"/>
  <c r="BB147" i="8"/>
  <c r="BB146" i="8"/>
  <c r="BB124" i="8"/>
  <c r="BB122" i="8"/>
  <c r="BB121" i="8"/>
  <c r="BB123" i="8"/>
  <c r="BB99" i="8"/>
  <c r="BB96" i="8"/>
  <c r="BB97" i="8"/>
  <c r="BB98" i="8" s="1"/>
  <c r="AY216" i="7"/>
  <c r="AY371" i="8" s="1"/>
  <c r="BA143" i="8"/>
  <c r="BB304" i="8"/>
  <c r="BB15" i="9" s="1"/>
  <c r="BB302" i="8"/>
  <c r="BB69" i="8"/>
  <c r="BB66" i="8"/>
  <c r="BB67" i="8"/>
  <c r="BA108" i="8"/>
  <c r="BB139" i="8"/>
  <c r="BB137" i="8"/>
  <c r="BB136" i="8"/>
  <c r="BB138" i="8" s="1"/>
  <c r="AZ82" i="9"/>
  <c r="BB154" i="8"/>
  <c r="BB151" i="8"/>
  <c r="BB152" i="8"/>
  <c r="BA209" i="7"/>
  <c r="BB203" i="7" s="1"/>
  <c r="BB215" i="7" s="1"/>
  <c r="BB221" i="7"/>
  <c r="BB76" i="8"/>
  <c r="BB79" i="8"/>
  <c r="BB77" i="8"/>
  <c r="BB74" i="8"/>
  <c r="BB72" i="8"/>
  <c r="BB71" i="8"/>
  <c r="BB73" i="8" s="1"/>
  <c r="U159" i="8"/>
  <c r="U161" i="8" s="1"/>
  <c r="T167" i="8"/>
  <c r="T132" i="9" s="1"/>
  <c r="T137" i="9" s="1"/>
  <c r="U163" i="8"/>
  <c r="AG189" i="8"/>
  <c r="AG191" i="8" s="1"/>
  <c r="AG193" i="8"/>
  <c r="AF197" i="8"/>
  <c r="AF135" i="9" s="1"/>
  <c r="AF183" i="8"/>
  <c r="AF179" i="8"/>
  <c r="AF181" i="8" s="1"/>
  <c r="AE187" i="8"/>
  <c r="AE134" i="9" s="1"/>
  <c r="BB218" i="7"/>
  <c r="BA206" i="7"/>
  <c r="AY293" i="8"/>
  <c r="AY296" i="8" s="1"/>
  <c r="AX150" i="9"/>
  <c r="I28" i="16" s="1"/>
  <c r="AD177" i="8"/>
  <c r="AD133" i="9" s="1"/>
  <c r="BF349" i="8"/>
  <c r="BA7" i="9"/>
  <c r="BA118" i="9"/>
  <c r="AE169" i="8"/>
  <c r="AE171" i="8" s="1"/>
  <c r="BD205" i="7"/>
  <c r="BE217" i="7"/>
  <c r="BB388" i="8"/>
  <c r="BC378" i="8"/>
  <c r="BC381" i="8"/>
  <c r="BC382" i="8"/>
  <c r="BC380" i="8"/>
  <c r="BC379" i="8"/>
  <c r="BD376" i="8"/>
  <c r="BC384" i="8"/>
  <c r="BC387" i="8"/>
  <c r="BC385" i="8"/>
  <c r="BC383" i="8"/>
  <c r="BC386" i="8"/>
  <c r="BD19" i="9"/>
  <c r="BD10" i="9"/>
  <c r="BA200" i="7"/>
  <c r="AZ212" i="7"/>
  <c r="AZ204" i="7"/>
  <c r="BB211" i="7"/>
  <c r="BC199" i="7"/>
  <c r="BB157" i="9"/>
  <c r="AE204" i="8"/>
  <c r="AE205" i="8" s="1"/>
  <c r="AV353" i="8" l="1"/>
  <c r="AV264" i="8" s="1"/>
  <c r="AV65" i="9"/>
  <c r="AV73" i="9"/>
  <c r="AV361" i="8"/>
  <c r="AV283" i="8" s="1"/>
  <c r="AQ20" i="7"/>
  <c r="AR22" i="27"/>
  <c r="AR19" i="27"/>
  <c r="AR24" i="27" s="1"/>
  <c r="AR20" i="7" s="1"/>
  <c r="AP72" i="9"/>
  <c r="AP360" i="8"/>
  <c r="AP282" i="8" s="1"/>
  <c r="AL79" i="9"/>
  <c r="AP352" i="8"/>
  <c r="AP263" i="8" s="1"/>
  <c r="AP64" i="9"/>
  <c r="G23" i="18"/>
  <c r="AO10" i="8"/>
  <c r="AO18" i="8" s="1"/>
  <c r="AO354" i="8" s="1"/>
  <c r="AO29" i="8"/>
  <c r="AO37" i="8" s="1"/>
  <c r="AO74" i="9" s="1"/>
  <c r="AL269" i="8"/>
  <c r="G7" i="14"/>
  <c r="AL11" i="9"/>
  <c r="AM71" i="9"/>
  <c r="AM77" i="9" s="1"/>
  <c r="AM359" i="8"/>
  <c r="AM281" i="8" s="1"/>
  <c r="AM40" i="8"/>
  <c r="AM63" i="9"/>
  <c r="AM69" i="9" s="1"/>
  <c r="AM351" i="8"/>
  <c r="AM262" i="8" s="1"/>
  <c r="AM21" i="8"/>
  <c r="AN7" i="8"/>
  <c r="AN26" i="8"/>
  <c r="AO14" i="27"/>
  <c r="AE36" i="9"/>
  <c r="AF338" i="8"/>
  <c r="AF340" i="8"/>
  <c r="AF16" i="9" s="1"/>
  <c r="AF23" i="9" s="1"/>
  <c r="AF26" i="9" s="1"/>
  <c r="BB148" i="8"/>
  <c r="BB108" i="8"/>
  <c r="AZ216" i="7"/>
  <c r="AZ371" i="8" s="1"/>
  <c r="AO244" i="8"/>
  <c r="AO249" i="8" s="1"/>
  <c r="AR247" i="8"/>
  <c r="AS248" i="8"/>
  <c r="AQ246" i="8"/>
  <c r="AP245" i="8"/>
  <c r="AP30" i="8"/>
  <c r="AP38" i="8" s="1"/>
  <c r="AP11" i="8"/>
  <c r="AP19" i="8" s="1"/>
  <c r="AR240" i="8"/>
  <c r="AN236" i="8"/>
  <c r="AN241" i="8" s="1"/>
  <c r="AP238" i="8"/>
  <c r="AO237" i="8"/>
  <c r="AQ239" i="8"/>
  <c r="AW65" i="9"/>
  <c r="AY33" i="27"/>
  <c r="AX9" i="8"/>
  <c r="AX17" i="8" s="1"/>
  <c r="AX28" i="8"/>
  <c r="AX36" i="8" s="1"/>
  <c r="BA232" i="8"/>
  <c r="AW228" i="8"/>
  <c r="AZ231" i="8"/>
  <c r="AX229" i="8"/>
  <c r="AY230" i="8"/>
  <c r="BB103" i="8"/>
  <c r="BB143" i="8"/>
  <c r="BC388" i="8"/>
  <c r="BC7" i="9" s="1"/>
  <c r="BB153" i="8"/>
  <c r="AZ41" i="9"/>
  <c r="BB78" i="8"/>
  <c r="BB113" i="8"/>
  <c r="BB88" i="8"/>
  <c r="BA334" i="8"/>
  <c r="BA14" i="9" s="1"/>
  <c r="BB68" i="8"/>
  <c r="AF203" i="8"/>
  <c r="AF199" i="8"/>
  <c r="AF201" i="8" s="1"/>
  <c r="AF204" i="8" s="1"/>
  <c r="AF205" i="8" s="1"/>
  <c r="AE207" i="8"/>
  <c r="AE136" i="9" s="1"/>
  <c r="BC213" i="7"/>
  <c r="BD85" i="8"/>
  <c r="BD115" i="8"/>
  <c r="BE5" i="8"/>
  <c r="BD424" i="8"/>
  <c r="BD426" i="8" s="1"/>
  <c r="BD428" i="8" s="1"/>
  <c r="BD70" i="8"/>
  <c r="BD95" i="8"/>
  <c r="BD120" i="8"/>
  <c r="BD150" i="8"/>
  <c r="BD90" i="8"/>
  <c r="BD140" i="8"/>
  <c r="BD145" i="8"/>
  <c r="BD100" i="8"/>
  <c r="BD110" i="8"/>
  <c r="BD80" i="8"/>
  <c r="BD75" i="8"/>
  <c r="BD125" i="8"/>
  <c r="BD105" i="8"/>
  <c r="BD65" i="8"/>
  <c r="BD135" i="8"/>
  <c r="BD130" i="8"/>
  <c r="BC74" i="8"/>
  <c r="BC72" i="8"/>
  <c r="BC71" i="8"/>
  <c r="BB209" i="7"/>
  <c r="BC203" i="7" s="1"/>
  <c r="BC221" i="7"/>
  <c r="BD219" i="7"/>
  <c r="BC207" i="7"/>
  <c r="BD201" i="7" s="1"/>
  <c r="BB202" i="7"/>
  <c r="BA214" i="7"/>
  <c r="BC102" i="8"/>
  <c r="BC101" i="8"/>
  <c r="BC103" i="8" s="1"/>
  <c r="BC104" i="8"/>
  <c r="BC77" i="8"/>
  <c r="BC76" i="8"/>
  <c r="BC78" i="8" s="1"/>
  <c r="BC79" i="8"/>
  <c r="BC141" i="8"/>
  <c r="BC142" i="8"/>
  <c r="BC144" i="8"/>
  <c r="BB118" i="8"/>
  <c r="BC94" i="8"/>
  <c r="BC91" i="8"/>
  <c r="BC92" i="8"/>
  <c r="BA332" i="8"/>
  <c r="BA287" i="8" s="1"/>
  <c r="BC67" i="8"/>
  <c r="BC66" i="8"/>
  <c r="BC68" i="8" s="1"/>
  <c r="BC304" i="8"/>
  <c r="BC15" i="9" s="1"/>
  <c r="BC302" i="8"/>
  <c r="BC69" i="8"/>
  <c r="BC134" i="8"/>
  <c r="BC131" i="8"/>
  <c r="BC132" i="8"/>
  <c r="BC137" i="8"/>
  <c r="BC139" i="8"/>
  <c r="BC136" i="8"/>
  <c r="BC147" i="8"/>
  <c r="BC149" i="8"/>
  <c r="BC146" i="8"/>
  <c r="BC152" i="8"/>
  <c r="BC154" i="8"/>
  <c r="BC151" i="8"/>
  <c r="BB128" i="8"/>
  <c r="BC114" i="8"/>
  <c r="BC112" i="8"/>
  <c r="BC111" i="8"/>
  <c r="BB336" i="8"/>
  <c r="BC109" i="8"/>
  <c r="BC107" i="8"/>
  <c r="BC106" i="8"/>
  <c r="BC108" i="8" s="1"/>
  <c r="BB335" i="8"/>
  <c r="BC124" i="8"/>
  <c r="BC121" i="8"/>
  <c r="BC122" i="8"/>
  <c r="BB303" i="8"/>
  <c r="BB332" i="8" s="1"/>
  <c r="BB287" i="8" s="1"/>
  <c r="BC89" i="8"/>
  <c r="BC87" i="8"/>
  <c r="BC86" i="8"/>
  <c r="BC88" i="8" s="1"/>
  <c r="BA339" i="8"/>
  <c r="BA210" i="7"/>
  <c r="BA295" i="8" s="1"/>
  <c r="BA41" i="9" s="1"/>
  <c r="BC99" i="8"/>
  <c r="BC97" i="8"/>
  <c r="BC96" i="8"/>
  <c r="BB83" i="8"/>
  <c r="BC127" i="8"/>
  <c r="BC129" i="8"/>
  <c r="BC126" i="8"/>
  <c r="BC119" i="8"/>
  <c r="BC117" i="8"/>
  <c r="BC116" i="8"/>
  <c r="BE208" i="7"/>
  <c r="BF220" i="7"/>
  <c r="BC82" i="8"/>
  <c r="BC84" i="8"/>
  <c r="BC81" i="8"/>
  <c r="U164" i="8"/>
  <c r="U209" i="8" s="1"/>
  <c r="AE174" i="8"/>
  <c r="AE175" i="8" s="1"/>
  <c r="AF169" i="8" s="1"/>
  <c r="AF171" i="8" s="1"/>
  <c r="AF173" i="8"/>
  <c r="AE177" i="8"/>
  <c r="AE133" i="9" s="1"/>
  <c r="AZ293" i="8"/>
  <c r="AZ296" i="8" s="1"/>
  <c r="AY150" i="9"/>
  <c r="AF184" i="8"/>
  <c r="AF185" i="8" s="1"/>
  <c r="BD379" i="8"/>
  <c r="BD378" i="8"/>
  <c r="BD380" i="8"/>
  <c r="BD382" i="8"/>
  <c r="BE376" i="8"/>
  <c r="BD381" i="8"/>
  <c r="BD386" i="8"/>
  <c r="BD387" i="8"/>
  <c r="BD385" i="8"/>
  <c r="BD383" i="8"/>
  <c r="BD384" i="8"/>
  <c r="BB206" i="7"/>
  <c r="BC218" i="7"/>
  <c r="BB7" i="9"/>
  <c r="BB118" i="9"/>
  <c r="AG194" i="8"/>
  <c r="AG195" i="8" s="1"/>
  <c r="BF347" i="8"/>
  <c r="BG349" i="8"/>
  <c r="BC157" i="9"/>
  <c r="BA212" i="7"/>
  <c r="BB200" i="7"/>
  <c r="BA204" i="7"/>
  <c r="BD199" i="7"/>
  <c r="BC211" i="7"/>
  <c r="BF217" i="7"/>
  <c r="BE205" i="7"/>
  <c r="BC143" i="8" l="1"/>
  <c r="AW229" i="8"/>
  <c r="AW233" i="8" s="1"/>
  <c r="AX230" i="8"/>
  <c r="AZ232" i="8"/>
  <c r="AV228" i="8"/>
  <c r="AV233" i="8" s="1"/>
  <c r="AY231" i="8"/>
  <c r="AO66" i="9"/>
  <c r="AS22" i="27"/>
  <c r="AS19" i="27"/>
  <c r="AS24" i="27" s="1"/>
  <c r="AR222" i="8"/>
  <c r="AT224" i="8"/>
  <c r="AS223" i="8"/>
  <c r="AQ221" i="8"/>
  <c r="AP220" i="8"/>
  <c r="AP225" i="8" s="1"/>
  <c r="AQ27" i="8"/>
  <c r="AQ35" i="8" s="1"/>
  <c r="AQ8" i="8"/>
  <c r="AQ16" i="8" s="1"/>
  <c r="AO362" i="8"/>
  <c r="AO284" i="8" s="1"/>
  <c r="AP22" i="7"/>
  <c r="AM79" i="9"/>
  <c r="AO276" i="8"/>
  <c r="AP277" i="8"/>
  <c r="AN275" i="8"/>
  <c r="AM274" i="8"/>
  <c r="AM278" i="8" s="1"/>
  <c r="AM288" i="8" s="1"/>
  <c r="AM17" i="9" s="1"/>
  <c r="AP9" i="27"/>
  <c r="AP12" i="27"/>
  <c r="AO19" i="7"/>
  <c r="AO35" i="27"/>
  <c r="AN34" i="8"/>
  <c r="AN32" i="8"/>
  <c r="AN15" i="8"/>
  <c r="AN13" i="8"/>
  <c r="AL34" i="9"/>
  <c r="G35" i="14" s="1"/>
  <c r="AM261" i="8"/>
  <c r="AL140" i="9"/>
  <c r="G15" i="16" s="1"/>
  <c r="AR27" i="8"/>
  <c r="AR35" i="8" s="1"/>
  <c r="AR8" i="8"/>
  <c r="AR16" i="8" s="1"/>
  <c r="AQ216" i="8"/>
  <c r="AO214" i="8"/>
  <c r="AP215" i="8"/>
  <c r="AN213" i="8"/>
  <c r="AM212" i="8"/>
  <c r="AM217" i="8" s="1"/>
  <c r="AM268" i="8" s="1"/>
  <c r="AM6" i="9" s="1"/>
  <c r="AM366" i="8"/>
  <c r="AM346" i="8" s="1"/>
  <c r="BC98" i="8"/>
  <c r="BC113" i="8"/>
  <c r="BC153" i="8"/>
  <c r="AF341" i="8"/>
  <c r="AF36" i="9" s="1"/>
  <c r="BC118" i="9"/>
  <c r="BA21" i="9"/>
  <c r="BC148" i="8"/>
  <c r="BC93" i="8"/>
  <c r="BB334" i="8"/>
  <c r="BB14" i="9" s="1"/>
  <c r="BB82" i="9"/>
  <c r="AO265" i="8"/>
  <c r="AP355" i="8"/>
  <c r="AP266" i="8" s="1"/>
  <c r="AP67" i="9"/>
  <c r="AP75" i="9"/>
  <c r="AP363" i="8"/>
  <c r="AP285" i="8" s="1"/>
  <c r="AQ11" i="8"/>
  <c r="AQ19" i="8" s="1"/>
  <c r="AQ30" i="8"/>
  <c r="AQ38" i="8" s="1"/>
  <c r="AX73" i="9"/>
  <c r="I17" i="18" s="1"/>
  <c r="AX361" i="8"/>
  <c r="AX283" i="8" s="1"/>
  <c r="AX353" i="8"/>
  <c r="AX264" i="8" s="1"/>
  <c r="AX65" i="9"/>
  <c r="I9" i="18" s="1"/>
  <c r="AZ28" i="27"/>
  <c r="AZ31" i="27"/>
  <c r="AY21" i="7"/>
  <c r="BA216" i="7"/>
  <c r="BA371" i="8" s="1"/>
  <c r="BC83" i="8"/>
  <c r="BC73" i="8"/>
  <c r="BB210" i="7"/>
  <c r="BB295" i="8" s="1"/>
  <c r="BB21" i="9" s="1"/>
  <c r="BC138" i="8"/>
  <c r="BC123" i="8"/>
  <c r="BC133" i="8"/>
  <c r="BC118" i="8"/>
  <c r="BB339" i="8"/>
  <c r="BC215" i="7"/>
  <c r="BD213" i="7"/>
  <c r="BD84" i="8"/>
  <c r="BD81" i="8"/>
  <c r="BD82" i="8"/>
  <c r="BC335" i="8"/>
  <c r="BE219" i="7"/>
  <c r="BD207" i="7"/>
  <c r="BE201" i="7" s="1"/>
  <c r="BD221" i="7"/>
  <c r="BC209" i="7"/>
  <c r="BD203" i="7" s="1"/>
  <c r="BD87" i="8"/>
  <c r="BD86" i="8"/>
  <c r="BD89" i="8"/>
  <c r="BD79" i="8"/>
  <c r="BD76" i="8"/>
  <c r="BD77" i="8"/>
  <c r="BD102" i="8"/>
  <c r="BD101" i="8"/>
  <c r="BD104" i="8"/>
  <c r="BC128" i="8"/>
  <c r="BC303" i="8"/>
  <c r="BC82" i="9" s="1"/>
  <c r="BD144" i="8"/>
  <c r="BD142" i="8"/>
  <c r="BD141" i="8"/>
  <c r="BD124" i="8"/>
  <c r="BD122" i="8"/>
  <c r="BD121" i="8"/>
  <c r="BD123" i="8" s="1"/>
  <c r="BC336" i="8"/>
  <c r="BD74" i="8"/>
  <c r="BD71" i="8"/>
  <c r="BD72" i="8"/>
  <c r="BE145" i="8"/>
  <c r="BE80" i="8"/>
  <c r="BE135" i="8"/>
  <c r="BE85" i="8"/>
  <c r="BE140" i="8"/>
  <c r="BE125" i="8"/>
  <c r="BE75" i="8"/>
  <c r="BE65" i="8"/>
  <c r="BE90" i="8"/>
  <c r="BE110" i="8"/>
  <c r="BE424" i="8"/>
  <c r="BE426" i="8" s="1"/>
  <c r="BE428" i="8" s="1"/>
  <c r="BE120" i="8"/>
  <c r="BE95" i="8"/>
  <c r="BE130" i="8"/>
  <c r="BE100" i="8"/>
  <c r="BE105" i="8"/>
  <c r="BE115" i="8"/>
  <c r="BF5" i="8"/>
  <c r="BE150" i="8"/>
  <c r="BE70" i="8"/>
  <c r="BD119" i="8"/>
  <c r="BD116" i="8"/>
  <c r="BD118" i="8" s="1"/>
  <c r="BD117" i="8"/>
  <c r="BD134" i="8"/>
  <c r="BD132" i="8"/>
  <c r="BD131" i="8"/>
  <c r="BD69" i="8"/>
  <c r="BD304" i="8"/>
  <c r="BD15" i="9" s="1"/>
  <c r="BD302" i="8"/>
  <c r="BD67" i="8"/>
  <c r="BD66" i="8"/>
  <c r="BD68" i="8"/>
  <c r="BD107" i="8"/>
  <c r="BD109" i="8"/>
  <c r="BD106" i="8"/>
  <c r="BD114" i="8"/>
  <c r="BD112" i="8"/>
  <c r="BD111" i="8"/>
  <c r="BD146" i="8"/>
  <c r="BD147" i="8"/>
  <c r="BD149" i="8"/>
  <c r="BD94" i="8"/>
  <c r="BD91" i="8"/>
  <c r="BD92" i="8"/>
  <c r="BD152" i="8"/>
  <c r="BD154" i="8"/>
  <c r="BD151" i="8"/>
  <c r="BC202" i="7"/>
  <c r="BB214" i="7"/>
  <c r="BD97" i="8"/>
  <c r="BD99" i="8"/>
  <c r="BD96" i="8"/>
  <c r="BD139" i="8"/>
  <c r="BD137" i="8"/>
  <c r="BD136" i="8"/>
  <c r="BG220" i="7"/>
  <c r="BF208" i="7"/>
  <c r="BD129" i="8"/>
  <c r="BD126" i="8"/>
  <c r="BD127" i="8"/>
  <c r="BD128" i="8" s="1"/>
  <c r="U165" i="8"/>
  <c r="V159" i="8" s="1"/>
  <c r="V161" i="8" s="1"/>
  <c r="U110" i="9"/>
  <c r="U112" i="9" s="1"/>
  <c r="U114" i="9" s="1"/>
  <c r="U33" i="9"/>
  <c r="AG179" i="8"/>
  <c r="AG181" i="8" s="1"/>
  <c r="AF187" i="8"/>
  <c r="AF134" i="9" s="1"/>
  <c r="AG183" i="8"/>
  <c r="AG197" i="8"/>
  <c r="AG135" i="9" s="1"/>
  <c r="AH189" i="8"/>
  <c r="AH191" i="8" s="1"/>
  <c r="AH193" i="8"/>
  <c r="AF174" i="8"/>
  <c r="AF175" i="8" s="1"/>
  <c r="AG199" i="8"/>
  <c r="AG201" i="8" s="1"/>
  <c r="AG203" i="8"/>
  <c r="AF207" i="8"/>
  <c r="AF136" i="9" s="1"/>
  <c r="BB212" i="7"/>
  <c r="BC200" i="7"/>
  <c r="BB204" i="7"/>
  <c r="BD388" i="8"/>
  <c r="BA293" i="8"/>
  <c r="BA296" i="8" s="1"/>
  <c r="AZ150" i="9"/>
  <c r="BD157" i="9"/>
  <c r="BD218" i="7"/>
  <c r="BC206" i="7"/>
  <c r="BF19" i="9"/>
  <c r="BF10" i="9"/>
  <c r="BE378" i="8"/>
  <c r="BE380" i="8"/>
  <c r="BF376" i="8"/>
  <c r="BE381" i="8"/>
  <c r="BE379" i="8"/>
  <c r="BE382" i="8"/>
  <c r="BE384" i="8"/>
  <c r="BE386" i="8"/>
  <c r="BE387" i="8"/>
  <c r="BE385" i="8"/>
  <c r="BE383" i="8"/>
  <c r="BF205" i="7"/>
  <c r="BG217" i="7"/>
  <c r="BG347" i="8"/>
  <c r="BH349" i="8"/>
  <c r="BE199" i="7"/>
  <c r="BD211" i="7"/>
  <c r="AQ64" i="9" l="1"/>
  <c r="AQ352" i="8"/>
  <c r="AQ263" i="8" s="1"/>
  <c r="AQ72" i="9"/>
  <c r="AQ360" i="8"/>
  <c r="AQ282" i="8" s="1"/>
  <c r="AP10" i="8"/>
  <c r="AP18" i="8" s="1"/>
  <c r="AP66" i="9" s="1"/>
  <c r="AP29" i="8"/>
  <c r="AP37" i="8" s="1"/>
  <c r="AP74" i="9" s="1"/>
  <c r="AQ22" i="7"/>
  <c r="AN359" i="8"/>
  <c r="AN281" i="8" s="1"/>
  <c r="AN71" i="9"/>
  <c r="AN77" i="9" s="1"/>
  <c r="AN40" i="8"/>
  <c r="AR352" i="8"/>
  <c r="AR263" i="8" s="1"/>
  <c r="AR64" i="9"/>
  <c r="AN351" i="8"/>
  <c r="AN366" i="8" s="1"/>
  <c r="AN346" i="8" s="1"/>
  <c r="AN63" i="9"/>
  <c r="AN69" i="9" s="1"/>
  <c r="AN79" i="9" s="1"/>
  <c r="AN21" i="8"/>
  <c r="AP14" i="27"/>
  <c r="AR72" i="9"/>
  <c r="AR360" i="8"/>
  <c r="AR282" i="8" s="1"/>
  <c r="AO26" i="8"/>
  <c r="AO7" i="8"/>
  <c r="AS20" i="7"/>
  <c r="AT19" i="27"/>
  <c r="AT22" i="27"/>
  <c r="AM269" i="8"/>
  <c r="AF147" i="9"/>
  <c r="AG340" i="8"/>
  <c r="AG16" i="9" s="1"/>
  <c r="AG338" i="8"/>
  <c r="BD98" i="8"/>
  <c r="BD103" i="8"/>
  <c r="BD108" i="8"/>
  <c r="BD78" i="8"/>
  <c r="BD143" i="8"/>
  <c r="BB41" i="9"/>
  <c r="BC332" i="8"/>
  <c r="BC287" i="8" s="1"/>
  <c r="AP244" i="8"/>
  <c r="AP249" i="8" s="1"/>
  <c r="AS247" i="8"/>
  <c r="AQ245" i="8"/>
  <c r="AR246" i="8"/>
  <c r="AT248" i="8"/>
  <c r="AQ75" i="9"/>
  <c r="AQ363" i="8"/>
  <c r="AQ285" i="8" s="1"/>
  <c r="AQ67" i="9"/>
  <c r="AQ355" i="8"/>
  <c r="AQ266" i="8" s="1"/>
  <c r="AO236" i="8"/>
  <c r="AO241" i="8" s="1"/>
  <c r="AP237" i="8"/>
  <c r="AR239" i="8"/>
  <c r="AQ238" i="8"/>
  <c r="AS240" i="8"/>
  <c r="AY9" i="8"/>
  <c r="AY17" i="8" s="1"/>
  <c r="AY28" i="8"/>
  <c r="AY36" i="8" s="1"/>
  <c r="AZ33" i="27"/>
  <c r="BA231" i="8"/>
  <c r="AX228" i="8"/>
  <c r="AX233" i="8" s="1"/>
  <c r="AY229" i="8"/>
  <c r="BB232" i="8"/>
  <c r="AZ230" i="8"/>
  <c r="BC210" i="7"/>
  <c r="BC295" i="8" s="1"/>
  <c r="BC41" i="9" s="1"/>
  <c r="BC334" i="8"/>
  <c r="BC14" i="9" s="1"/>
  <c r="BD113" i="8"/>
  <c r="BD73" i="8"/>
  <c r="BD88" i="8"/>
  <c r="U167" i="8"/>
  <c r="U132" i="9" s="1"/>
  <c r="U137" i="9" s="1"/>
  <c r="BB216" i="7"/>
  <c r="BB371" i="8" s="1"/>
  <c r="BE213" i="7"/>
  <c r="BD215" i="7"/>
  <c r="BD93" i="8"/>
  <c r="BE84" i="8"/>
  <c r="BE82" i="8"/>
  <c r="BE81" i="8"/>
  <c r="BE83" i="8"/>
  <c r="BE74" i="8"/>
  <c r="BE71" i="8"/>
  <c r="BE72" i="8"/>
  <c r="BE73" i="8"/>
  <c r="BH220" i="7"/>
  <c r="BG208" i="7"/>
  <c r="BE109" i="8"/>
  <c r="BE107" i="8"/>
  <c r="BE106" i="8"/>
  <c r="BE124" i="8"/>
  <c r="BE121" i="8"/>
  <c r="BE122" i="8"/>
  <c r="BF219" i="7"/>
  <c r="BE207" i="7"/>
  <c r="BF201" i="7" s="1"/>
  <c r="BD335" i="8"/>
  <c r="BD336" i="8"/>
  <c r="BE67" i="8"/>
  <c r="BE302" i="8"/>
  <c r="BE69" i="8"/>
  <c r="BE66" i="8"/>
  <c r="BE304" i="8"/>
  <c r="BE15" i="9" s="1"/>
  <c r="BD83" i="8"/>
  <c r="BC214" i="7"/>
  <c r="BD202" i="7"/>
  <c r="BE79" i="8"/>
  <c r="BE76" i="8"/>
  <c r="BE77" i="8"/>
  <c r="BD153" i="8"/>
  <c r="BE129" i="8"/>
  <c r="BE126" i="8"/>
  <c r="BE127" i="8"/>
  <c r="BE139" i="8"/>
  <c r="BE136" i="8"/>
  <c r="BE137" i="8"/>
  <c r="BF150" i="8"/>
  <c r="BF105" i="8"/>
  <c r="BF120" i="8"/>
  <c r="BF140" i="8"/>
  <c r="BF115" i="8"/>
  <c r="BF95" i="8"/>
  <c r="BF130" i="8"/>
  <c r="BG5" i="8"/>
  <c r="BF110" i="8"/>
  <c r="BF65" i="8"/>
  <c r="BF70" i="8"/>
  <c r="BF80" i="8"/>
  <c r="BF145" i="8"/>
  <c r="BF424" i="8"/>
  <c r="BF426" i="8" s="1"/>
  <c r="BF428" i="8" s="1"/>
  <c r="BF75" i="8"/>
  <c r="BF100" i="8"/>
  <c r="BF125" i="8"/>
  <c r="BF85" i="8"/>
  <c r="BF90" i="8"/>
  <c r="BF135" i="8"/>
  <c r="BD138" i="8"/>
  <c r="BE134" i="8"/>
  <c r="BE131" i="8"/>
  <c r="BE132" i="8"/>
  <c r="BE221" i="7"/>
  <c r="BD209" i="7"/>
  <c r="BE203" i="7" s="1"/>
  <c r="BE388" i="8"/>
  <c r="BE7" i="9" s="1"/>
  <c r="BC339" i="8"/>
  <c r="BE92" i="8"/>
  <c r="BE94" i="8"/>
  <c r="BE91" i="8"/>
  <c r="BE93" i="8" s="1"/>
  <c r="BD303" i="8"/>
  <c r="BD82" i="9" s="1"/>
  <c r="BD133" i="8"/>
  <c r="BE144" i="8"/>
  <c r="BE141" i="8"/>
  <c r="BE142" i="8"/>
  <c r="BE149" i="8"/>
  <c r="BE147" i="8"/>
  <c r="BE146" i="8"/>
  <c r="BD148" i="8"/>
  <c r="BE152" i="8"/>
  <c r="BE151" i="8"/>
  <c r="BE153" i="8" s="1"/>
  <c r="BE154" i="8"/>
  <c r="BE119" i="8"/>
  <c r="BE116" i="8"/>
  <c r="BE117" i="8"/>
  <c r="BE104" i="8"/>
  <c r="BE102" i="8"/>
  <c r="BE101" i="8"/>
  <c r="BE97" i="8"/>
  <c r="BE96" i="8"/>
  <c r="BE98" i="8" s="1"/>
  <c r="BE99" i="8"/>
  <c r="BE111" i="8"/>
  <c r="BE112" i="8"/>
  <c r="BE114" i="8"/>
  <c r="BE87" i="8"/>
  <c r="BE89" i="8"/>
  <c r="BE86" i="8"/>
  <c r="V163" i="8"/>
  <c r="V164" i="8" s="1"/>
  <c r="V209" i="8" s="1"/>
  <c r="AG169" i="8"/>
  <c r="AG171" i="8" s="1"/>
  <c r="AG173" i="8"/>
  <c r="AF177" i="8"/>
  <c r="AF133" i="9" s="1"/>
  <c r="BE157" i="9"/>
  <c r="BB293" i="8"/>
  <c r="BB296" i="8" s="1"/>
  <c r="BA150" i="9"/>
  <c r="BH217" i="7"/>
  <c r="BG205" i="7"/>
  <c r="AH194" i="8"/>
  <c r="AH195" i="8" s="1"/>
  <c r="BD118" i="9"/>
  <c r="BD7" i="9"/>
  <c r="BC21" i="9"/>
  <c r="BF378" i="8"/>
  <c r="BF380" i="8"/>
  <c r="BF381" i="8"/>
  <c r="BF379" i="8"/>
  <c r="BG376" i="8"/>
  <c r="BF382" i="8"/>
  <c r="BF384" i="8"/>
  <c r="BF386" i="8"/>
  <c r="BF385" i="8"/>
  <c r="BF387" i="8"/>
  <c r="BF383" i="8"/>
  <c r="BE218" i="7"/>
  <c r="BD206" i="7"/>
  <c r="BC212" i="7"/>
  <c r="BD200" i="7"/>
  <c r="BC204" i="7"/>
  <c r="BE211" i="7"/>
  <c r="BF199" i="7"/>
  <c r="BI349" i="8"/>
  <c r="BG19" i="9"/>
  <c r="BG10" i="9"/>
  <c r="AG204" i="8"/>
  <c r="AG205" i="8" s="1"/>
  <c r="AG184" i="8"/>
  <c r="AG185" i="8" s="1"/>
  <c r="AG187" i="8" s="1"/>
  <c r="AG134" i="9" s="1"/>
  <c r="BE78" i="8" l="1"/>
  <c r="AR221" i="8"/>
  <c r="AU224" i="8"/>
  <c r="AS222" i="8"/>
  <c r="AQ220" i="8"/>
  <c r="AQ225" i="8" s="1"/>
  <c r="AT223" i="8"/>
  <c r="AP354" i="8"/>
  <c r="AP265" i="8" s="1"/>
  <c r="AP362" i="8"/>
  <c r="AP284" i="8" s="1"/>
  <c r="AR22" i="7"/>
  <c r="AR10" i="8" s="1"/>
  <c r="AQ29" i="8"/>
  <c r="AQ37" i="8" s="1"/>
  <c r="AQ74" i="9" s="1"/>
  <c r="AQ10" i="8"/>
  <c r="AQ18" i="8" s="1"/>
  <c r="AQ354" i="8" s="1"/>
  <c r="AN262" i="8"/>
  <c r="AO213" i="8" s="1"/>
  <c r="AT24" i="27"/>
  <c r="AT20" i="7" s="1"/>
  <c r="AS221" i="8"/>
  <c r="AV224" i="8"/>
  <c r="AU223" i="8"/>
  <c r="AT222" i="8"/>
  <c r="AR220" i="8"/>
  <c r="AR225" i="8" s="1"/>
  <c r="AO15" i="8"/>
  <c r="AO13" i="8"/>
  <c r="AP19" i="7"/>
  <c r="AQ12" i="27"/>
  <c r="AP35" i="27"/>
  <c r="AQ9" i="27"/>
  <c r="AN274" i="8"/>
  <c r="AN278" i="8" s="1"/>
  <c r="AN288" i="8" s="1"/>
  <c r="AN17" i="9" s="1"/>
  <c r="AP276" i="8"/>
  <c r="AQ277" i="8"/>
  <c r="AO275" i="8"/>
  <c r="AS8" i="8"/>
  <c r="AS16" i="8" s="1"/>
  <c r="AS27" i="8"/>
  <c r="AS35" i="8" s="1"/>
  <c r="AO34" i="8"/>
  <c r="AO32" i="8"/>
  <c r="AM140" i="9"/>
  <c r="AM34" i="9"/>
  <c r="AN261" i="8"/>
  <c r="AG341" i="8"/>
  <c r="AH338" i="8" s="1"/>
  <c r="BE68" i="8"/>
  <c r="AR11" i="8"/>
  <c r="AR19" i="8" s="1"/>
  <c r="AR30" i="8"/>
  <c r="AR38" i="8" s="1"/>
  <c r="AQ244" i="8"/>
  <c r="AQ249" i="8" s="1"/>
  <c r="AS246" i="8"/>
  <c r="AR245" i="8"/>
  <c r="AU248" i="8"/>
  <c r="AT247" i="8"/>
  <c r="AY65" i="9"/>
  <c r="AY353" i="8"/>
  <c r="AY264" i="8" s="1"/>
  <c r="BA28" i="27"/>
  <c r="BA31" i="27"/>
  <c r="AZ21" i="7"/>
  <c r="AY73" i="9"/>
  <c r="AY361" i="8"/>
  <c r="AY283" i="8" s="1"/>
  <c r="BE103" i="8"/>
  <c r="BC216" i="7"/>
  <c r="BC371" i="8" s="1"/>
  <c r="BE88" i="8"/>
  <c r="BD334" i="8"/>
  <c r="BD14" i="9" s="1"/>
  <c r="BD210" i="7"/>
  <c r="BD295" i="8" s="1"/>
  <c r="BD41" i="9" s="1"/>
  <c r="BD339" i="8"/>
  <c r="BE128" i="8"/>
  <c r="BE148" i="8"/>
  <c r="BE118" i="9"/>
  <c r="BE138" i="8"/>
  <c r="BF213" i="7"/>
  <c r="BE215" i="7"/>
  <c r="AI189" i="8"/>
  <c r="AI191" i="8" s="1"/>
  <c r="AI193" i="8"/>
  <c r="AH197" i="8"/>
  <c r="AH135" i="9" s="1"/>
  <c r="BE143" i="8"/>
  <c r="BE113" i="8"/>
  <c r="BF66" i="8"/>
  <c r="BF69" i="8"/>
  <c r="BF304" i="8"/>
  <c r="BF15" i="9" s="1"/>
  <c r="BF302" i="8"/>
  <c r="BF67" i="8"/>
  <c r="BF112" i="8"/>
  <c r="BF111" i="8"/>
  <c r="BF114" i="8"/>
  <c r="BG85" i="8"/>
  <c r="BG65" i="8"/>
  <c r="BG135" i="8"/>
  <c r="BG70" i="8"/>
  <c r="BG110" i="8"/>
  <c r="BG115" i="8"/>
  <c r="BG120" i="8"/>
  <c r="BH5" i="8"/>
  <c r="BG105" i="8"/>
  <c r="BG424" i="8"/>
  <c r="BG426" i="8" s="1"/>
  <c r="BG428" i="8" s="1"/>
  <c r="BG80" i="8"/>
  <c r="BG145" i="8"/>
  <c r="BG140" i="8"/>
  <c r="BG75" i="8"/>
  <c r="BG100" i="8"/>
  <c r="BG125" i="8"/>
  <c r="BG130" i="8"/>
  <c r="BG90" i="8"/>
  <c r="BG95" i="8"/>
  <c r="BG150" i="8"/>
  <c r="BE108" i="8"/>
  <c r="BF221" i="7"/>
  <c r="BE209" i="7"/>
  <c r="BF203" i="7" s="1"/>
  <c r="BE335" i="8"/>
  <c r="BF107" i="8"/>
  <c r="BF109" i="8"/>
  <c r="BF106" i="8"/>
  <c r="BE133" i="8"/>
  <c r="BF154" i="8"/>
  <c r="BF152" i="8"/>
  <c r="BF151" i="8"/>
  <c r="BE336" i="8"/>
  <c r="BD332" i="8"/>
  <c r="BD287" i="8" s="1"/>
  <c r="BF139" i="8"/>
  <c r="BF137" i="8"/>
  <c r="BF136" i="8"/>
  <c r="BF126" i="8"/>
  <c r="BF129" i="8"/>
  <c r="BF127" i="8"/>
  <c r="BF76" i="8"/>
  <c r="BF77" i="8"/>
  <c r="BF79" i="8"/>
  <c r="BF149" i="8"/>
  <c r="BF147" i="8"/>
  <c r="BF146" i="8"/>
  <c r="BF207" i="7"/>
  <c r="BG201" i="7" s="1"/>
  <c r="BG219" i="7"/>
  <c r="BF84" i="8"/>
  <c r="BF81" i="8"/>
  <c r="BF82" i="8"/>
  <c r="BF83" i="8"/>
  <c r="BF74" i="8"/>
  <c r="BF72" i="8"/>
  <c r="BF71" i="8"/>
  <c r="BF73" i="8"/>
  <c r="BE123" i="8"/>
  <c r="BD214" i="7"/>
  <c r="BE202" i="7"/>
  <c r="BF134" i="8"/>
  <c r="BF131" i="8"/>
  <c r="BF132" i="8"/>
  <c r="BF99" i="8"/>
  <c r="BF96" i="8"/>
  <c r="BF97" i="8"/>
  <c r="BF119" i="8"/>
  <c r="BF117" i="8"/>
  <c r="BF116" i="8"/>
  <c r="BI220" i="7"/>
  <c r="BH208" i="7"/>
  <c r="BF144" i="8"/>
  <c r="BF141" i="8"/>
  <c r="BF142" i="8"/>
  <c r="BF143" i="8" s="1"/>
  <c r="BE118" i="8"/>
  <c r="BF121" i="8"/>
  <c r="BF124" i="8"/>
  <c r="BF122" i="8"/>
  <c r="BE303" i="8"/>
  <c r="BE82" i="9" s="1"/>
  <c r="BF94" i="8"/>
  <c r="BF91" i="8"/>
  <c r="BF92" i="8"/>
  <c r="BF89" i="8"/>
  <c r="BF86" i="8"/>
  <c r="BF87" i="8"/>
  <c r="BF104" i="8"/>
  <c r="BF101" i="8"/>
  <c r="BF102" i="8"/>
  <c r="V33" i="9"/>
  <c r="V110" i="9"/>
  <c r="V112" i="9" s="1"/>
  <c r="V114" i="9" s="1"/>
  <c r="V165" i="8"/>
  <c r="AH203" i="8"/>
  <c r="AG207" i="8"/>
  <c r="AG136" i="9" s="1"/>
  <c r="AH199" i="8"/>
  <c r="AH201" i="8" s="1"/>
  <c r="BD21" i="9"/>
  <c r="AH179" i="8"/>
  <c r="AH181" i="8" s="1"/>
  <c r="BE200" i="7"/>
  <c r="BD212" i="7"/>
  <c r="BD204" i="7"/>
  <c r="AH183" i="8"/>
  <c r="BF157" i="9"/>
  <c r="BG378" i="8"/>
  <c r="BG379" i="8"/>
  <c r="BH376" i="8"/>
  <c r="BG380" i="8"/>
  <c r="BG381" i="8"/>
  <c r="BG382" i="8"/>
  <c r="BG384" i="8"/>
  <c r="BG386" i="8"/>
  <c r="BG383" i="8"/>
  <c r="BG385" i="8"/>
  <c r="BG387" i="8"/>
  <c r="BH205" i="7"/>
  <c r="BI217" i="7"/>
  <c r="BE206" i="7"/>
  <c r="BF218" i="7"/>
  <c r="BF388" i="8"/>
  <c r="BF211" i="7"/>
  <c r="BG199" i="7"/>
  <c r="BC293" i="8"/>
  <c r="BC296" i="8" s="1"/>
  <c r="BB150" i="9"/>
  <c r="BJ349" i="8"/>
  <c r="BJ347" i="8" s="1"/>
  <c r="BI347" i="8"/>
  <c r="AG174" i="8"/>
  <c r="AG175" i="8" s="1"/>
  <c r="AQ362" i="8" l="1"/>
  <c r="AQ284" i="8" s="1"/>
  <c r="AR29" i="8"/>
  <c r="AN212" i="8"/>
  <c r="AN217" i="8" s="1"/>
  <c r="AN268" i="8" s="1"/>
  <c r="AN6" i="9" s="1"/>
  <c r="AN11" i="9" s="1"/>
  <c r="AQ66" i="9"/>
  <c r="AP214" i="8"/>
  <c r="AR216" i="8"/>
  <c r="AQ215" i="8"/>
  <c r="AQ14" i="27"/>
  <c r="AR12" i="27" s="1"/>
  <c r="AU19" i="27"/>
  <c r="AU22" i="27"/>
  <c r="AP7" i="8"/>
  <c r="AP26" i="8"/>
  <c r="AO63" i="9"/>
  <c r="AO69" i="9" s="1"/>
  <c r="AO351" i="8"/>
  <c r="AO21" i="8"/>
  <c r="AO71" i="9"/>
  <c r="AO77" i="9" s="1"/>
  <c r="AO359" i="8"/>
  <c r="AO281" i="8" s="1"/>
  <c r="AO40" i="8"/>
  <c r="AU24" i="27"/>
  <c r="AT27" i="8"/>
  <c r="AT35" i="8" s="1"/>
  <c r="AT8" i="8"/>
  <c r="AT16" i="8" s="1"/>
  <c r="AS72" i="9"/>
  <c r="AS360" i="8"/>
  <c r="AS282" i="8" s="1"/>
  <c r="AS352" i="8"/>
  <c r="AS263" i="8" s="1"/>
  <c r="AS64" i="9"/>
  <c r="AG36" i="9"/>
  <c r="AG147" i="9"/>
  <c r="AH340" i="8"/>
  <c r="AH16" i="9" s="1"/>
  <c r="AH23" i="9" s="1"/>
  <c r="AH26" i="9" s="1"/>
  <c r="BF148" i="8"/>
  <c r="AQ265" i="8"/>
  <c r="AR18" i="8"/>
  <c r="AR37" i="8"/>
  <c r="AR75" i="9"/>
  <c r="AR363" i="8"/>
  <c r="AR285" i="8" s="1"/>
  <c r="AR355" i="8"/>
  <c r="AR266" i="8" s="1"/>
  <c r="AR67" i="9"/>
  <c r="AR238" i="8"/>
  <c r="AT240" i="8"/>
  <c r="AQ237" i="8"/>
  <c r="AS239" i="8"/>
  <c r="AP236" i="8"/>
  <c r="AP241" i="8" s="1"/>
  <c r="AZ9" i="8"/>
  <c r="AZ17" i="8" s="1"/>
  <c r="AZ28" i="8"/>
  <c r="AZ36" i="8" s="1"/>
  <c r="AY228" i="8"/>
  <c r="AY233" i="8" s="1"/>
  <c r="BB231" i="8"/>
  <c r="AZ229" i="8"/>
  <c r="BA230" i="8"/>
  <c r="BC232" i="8"/>
  <c r="BA33" i="27"/>
  <c r="AI194" i="8"/>
  <c r="AI195" i="8" s="1"/>
  <c r="BF103" i="8"/>
  <c r="BF123" i="8"/>
  <c r="BF113" i="8"/>
  <c r="BF98" i="8"/>
  <c r="BF78" i="8"/>
  <c r="BE334" i="8"/>
  <c r="BE14" i="9" s="1"/>
  <c r="BF138" i="8"/>
  <c r="BF68" i="8"/>
  <c r="BE339" i="8"/>
  <c r="BF133" i="8"/>
  <c r="BE332" i="8"/>
  <c r="BE287" i="8" s="1"/>
  <c r="BF108" i="8"/>
  <c r="BF118" i="8"/>
  <c r="BF88" i="8"/>
  <c r="BF93" i="8"/>
  <c r="BG213" i="7"/>
  <c r="BF215" i="7"/>
  <c r="BG137" i="8"/>
  <c r="BG139" i="8"/>
  <c r="BG136" i="8"/>
  <c r="BG138" i="8" s="1"/>
  <c r="BG221" i="7"/>
  <c r="BF209" i="7"/>
  <c r="BG203" i="7" s="1"/>
  <c r="BG91" i="8"/>
  <c r="BG92" i="8"/>
  <c r="BG93" i="8" s="1"/>
  <c r="BG94" i="8"/>
  <c r="BE210" i="7"/>
  <c r="BE295" i="8" s="1"/>
  <c r="BE21" i="9" s="1"/>
  <c r="BE214" i="7"/>
  <c r="BF202" i="7"/>
  <c r="BF128" i="8"/>
  <c r="BF336" i="8"/>
  <c r="BG129" i="8"/>
  <c r="BG126" i="8"/>
  <c r="BG127" i="8"/>
  <c r="BG104" i="8"/>
  <c r="BG101" i="8"/>
  <c r="BG102" i="8"/>
  <c r="BG79" i="8"/>
  <c r="BG76" i="8"/>
  <c r="BG77" i="8"/>
  <c r="BG78" i="8" s="1"/>
  <c r="BF335" i="8"/>
  <c r="BG149" i="8"/>
  <c r="BG146" i="8"/>
  <c r="BG147" i="8"/>
  <c r="BF153" i="8"/>
  <c r="BG81" i="8"/>
  <c r="BG84" i="8"/>
  <c r="BG82" i="8"/>
  <c r="BG69" i="8"/>
  <c r="BG302" i="8"/>
  <c r="BG66" i="8"/>
  <c r="BG304" i="8"/>
  <c r="BG15" i="9" s="1"/>
  <c r="BG67" i="8"/>
  <c r="BG86" i="8"/>
  <c r="BG87" i="8"/>
  <c r="BG89" i="8"/>
  <c r="BG152" i="8"/>
  <c r="BG154" i="8"/>
  <c r="BG151" i="8"/>
  <c r="BG96" i="8"/>
  <c r="BG97" i="8"/>
  <c r="BG99" i="8"/>
  <c r="BG134" i="8"/>
  <c r="BG132" i="8"/>
  <c r="BG131" i="8"/>
  <c r="BG133" i="8" s="1"/>
  <c r="BF303" i="8"/>
  <c r="BF82" i="9" s="1"/>
  <c r="BG144" i="8"/>
  <c r="BG142" i="8"/>
  <c r="BG141" i="8"/>
  <c r="BG143" i="8" s="1"/>
  <c r="BG109" i="8"/>
  <c r="BG106" i="8"/>
  <c r="BG107" i="8"/>
  <c r="BJ220" i="7"/>
  <c r="BI208" i="7"/>
  <c r="BH65" i="8"/>
  <c r="BH90" i="8"/>
  <c r="BH85" i="8"/>
  <c r="BH135" i="8"/>
  <c r="BH145" i="8"/>
  <c r="BH125" i="8"/>
  <c r="BH80" i="8"/>
  <c r="BH105" i="8"/>
  <c r="BH130" i="8"/>
  <c r="BH115" i="8"/>
  <c r="BH140" i="8"/>
  <c r="BH110" i="8"/>
  <c r="BH95" i="8"/>
  <c r="BH424" i="8"/>
  <c r="BH426" i="8" s="1"/>
  <c r="BH428" i="8" s="1"/>
  <c r="BI5" i="8"/>
  <c r="BH70" i="8"/>
  <c r="BH120" i="8"/>
  <c r="BH75" i="8"/>
  <c r="BH100" i="8"/>
  <c r="BH150" i="8"/>
  <c r="BG124" i="8"/>
  <c r="BG121" i="8"/>
  <c r="BG122" i="8"/>
  <c r="BH219" i="7"/>
  <c r="BG207" i="7"/>
  <c r="BH201" i="7" s="1"/>
  <c r="BH213" i="7" s="1"/>
  <c r="BG119" i="8"/>
  <c r="BG116" i="8"/>
  <c r="BG117" i="8"/>
  <c r="BG71" i="8"/>
  <c r="BG74" i="8"/>
  <c r="BG72" i="8"/>
  <c r="BD216" i="7"/>
  <c r="BD371" i="8" s="1"/>
  <c r="BG114" i="8"/>
  <c r="BG111" i="8"/>
  <c r="BG112" i="8"/>
  <c r="V167" i="8"/>
  <c r="V132" i="9" s="1"/>
  <c r="V137" i="9" s="1"/>
  <c r="W163" i="8"/>
  <c r="W159" i="8"/>
  <c r="W161" i="8" s="1"/>
  <c r="AH169" i="8"/>
  <c r="AH171" i="8" s="1"/>
  <c r="AH173" i="8"/>
  <c r="AG177" i="8"/>
  <c r="AG133" i="9" s="1"/>
  <c r="BG211" i="7"/>
  <c r="BH199" i="7"/>
  <c r="BE212" i="7"/>
  <c r="BF200" i="7"/>
  <c r="BE204" i="7"/>
  <c r="BD293" i="8"/>
  <c r="BD296" i="8" s="1"/>
  <c r="BC150" i="9"/>
  <c r="BG388" i="8"/>
  <c r="BJ217" i="7"/>
  <c r="BI205" i="7"/>
  <c r="AH204" i="8"/>
  <c r="AH205" i="8" s="1"/>
  <c r="AI199" i="8" s="1"/>
  <c r="AI201" i="8" s="1"/>
  <c r="BF206" i="7"/>
  <c r="BG218" i="7"/>
  <c r="BH382" i="8"/>
  <c r="BH378" i="8"/>
  <c r="BH379" i="8"/>
  <c r="BH380" i="8"/>
  <c r="BI376" i="8"/>
  <c r="BH381" i="8"/>
  <c r="BH384" i="8"/>
  <c r="BH385" i="8"/>
  <c r="BH383" i="8"/>
  <c r="BH386" i="8"/>
  <c r="BH387" i="8"/>
  <c r="BF7" i="9"/>
  <c r="BF118" i="9"/>
  <c r="BG157" i="9"/>
  <c r="BJ10" i="9"/>
  <c r="BJ19" i="9"/>
  <c r="BI19" i="9"/>
  <c r="BI10" i="9"/>
  <c r="AH184" i="8"/>
  <c r="AH185" i="8" s="1"/>
  <c r="AI179" i="8" s="1"/>
  <c r="AI181" i="8" s="1"/>
  <c r="AN269" i="8" l="1"/>
  <c r="AO261" i="8" s="1"/>
  <c r="AQ19" i="7"/>
  <c r="AQ26" i="8" s="1"/>
  <c r="AR9" i="27"/>
  <c r="AQ35" i="27"/>
  <c r="AR14" i="27"/>
  <c r="AR35" i="27" s="1"/>
  <c r="AO366" i="8"/>
  <c r="AO346" i="8" s="1"/>
  <c r="AQ7" i="8"/>
  <c r="AT72" i="9"/>
  <c r="AT360" i="8"/>
  <c r="AT282" i="8" s="1"/>
  <c r="AV19" i="27"/>
  <c r="AV22" i="27"/>
  <c r="AU20" i="7"/>
  <c r="AR277" i="8"/>
  <c r="AP275" i="8"/>
  <c r="AQ276" i="8"/>
  <c r="AO274" i="8"/>
  <c r="AO278" i="8" s="1"/>
  <c r="AO288" i="8" s="1"/>
  <c r="AO17" i="9" s="1"/>
  <c r="AO262" i="8"/>
  <c r="AU222" i="8"/>
  <c r="AV223" i="8"/>
  <c r="AW224" i="8"/>
  <c r="AT221" i="8"/>
  <c r="AS220" i="8"/>
  <c r="AS225" i="8" s="1"/>
  <c r="AO79" i="9"/>
  <c r="AP34" i="8"/>
  <c r="AP32" i="8"/>
  <c r="AT64" i="9"/>
  <c r="AT352" i="8"/>
  <c r="AT263" i="8" s="1"/>
  <c r="AP15" i="8"/>
  <c r="AP13" i="8"/>
  <c r="BG68" i="8"/>
  <c r="AH341" i="8"/>
  <c r="AH147" i="9" s="1"/>
  <c r="BG123" i="8"/>
  <c r="BG118" i="8"/>
  <c r="AJ193" i="8"/>
  <c r="AJ189" i="8"/>
  <c r="AJ191" i="8" s="1"/>
  <c r="AJ194" i="8" s="1"/>
  <c r="AJ195" i="8" s="1"/>
  <c r="BE41" i="9"/>
  <c r="AS11" i="8"/>
  <c r="AS19" i="8" s="1"/>
  <c r="AS30" i="8"/>
  <c r="AS38" i="8" s="1"/>
  <c r="AR74" i="9"/>
  <c r="AR362" i="8"/>
  <c r="AR284" i="8" s="1"/>
  <c r="AQ236" i="8"/>
  <c r="AQ241" i="8" s="1"/>
  <c r="AR237" i="8"/>
  <c r="AS238" i="8"/>
  <c r="AT239" i="8"/>
  <c r="AU240" i="8"/>
  <c r="AS245" i="8"/>
  <c r="AU247" i="8"/>
  <c r="AR244" i="8"/>
  <c r="AR249" i="8" s="1"/>
  <c r="AT246" i="8"/>
  <c r="AV248" i="8"/>
  <c r="AR354" i="8"/>
  <c r="AR66" i="9"/>
  <c r="BB31" i="27"/>
  <c r="BB28" i="27"/>
  <c r="BA21" i="7"/>
  <c r="AZ73" i="9"/>
  <c r="AZ361" i="8"/>
  <c r="AZ283" i="8" s="1"/>
  <c r="AZ65" i="9"/>
  <c r="AZ353" i="8"/>
  <c r="AZ264" i="8" s="1"/>
  <c r="AI197" i="8"/>
  <c r="AI135" i="9" s="1"/>
  <c r="BG73" i="8"/>
  <c r="BG113" i="8"/>
  <c r="BG108" i="8"/>
  <c r="BF334" i="8"/>
  <c r="BF14" i="9" s="1"/>
  <c r="BF210" i="7"/>
  <c r="BF295" i="8" s="1"/>
  <c r="BF41" i="9" s="1"/>
  <c r="BG103" i="8"/>
  <c r="BG215" i="7"/>
  <c r="BH79" i="8"/>
  <c r="BH77" i="8"/>
  <c r="BH76" i="8"/>
  <c r="BH124" i="8"/>
  <c r="BH122" i="8"/>
  <c r="BH121" i="8"/>
  <c r="BG128" i="8"/>
  <c r="BG336" i="8"/>
  <c r="BF332" i="8"/>
  <c r="BF287" i="8" s="1"/>
  <c r="AH187" i="8"/>
  <c r="AH134" i="9" s="1"/>
  <c r="BH149" i="8"/>
  <c r="BH147" i="8"/>
  <c r="BH146" i="8"/>
  <c r="AI183" i="8"/>
  <c r="AI184" i="8" s="1"/>
  <c r="BH137" i="8"/>
  <c r="BH139" i="8"/>
  <c r="BH136" i="8"/>
  <c r="BG98" i="8"/>
  <c r="BG148" i="8"/>
  <c r="BH207" i="7"/>
  <c r="BI201" i="7" s="1"/>
  <c r="BI213" i="7" s="1"/>
  <c r="BI219" i="7"/>
  <c r="BH89" i="8"/>
  <c r="BH86" i="8"/>
  <c r="BH87" i="8"/>
  <c r="BG153" i="8"/>
  <c r="BG209" i="7"/>
  <c r="BH203" i="7" s="1"/>
  <c r="BH221" i="7"/>
  <c r="BH74" i="8"/>
  <c r="BH71" i="8"/>
  <c r="BH72" i="8"/>
  <c r="BG88" i="8"/>
  <c r="BH99" i="8"/>
  <c r="BH97" i="8"/>
  <c r="BH96" i="8"/>
  <c r="BH98" i="8" s="1"/>
  <c r="BG335" i="8"/>
  <c r="BH142" i="8"/>
  <c r="BH144" i="8"/>
  <c r="BH141" i="8"/>
  <c r="BG303" i="8"/>
  <c r="BG82" i="9" s="1"/>
  <c r="BH107" i="8"/>
  <c r="BH109" i="8"/>
  <c r="BH106" i="8"/>
  <c r="BH81" i="8"/>
  <c r="BH82" i="8"/>
  <c r="BH84" i="8"/>
  <c r="BF339" i="8"/>
  <c r="BH66" i="8"/>
  <c r="BH67" i="8"/>
  <c r="BH302" i="8"/>
  <c r="BH304" i="8"/>
  <c r="BH15" i="9" s="1"/>
  <c r="BH69" i="8"/>
  <c r="BJ208" i="7"/>
  <c r="BH152" i="8"/>
  <c r="BH154" i="8"/>
  <c r="BH151" i="8"/>
  <c r="BJ5" i="8"/>
  <c r="BI95" i="8"/>
  <c r="BI110" i="8"/>
  <c r="BI135" i="8"/>
  <c r="BI125" i="8"/>
  <c r="BI145" i="8"/>
  <c r="BI65" i="8"/>
  <c r="BI115" i="8"/>
  <c r="BI105" i="8"/>
  <c r="BI70" i="8"/>
  <c r="BI424" i="8"/>
  <c r="BI426" i="8" s="1"/>
  <c r="BI428" i="8" s="1"/>
  <c r="BI90" i="8"/>
  <c r="BI140" i="8"/>
  <c r="BI100" i="8"/>
  <c r="BI80" i="8"/>
  <c r="BI120" i="8"/>
  <c r="BI85" i="8"/>
  <c r="BI75" i="8"/>
  <c r="BI150" i="8"/>
  <c r="BI130" i="8"/>
  <c r="BH111" i="8"/>
  <c r="BH114" i="8"/>
  <c r="BH112" i="8"/>
  <c r="BG202" i="7"/>
  <c r="BF214" i="7"/>
  <c r="BH119" i="8"/>
  <c r="BH116" i="8"/>
  <c r="BH117" i="8"/>
  <c r="BH134" i="8"/>
  <c r="BH131" i="8"/>
  <c r="BH132" i="8"/>
  <c r="BG83" i="8"/>
  <c r="BH126" i="8"/>
  <c r="BH129" i="8"/>
  <c r="BH127" i="8"/>
  <c r="BH91" i="8"/>
  <c r="BH94" i="8"/>
  <c r="BH92" i="8"/>
  <c r="BE216" i="7"/>
  <c r="BE371" i="8" s="1"/>
  <c r="BH101" i="8"/>
  <c r="BH104" i="8"/>
  <c r="BH102" i="8"/>
  <c r="W164" i="8"/>
  <c r="W209" i="8" s="1"/>
  <c r="AJ197" i="8"/>
  <c r="AJ135" i="9" s="1"/>
  <c r="AK189" i="8"/>
  <c r="AK191" i="8" s="1"/>
  <c r="AK193" i="8"/>
  <c r="AI204" i="8"/>
  <c r="BG206" i="7"/>
  <c r="BH218" i="7"/>
  <c r="BE293" i="8"/>
  <c r="BE296" i="8" s="1"/>
  <c r="BD150" i="9"/>
  <c r="BH157" i="9"/>
  <c r="BJ205" i="7"/>
  <c r="BI199" i="7"/>
  <c r="BH211" i="7"/>
  <c r="AI203" i="8"/>
  <c r="AH174" i="8"/>
  <c r="AH175" i="8" s="1"/>
  <c r="BI379" i="8"/>
  <c r="BI382" i="8"/>
  <c r="BI378" i="8"/>
  <c r="BJ376" i="8"/>
  <c r="BI380" i="8"/>
  <c r="BI381" i="8"/>
  <c r="BI386" i="8"/>
  <c r="BI387" i="8"/>
  <c r="BI384" i="8"/>
  <c r="BI385" i="8"/>
  <c r="BI383" i="8"/>
  <c r="BH388" i="8"/>
  <c r="BG7" i="9"/>
  <c r="BG118" i="9"/>
  <c r="AH207" i="8"/>
  <c r="AH136" i="9" s="1"/>
  <c r="BF212" i="7"/>
  <c r="BG200" i="7"/>
  <c r="BF204" i="7"/>
  <c r="AN140" i="9" l="1"/>
  <c r="AN34" i="9"/>
  <c r="AS9" i="27"/>
  <c r="AR19" i="7"/>
  <c r="AS12" i="27"/>
  <c r="AS22" i="7"/>
  <c r="AV222" i="8"/>
  <c r="AW223" i="8"/>
  <c r="AT220" i="8"/>
  <c r="AT225" i="8" s="1"/>
  <c r="AX224" i="8"/>
  <c r="AU221" i="8"/>
  <c r="AO212" i="8"/>
  <c r="AO217" i="8" s="1"/>
  <c r="AO268" i="8" s="1"/>
  <c r="AO6" i="9" s="1"/>
  <c r="AO11" i="9" s="1"/>
  <c r="AP213" i="8"/>
  <c r="AR215" i="8"/>
  <c r="AS216" i="8"/>
  <c r="AQ214" i="8"/>
  <c r="AP63" i="9"/>
  <c r="AP69" i="9" s="1"/>
  <c r="AP351" i="8"/>
  <c r="AP366" i="8" s="1"/>
  <c r="AP346" i="8" s="1"/>
  <c r="AP21" i="8"/>
  <c r="AS14" i="27"/>
  <c r="AQ34" i="8"/>
  <c r="AQ32" i="8"/>
  <c r="AU27" i="8"/>
  <c r="AU35" i="8" s="1"/>
  <c r="AU8" i="8"/>
  <c r="AU16" i="8" s="1"/>
  <c r="AP359" i="8"/>
  <c r="AP281" i="8" s="1"/>
  <c r="AP71" i="9"/>
  <c r="AP77" i="9" s="1"/>
  <c r="AP40" i="8"/>
  <c r="AV24" i="27"/>
  <c r="AQ15" i="8"/>
  <c r="AQ13" i="8"/>
  <c r="AR26" i="8"/>
  <c r="AR7" i="8"/>
  <c r="BH78" i="8"/>
  <c r="AH36" i="9"/>
  <c r="AI338" i="8"/>
  <c r="AI340" i="8"/>
  <c r="AI16" i="9" s="1"/>
  <c r="BH148" i="8"/>
  <c r="BH108" i="8"/>
  <c r="BH133" i="8"/>
  <c r="BH123" i="8"/>
  <c r="BH118" i="8"/>
  <c r="BH83" i="8"/>
  <c r="AR265" i="8"/>
  <c r="AS363" i="8"/>
  <c r="AS285" i="8" s="1"/>
  <c r="AS75" i="9"/>
  <c r="AS67" i="9"/>
  <c r="AS355" i="8"/>
  <c r="AS266" i="8" s="1"/>
  <c r="BA9" i="8"/>
  <c r="BA17" i="8" s="1"/>
  <c r="BA28" i="8"/>
  <c r="BA36" i="8" s="1"/>
  <c r="BB33" i="27"/>
  <c r="BA229" i="8"/>
  <c r="BC231" i="8"/>
  <c r="BB230" i="8"/>
  <c r="BD232" i="8"/>
  <c r="AZ228" i="8"/>
  <c r="AZ233" i="8" s="1"/>
  <c r="BH68" i="8"/>
  <c r="BH143" i="8"/>
  <c r="BG334" i="8"/>
  <c r="BG14" i="9" s="1"/>
  <c r="BH138" i="8"/>
  <c r="BH153" i="8"/>
  <c r="BH73" i="8"/>
  <c r="BF21" i="9"/>
  <c r="BH103" i="8"/>
  <c r="BH88" i="8"/>
  <c r="BH113" i="8"/>
  <c r="AI185" i="8"/>
  <c r="AJ179" i="8" s="1"/>
  <c r="AJ181" i="8" s="1"/>
  <c r="BG332" i="8"/>
  <c r="BG287" i="8" s="1"/>
  <c r="BH93" i="8"/>
  <c r="BI122" i="8"/>
  <c r="BI121" i="8"/>
  <c r="BI123" i="8" s="1"/>
  <c r="BI124" i="8"/>
  <c r="BI84" i="8"/>
  <c r="BI82" i="8"/>
  <c r="BI81" i="8"/>
  <c r="BH128" i="8"/>
  <c r="BI104" i="8"/>
  <c r="BI101" i="8"/>
  <c r="BI102" i="8"/>
  <c r="BI103" i="8"/>
  <c r="BI144" i="8"/>
  <c r="BI142" i="8"/>
  <c r="BI141" i="8"/>
  <c r="BI143" i="8" s="1"/>
  <c r="BI94" i="8"/>
  <c r="BI92" i="8"/>
  <c r="BI91" i="8"/>
  <c r="BH335" i="8"/>
  <c r="BI116" i="8"/>
  <c r="BI117" i="8"/>
  <c r="BI119" i="8"/>
  <c r="BI69" i="8"/>
  <c r="BI304" i="8"/>
  <c r="BI15" i="9" s="1"/>
  <c r="BI302" i="8"/>
  <c r="BI66" i="8"/>
  <c r="BI67" i="8"/>
  <c r="BI147" i="8"/>
  <c r="BI146" i="8"/>
  <c r="BI149" i="8"/>
  <c r="BI137" i="8"/>
  <c r="BI136" i="8"/>
  <c r="BI139" i="8"/>
  <c r="BF216" i="7"/>
  <c r="BF371" i="8" s="1"/>
  <c r="BH202" i="7"/>
  <c r="BG214" i="7"/>
  <c r="BI112" i="8"/>
  <c r="BI111" i="8"/>
  <c r="BI114" i="8"/>
  <c r="BI99" i="8"/>
  <c r="BI96" i="8"/>
  <c r="BI97" i="8"/>
  <c r="BI98" i="8"/>
  <c r="BH336" i="8"/>
  <c r="BH209" i="7"/>
  <c r="BI203" i="7" s="1"/>
  <c r="BI215" i="7" s="1"/>
  <c r="BI221" i="7"/>
  <c r="BI129" i="8"/>
  <c r="BI126" i="8"/>
  <c r="BI127" i="8"/>
  <c r="BI388" i="8"/>
  <c r="BI118" i="9" s="1"/>
  <c r="BJ120" i="8"/>
  <c r="BJ150" i="8"/>
  <c r="BJ125" i="8"/>
  <c r="BJ100" i="8"/>
  <c r="BJ130" i="8"/>
  <c r="BJ140" i="8"/>
  <c r="BJ70" i="8"/>
  <c r="BJ115" i="8"/>
  <c r="BJ95" i="8"/>
  <c r="BJ90" i="8"/>
  <c r="BJ80" i="8"/>
  <c r="BJ145" i="8"/>
  <c r="BJ75" i="8"/>
  <c r="BJ105" i="8"/>
  <c r="BK5" i="8"/>
  <c r="BJ424" i="8"/>
  <c r="BJ426" i="8" s="1"/>
  <c r="BJ428" i="8" s="1"/>
  <c r="BJ85" i="8"/>
  <c r="BJ110" i="8"/>
  <c r="BJ135" i="8"/>
  <c r="BJ65" i="8"/>
  <c r="BI207" i="7"/>
  <c r="BJ219" i="7"/>
  <c r="BJ207" i="7" s="1"/>
  <c r="BJ201" i="7"/>
  <c r="BJ213" i="7" s="1"/>
  <c r="BI134" i="8"/>
  <c r="BI131" i="8"/>
  <c r="BI132" i="8"/>
  <c r="BH215" i="7"/>
  <c r="BI154" i="8"/>
  <c r="BI152" i="8"/>
  <c r="BI151" i="8"/>
  <c r="BI89" i="8"/>
  <c r="BI86" i="8"/>
  <c r="BI87" i="8"/>
  <c r="BH303" i="8"/>
  <c r="BH332" i="8" s="1"/>
  <c r="BH287" i="8" s="1"/>
  <c r="BI74" i="8"/>
  <c r="BI71" i="8"/>
  <c r="BI72" i="8"/>
  <c r="BI107" i="8"/>
  <c r="BI109" i="8"/>
  <c r="BI106" i="8"/>
  <c r="BG210" i="7"/>
  <c r="BG295" i="8" s="1"/>
  <c r="BG21" i="9" s="1"/>
  <c r="BI76" i="8"/>
  <c r="BI79" i="8"/>
  <c r="BI77" i="8"/>
  <c r="BG339" i="8"/>
  <c r="W165" i="8"/>
  <c r="W33" i="9"/>
  <c r="W110" i="9"/>
  <c r="W112" i="9" s="1"/>
  <c r="W114" i="9" s="1"/>
  <c r="AI173" i="8"/>
  <c r="AI169" i="8"/>
  <c r="AI171" i="8" s="1"/>
  <c r="AH177" i="8"/>
  <c r="AH133" i="9" s="1"/>
  <c r="BI211" i="7"/>
  <c r="BJ199" i="7"/>
  <c r="BF293" i="8"/>
  <c r="BF296" i="8" s="1"/>
  <c r="BE150" i="9"/>
  <c r="AK194" i="8"/>
  <c r="AK195" i="8" s="1"/>
  <c r="AL189" i="8" s="1"/>
  <c r="AL191" i="8" s="1"/>
  <c r="AI205" i="8"/>
  <c r="BI157" i="9"/>
  <c r="BH206" i="7"/>
  <c r="BI218" i="7"/>
  <c r="BH118" i="9"/>
  <c r="BH7" i="9"/>
  <c r="BH200" i="7"/>
  <c r="BG212" i="7"/>
  <c r="BG204" i="7"/>
  <c r="BJ380" i="8"/>
  <c r="BJ378" i="8"/>
  <c r="BJ379" i="8"/>
  <c r="BJ381" i="8"/>
  <c r="BJ382" i="8"/>
  <c r="BJ383" i="8"/>
  <c r="BJ385" i="8"/>
  <c r="BJ387" i="8"/>
  <c r="BJ386" i="8"/>
  <c r="BJ384" i="8"/>
  <c r="BI113" i="8" l="1"/>
  <c r="AT22" i="7"/>
  <c r="AP262" i="8"/>
  <c r="AS10" i="8"/>
  <c r="AS18" i="8" s="1"/>
  <c r="AS29" i="8"/>
  <c r="AS37" i="8" s="1"/>
  <c r="AS74" i="9" s="1"/>
  <c r="AP79" i="9"/>
  <c r="AR15" i="8"/>
  <c r="AR13" i="8"/>
  <c r="AT12" i="27"/>
  <c r="AS19" i="7"/>
  <c r="AS35" i="27"/>
  <c r="AT9" i="27"/>
  <c r="AT14" i="27" s="1"/>
  <c r="AQ63" i="9"/>
  <c r="AQ69" i="9" s="1"/>
  <c r="AQ351" i="8"/>
  <c r="AQ262" i="8" s="1"/>
  <c r="AQ21" i="8"/>
  <c r="AQ213" i="8"/>
  <c r="AT216" i="8"/>
  <c r="AR214" i="8"/>
  <c r="AP212" i="8"/>
  <c r="AP217" i="8" s="1"/>
  <c r="AP268" i="8" s="1"/>
  <c r="AP6" i="9" s="1"/>
  <c r="AS215" i="8"/>
  <c r="AO269" i="8"/>
  <c r="AW19" i="27"/>
  <c r="AV20" i="7"/>
  <c r="AW22" i="27"/>
  <c r="AQ275" i="8"/>
  <c r="AS277" i="8"/>
  <c r="AP274" i="8"/>
  <c r="AP278" i="8" s="1"/>
  <c r="AP288" i="8" s="1"/>
  <c r="AP17" i="9" s="1"/>
  <c r="AR276" i="8"/>
  <c r="AQ71" i="9"/>
  <c r="AQ77" i="9" s="1"/>
  <c r="AQ359" i="8"/>
  <c r="AQ281" i="8" s="1"/>
  <c r="AQ40" i="8"/>
  <c r="AU64" i="9"/>
  <c r="AU352" i="8"/>
  <c r="AU263" i="8" s="1"/>
  <c r="AU72" i="9"/>
  <c r="AU360" i="8"/>
  <c r="AU282" i="8" s="1"/>
  <c r="AR34" i="8"/>
  <c r="AR32" i="8"/>
  <c r="AI341" i="8"/>
  <c r="AI147" i="9" s="1"/>
  <c r="BI128" i="8"/>
  <c r="AJ183" i="8"/>
  <c r="AJ184" i="8" s="1"/>
  <c r="BI73" i="8"/>
  <c r="BI93" i="8"/>
  <c r="BH334" i="8"/>
  <c r="BH14" i="9" s="1"/>
  <c r="BI88" i="8"/>
  <c r="AT245" i="8"/>
  <c r="AW248" i="8"/>
  <c r="AU246" i="8"/>
  <c r="AS244" i="8"/>
  <c r="AS249" i="8" s="1"/>
  <c r="AV247" i="8"/>
  <c r="AT10" i="8"/>
  <c r="AT29" i="8"/>
  <c r="AT30" i="8"/>
  <c r="AT38" i="8" s="1"/>
  <c r="AT11" i="8"/>
  <c r="AT19" i="8" s="1"/>
  <c r="AR236" i="8"/>
  <c r="AR241" i="8" s="1"/>
  <c r="AS237" i="8"/>
  <c r="AT238" i="8"/>
  <c r="AU239" i="8"/>
  <c r="AV240" i="8"/>
  <c r="AS354" i="8"/>
  <c r="AS66" i="9"/>
  <c r="BA73" i="9"/>
  <c r="BA361" i="8"/>
  <c r="BA283" i="8" s="1"/>
  <c r="BA65" i="9"/>
  <c r="BA353" i="8"/>
  <c r="BA264" i="8" s="1"/>
  <c r="BC31" i="27"/>
  <c r="BC28" i="27"/>
  <c r="BB21" i="7"/>
  <c r="BH210" i="7"/>
  <c r="BH295" i="8" s="1"/>
  <c r="BH21" i="9" s="1"/>
  <c r="BI108" i="8"/>
  <c r="AI187" i="8"/>
  <c r="AI134" i="9" s="1"/>
  <c r="BI138" i="8"/>
  <c r="BI153" i="8"/>
  <c r="BH339" i="8"/>
  <c r="BI83" i="8"/>
  <c r="BI68" i="8"/>
  <c r="BI118" i="8"/>
  <c r="BI78" i="8"/>
  <c r="BH82" i="9"/>
  <c r="BJ124" i="8"/>
  <c r="BJ121" i="8"/>
  <c r="BJ122" i="8"/>
  <c r="BI202" i="7"/>
  <c r="BH214" i="7"/>
  <c r="BG41" i="9"/>
  <c r="BJ79" i="8"/>
  <c r="BJ77" i="8"/>
  <c r="BJ76" i="8"/>
  <c r="BG216" i="7"/>
  <c r="BG371" i="8" s="1"/>
  <c r="BJ149" i="8"/>
  <c r="BJ146" i="8"/>
  <c r="BJ147" i="8"/>
  <c r="BI7" i="9"/>
  <c r="BJ84" i="8"/>
  <c r="BJ81" i="8"/>
  <c r="BJ82" i="8"/>
  <c r="BI148" i="8"/>
  <c r="BJ94" i="8"/>
  <c r="BJ91" i="8"/>
  <c r="BJ92" i="8"/>
  <c r="BJ96" i="8"/>
  <c r="BJ99" i="8"/>
  <c r="BJ97" i="8"/>
  <c r="BI336" i="8"/>
  <c r="BJ302" i="8"/>
  <c r="BJ304" i="8"/>
  <c r="BJ15" i="9" s="1"/>
  <c r="K16" i="14" s="1"/>
  <c r="BJ66" i="8"/>
  <c r="BJ69" i="8"/>
  <c r="BJ67" i="8"/>
  <c r="BJ139" i="8"/>
  <c r="BJ137" i="8"/>
  <c r="BJ136" i="8"/>
  <c r="BJ89" i="8"/>
  <c r="BJ86" i="8"/>
  <c r="BJ87" i="8"/>
  <c r="BI335" i="8"/>
  <c r="BJ144" i="8"/>
  <c r="BJ141" i="8"/>
  <c r="BJ142" i="8"/>
  <c r="BJ134" i="8"/>
  <c r="BJ132" i="8"/>
  <c r="BJ131" i="8"/>
  <c r="BJ133" i="8" s="1"/>
  <c r="BI303" i="8"/>
  <c r="BI82" i="9" s="1"/>
  <c r="BI133" i="8"/>
  <c r="BJ102" i="8"/>
  <c r="BJ104" i="8"/>
  <c r="BJ101" i="8"/>
  <c r="BJ154" i="8"/>
  <c r="BJ151" i="8"/>
  <c r="BJ152" i="8"/>
  <c r="BJ114" i="8"/>
  <c r="BJ111" i="8"/>
  <c r="BJ112" i="8"/>
  <c r="BI209" i="7"/>
  <c r="BJ203" i="7" s="1"/>
  <c r="BJ215" i="7" s="1"/>
  <c r="BJ221" i="7"/>
  <c r="BJ209" i="7" s="1"/>
  <c r="BJ109" i="8"/>
  <c r="BJ107" i="8"/>
  <c r="BJ106" i="8"/>
  <c r="BJ117" i="8"/>
  <c r="BJ116" i="8"/>
  <c r="BJ119" i="8"/>
  <c r="BJ74" i="8"/>
  <c r="BJ71" i="8"/>
  <c r="BJ72" i="8"/>
  <c r="BJ127" i="8"/>
  <c r="BJ126" i="8"/>
  <c r="BJ129" i="8"/>
  <c r="X159" i="8"/>
  <c r="X161" i="8" s="1"/>
  <c r="X163" i="8"/>
  <c r="W167" i="8"/>
  <c r="W132" i="9" s="1"/>
  <c r="W137" i="9" s="1"/>
  <c r="BJ218" i="7"/>
  <c r="BI206" i="7"/>
  <c r="AI207" i="8"/>
  <c r="AI136" i="9" s="1"/>
  <c r="AJ199" i="8"/>
  <c r="AJ201" i="8" s="1"/>
  <c r="AJ203" i="8"/>
  <c r="BJ157" i="9"/>
  <c r="AK197" i="8"/>
  <c r="AK135" i="9" s="1"/>
  <c r="BJ388" i="8"/>
  <c r="BH41" i="9"/>
  <c r="BH212" i="7"/>
  <c r="BI200" i="7"/>
  <c r="BH204" i="7"/>
  <c r="AL193" i="8"/>
  <c r="AI174" i="8"/>
  <c r="AI175" i="8" s="1"/>
  <c r="AJ169" i="8" s="1"/>
  <c r="AJ171" i="8" s="1"/>
  <c r="AJ185" i="8"/>
  <c r="BJ211" i="7"/>
  <c r="BG293" i="8"/>
  <c r="BG296" i="8" s="1"/>
  <c r="BF150" i="9"/>
  <c r="BJ113" i="8" l="1"/>
  <c r="AS362" i="8"/>
  <c r="AS284" i="8" s="1"/>
  <c r="AQ79" i="9"/>
  <c r="BC33" i="27"/>
  <c r="BC21" i="7" s="1"/>
  <c r="AU220" i="8"/>
  <c r="AU225" i="8" s="1"/>
  <c r="AY224" i="8"/>
  <c r="AV221" i="8"/>
  <c r="AX223" i="8"/>
  <c r="AW222" i="8"/>
  <c r="AV27" i="8"/>
  <c r="AV35" i="8" s="1"/>
  <c r="AV8" i="8"/>
  <c r="AV16" i="8" s="1"/>
  <c r="AW24" i="27"/>
  <c r="AP261" i="8"/>
  <c r="AP269" i="8" s="1"/>
  <c r="AO34" i="9"/>
  <c r="AO140" i="9"/>
  <c r="AS214" i="8"/>
  <c r="AQ212" i="8"/>
  <c r="AQ217" i="8" s="1"/>
  <c r="AQ268" i="8" s="1"/>
  <c r="AQ6" i="9" s="1"/>
  <c r="AQ11" i="9" s="1"/>
  <c r="AR213" i="8"/>
  <c r="AU216" i="8"/>
  <c r="AT215" i="8"/>
  <c r="AQ366" i="8"/>
  <c r="AQ346" i="8" s="1"/>
  <c r="AT35" i="27"/>
  <c r="AU9" i="27"/>
  <c r="AU12" i="27"/>
  <c r="AT19" i="7"/>
  <c r="AR275" i="8"/>
  <c r="AQ274" i="8"/>
  <c r="AQ278" i="8" s="1"/>
  <c r="AQ288" i="8" s="1"/>
  <c r="AQ17" i="9" s="1"/>
  <c r="AS276" i="8"/>
  <c r="AT277" i="8"/>
  <c r="AS26" i="8"/>
  <c r="AS7" i="8"/>
  <c r="AR71" i="9"/>
  <c r="AR77" i="9" s="1"/>
  <c r="AR359" i="8"/>
  <c r="AR281" i="8" s="1"/>
  <c r="AR40" i="8"/>
  <c r="AR63" i="9"/>
  <c r="AR69" i="9" s="1"/>
  <c r="AR79" i="9" s="1"/>
  <c r="AR351" i="8"/>
  <c r="AR21" i="8"/>
  <c r="BJ148" i="8"/>
  <c r="BJ138" i="8"/>
  <c r="AJ340" i="8"/>
  <c r="AJ16" i="9" s="1"/>
  <c r="AI36" i="9"/>
  <c r="AJ338" i="8"/>
  <c r="BJ88" i="8"/>
  <c r="BJ153" i="8"/>
  <c r="BJ78" i="8"/>
  <c r="BJ68" i="8"/>
  <c r="AS265" i="8"/>
  <c r="AT355" i="8"/>
  <c r="AT266" i="8" s="1"/>
  <c r="AT67" i="9"/>
  <c r="AT75" i="9"/>
  <c r="AT363" i="8"/>
  <c r="AT285" i="8" s="1"/>
  <c r="AT37" i="8"/>
  <c r="AT18" i="8"/>
  <c r="BB28" i="8"/>
  <c r="BB36" i="8" s="1"/>
  <c r="BB9" i="8"/>
  <c r="BB17" i="8" s="1"/>
  <c r="BD31" i="27"/>
  <c r="BD28" i="27"/>
  <c r="BA228" i="8"/>
  <c r="BA233" i="8" s="1"/>
  <c r="BC230" i="8"/>
  <c r="BE232" i="8"/>
  <c r="BD231" i="8"/>
  <c r="BB229" i="8"/>
  <c r="BJ103" i="8"/>
  <c r="BJ118" i="8"/>
  <c r="BJ108" i="8"/>
  <c r="BJ128" i="8"/>
  <c r="BJ73" i="8"/>
  <c r="BI210" i="7"/>
  <c r="BI295" i="8" s="1"/>
  <c r="BJ98" i="8"/>
  <c r="BJ93" i="8"/>
  <c r="BJ83" i="8"/>
  <c r="BH216" i="7"/>
  <c r="BH371" i="8" s="1"/>
  <c r="BI334" i="8"/>
  <c r="BI14" i="9" s="1"/>
  <c r="BJ336" i="8"/>
  <c r="BJ303" i="8"/>
  <c r="BJ332" i="8" s="1"/>
  <c r="BJ287" i="8" s="1"/>
  <c r="BJ335" i="8"/>
  <c r="BJ143" i="8"/>
  <c r="BI339" i="8"/>
  <c r="BI214" i="7"/>
  <c r="BJ202" i="7"/>
  <c r="BJ214" i="7" s="1"/>
  <c r="BI332" i="8"/>
  <c r="BI287" i="8" s="1"/>
  <c r="BJ123" i="8"/>
  <c r="X164" i="8"/>
  <c r="X209" i="8" s="1"/>
  <c r="AJ173" i="8"/>
  <c r="K35" i="16"/>
  <c r="BI21" i="9"/>
  <c r="BI41" i="9"/>
  <c r="BJ7" i="9"/>
  <c r="BJ118" i="9"/>
  <c r="K63" i="18" s="1"/>
  <c r="AI177" i="8"/>
  <c r="AI133" i="9" s="1"/>
  <c r="AL194" i="8"/>
  <c r="AL195" i="8" s="1"/>
  <c r="BJ206" i="7"/>
  <c r="BJ210" i="7" s="1"/>
  <c r="BJ295" i="8" s="1"/>
  <c r="BI212" i="7"/>
  <c r="BJ200" i="7"/>
  <c r="BI204" i="7"/>
  <c r="AJ187" i="8"/>
  <c r="AJ134" i="9" s="1"/>
  <c r="AK179" i="8"/>
  <c r="AK181" i="8" s="1"/>
  <c r="AK183" i="8"/>
  <c r="AJ204" i="8"/>
  <c r="AJ205" i="8" s="1"/>
  <c r="BH293" i="8"/>
  <c r="BH296" i="8" s="1"/>
  <c r="BG150" i="9"/>
  <c r="AU22" i="7" l="1"/>
  <c r="AU10" i="8" s="1"/>
  <c r="AT26" i="8"/>
  <c r="AT7" i="8"/>
  <c r="AU14" i="27"/>
  <c r="AR274" i="8"/>
  <c r="AR278" i="8" s="1"/>
  <c r="AR288" i="8" s="1"/>
  <c r="AR17" i="9" s="1"/>
  <c r="AT276" i="8"/>
  <c r="AU277" i="8"/>
  <c r="AS275" i="8"/>
  <c r="AV360" i="8"/>
  <c r="AV282" i="8" s="1"/>
  <c r="AV72" i="9"/>
  <c r="AR262" i="8"/>
  <c r="AR366" i="8"/>
  <c r="AR346" i="8" s="1"/>
  <c r="AQ261" i="8"/>
  <c r="AQ269" i="8" s="1"/>
  <c r="AP140" i="9"/>
  <c r="AP34" i="9"/>
  <c r="AX19" i="27"/>
  <c r="AX22" i="27"/>
  <c r="AW20" i="7"/>
  <c r="AV352" i="8"/>
  <c r="AV263" i="8" s="1"/>
  <c r="AZ224" i="8" s="1"/>
  <c r="AV64" i="9"/>
  <c r="AS15" i="8"/>
  <c r="AS13" i="8"/>
  <c r="AS34" i="8"/>
  <c r="AS32" i="8"/>
  <c r="BD33" i="27"/>
  <c r="BD21" i="7" s="1"/>
  <c r="AJ341" i="8"/>
  <c r="AK340" i="8" s="1"/>
  <c r="AK16" i="9" s="1"/>
  <c r="AK23" i="9" s="1"/>
  <c r="AK26" i="9" s="1"/>
  <c r="AT237" i="8"/>
  <c r="AU238" i="8"/>
  <c r="AW240" i="8"/>
  <c r="AS236" i="8"/>
  <c r="AS241" i="8" s="1"/>
  <c r="AV239" i="8"/>
  <c r="AV246" i="8"/>
  <c r="AU245" i="8"/>
  <c r="AW247" i="8"/>
  <c r="AT244" i="8"/>
  <c r="AT249" i="8" s="1"/>
  <c r="AX248" i="8"/>
  <c r="AU11" i="8"/>
  <c r="AU19" i="8" s="1"/>
  <c r="AU30" i="8"/>
  <c r="AU38" i="8" s="1"/>
  <c r="AT354" i="8"/>
  <c r="AT66" i="9"/>
  <c r="AT362" i="8"/>
  <c r="AT284" i="8" s="1"/>
  <c r="AT74" i="9"/>
  <c r="BB65" i="9"/>
  <c r="BB353" i="8"/>
  <c r="BB264" i="8" s="1"/>
  <c r="BB73" i="9"/>
  <c r="BB361" i="8"/>
  <c r="BB283" i="8" s="1"/>
  <c r="BC28" i="8"/>
  <c r="BC36" i="8" s="1"/>
  <c r="BC9" i="8"/>
  <c r="BC17" i="8" s="1"/>
  <c r="BI216" i="7"/>
  <c r="BI371" i="8" s="1"/>
  <c r="BJ334" i="8"/>
  <c r="BJ14" i="9" s="1"/>
  <c r="K15" i="14" s="1"/>
  <c r="BJ82" i="9"/>
  <c r="K26" i="18" s="1"/>
  <c r="BJ339" i="8"/>
  <c r="X110" i="9"/>
  <c r="X112" i="9" s="1"/>
  <c r="X114" i="9" s="1"/>
  <c r="X33" i="9"/>
  <c r="X165" i="8"/>
  <c r="AM189" i="8"/>
  <c r="AM191" i="8" s="1"/>
  <c r="AM193" i="8"/>
  <c r="AL197" i="8"/>
  <c r="AL135" i="9" s="1"/>
  <c r="G10" i="16" s="1"/>
  <c r="AK203" i="8"/>
  <c r="AJ207" i="8"/>
  <c r="AJ136" i="9" s="1"/>
  <c r="AK199" i="8"/>
  <c r="AK201" i="8" s="1"/>
  <c r="BJ212" i="7"/>
  <c r="BJ216" i="7" s="1"/>
  <c r="BJ371" i="8" s="1"/>
  <c r="BJ204" i="7"/>
  <c r="BJ21" i="9"/>
  <c r="K22" i="14" s="1"/>
  <c r="BJ41" i="9"/>
  <c r="K42" i="14" s="1"/>
  <c r="K8" i="14"/>
  <c r="AK184" i="8"/>
  <c r="AK185" i="8" s="1"/>
  <c r="AL179" i="8" s="1"/>
  <c r="AL181" i="8" s="1"/>
  <c r="AJ174" i="8"/>
  <c r="AJ175" i="8" s="1"/>
  <c r="BI293" i="8"/>
  <c r="BI296" i="8" s="1"/>
  <c r="BH150" i="9"/>
  <c r="AU29" i="8" l="1"/>
  <c r="AU37" i="8" s="1"/>
  <c r="AV220" i="8"/>
  <c r="AV225" i="8" s="1"/>
  <c r="AX222" i="8"/>
  <c r="AW221" i="8"/>
  <c r="AY223" i="8"/>
  <c r="AU215" i="8"/>
  <c r="AS213" i="8"/>
  <c r="AT214" i="8"/>
  <c r="AR212" i="8"/>
  <c r="AR217" i="8" s="1"/>
  <c r="AR268" i="8" s="1"/>
  <c r="AR6" i="9" s="1"/>
  <c r="AR11" i="9" s="1"/>
  <c r="AV216" i="8"/>
  <c r="AS359" i="8"/>
  <c r="AS281" i="8" s="1"/>
  <c r="AS71" i="9"/>
  <c r="AS77" i="9" s="1"/>
  <c r="AS40" i="8"/>
  <c r="AV12" i="27"/>
  <c r="AV9" i="27"/>
  <c r="AU19" i="7"/>
  <c r="AU35" i="27"/>
  <c r="BE28" i="27"/>
  <c r="AS63" i="9"/>
  <c r="AS69" i="9" s="1"/>
  <c r="AS351" i="8"/>
  <c r="AS21" i="8"/>
  <c r="BE31" i="27"/>
  <c r="AT34" i="8"/>
  <c r="AT32" i="8"/>
  <c r="AT15" i="8"/>
  <c r="AT13" i="8"/>
  <c r="AW8" i="8"/>
  <c r="AW16" i="8" s="1"/>
  <c r="AW27" i="8"/>
  <c r="AW35" i="8" s="1"/>
  <c r="AX24" i="27"/>
  <c r="AQ34" i="9"/>
  <c r="AR261" i="8"/>
  <c r="AQ140" i="9"/>
  <c r="AJ147" i="9"/>
  <c r="AK338" i="8"/>
  <c r="AK341" i="8" s="1"/>
  <c r="AK36" i="9" s="1"/>
  <c r="AJ36" i="9"/>
  <c r="AT265" i="8"/>
  <c r="AU363" i="8"/>
  <c r="AU285" i="8" s="1"/>
  <c r="AU75" i="9"/>
  <c r="AU67" i="9"/>
  <c r="AU355" i="8"/>
  <c r="AU266" i="8" s="1"/>
  <c r="AU18" i="8"/>
  <c r="AV22" i="7"/>
  <c r="BE231" i="8"/>
  <c r="BB228" i="8"/>
  <c r="BB233" i="8" s="1"/>
  <c r="BD230" i="8"/>
  <c r="BF232" i="8"/>
  <c r="BC229" i="8"/>
  <c r="BC353" i="8"/>
  <c r="BC264" i="8" s="1"/>
  <c r="BC65" i="9"/>
  <c r="BC73" i="9"/>
  <c r="BC361" i="8"/>
  <c r="BC283" i="8" s="1"/>
  <c r="BD28" i="8"/>
  <c r="BD36" i="8" s="1"/>
  <c r="BD9" i="8"/>
  <c r="BD17" i="8" s="1"/>
  <c r="Y163" i="8"/>
  <c r="X167" i="8"/>
  <c r="X132" i="9" s="1"/>
  <c r="X137" i="9" s="1"/>
  <c r="Y159" i="8"/>
  <c r="Y161" i="8" s="1"/>
  <c r="AK173" i="8"/>
  <c r="AK169" i="8"/>
  <c r="AK171" i="8" s="1"/>
  <c r="AJ177" i="8"/>
  <c r="AJ133" i="9" s="1"/>
  <c r="AK204" i="8"/>
  <c r="AK205" i="8" s="1"/>
  <c r="AL203" i="8" s="1"/>
  <c r="AK187" i="8"/>
  <c r="AK134" i="9" s="1"/>
  <c r="AL183" i="8"/>
  <c r="AM194" i="8"/>
  <c r="AM195" i="8" s="1"/>
  <c r="BJ293" i="8"/>
  <c r="BJ296" i="8" s="1"/>
  <c r="BJ150" i="9" s="1"/>
  <c r="K28" i="16" s="1"/>
  <c r="BI150" i="9"/>
  <c r="AS79" i="9" l="1"/>
  <c r="AV14" i="27"/>
  <c r="AW9" i="27" s="1"/>
  <c r="BE33" i="27"/>
  <c r="AS366" i="8"/>
  <c r="AS346" i="8" s="1"/>
  <c r="AR269" i="8"/>
  <c r="AS261" i="8" s="1"/>
  <c r="AS262" i="8"/>
  <c r="AT359" i="8"/>
  <c r="AT281" i="8" s="1"/>
  <c r="AT71" i="9"/>
  <c r="AT77" i="9" s="1"/>
  <c r="AT40" i="8"/>
  <c r="AU26" i="8"/>
  <c r="AU7" i="8"/>
  <c r="AT275" i="8"/>
  <c r="AS274" i="8"/>
  <c r="AS278" i="8" s="1"/>
  <c r="AS288" i="8" s="1"/>
  <c r="AS17" i="9" s="1"/>
  <c r="AV277" i="8"/>
  <c r="AU276" i="8"/>
  <c r="AY22" i="27"/>
  <c r="AY19" i="27"/>
  <c r="AX20" i="7"/>
  <c r="AV35" i="27"/>
  <c r="AV19" i="7"/>
  <c r="AW12" i="27"/>
  <c r="AW360" i="8"/>
  <c r="AW282" i="8" s="1"/>
  <c r="AW72" i="9"/>
  <c r="AW64" i="9"/>
  <c r="AW352" i="8"/>
  <c r="AW263" i="8" s="1"/>
  <c r="AT351" i="8"/>
  <c r="AT63" i="9"/>
  <c r="AT69" i="9" s="1"/>
  <c r="AT79" i="9" s="1"/>
  <c r="AT21" i="8"/>
  <c r="AL340" i="8"/>
  <c r="AL16" i="9" s="1"/>
  <c r="AL23" i="9" s="1"/>
  <c r="AL26" i="9" s="1"/>
  <c r="AK147" i="9"/>
  <c r="AL338" i="8"/>
  <c r="AU66" i="9"/>
  <c r="AU354" i="8"/>
  <c r="AW239" i="8"/>
  <c r="AX240" i="8"/>
  <c r="AT236" i="8"/>
  <c r="AT241" i="8" s="1"/>
  <c r="AV238" i="8"/>
  <c r="AU237" i="8"/>
  <c r="AV30" i="8"/>
  <c r="AV38" i="8" s="1"/>
  <c r="AV11" i="8"/>
  <c r="AV19" i="8" s="1"/>
  <c r="AV10" i="8"/>
  <c r="AV29" i="8"/>
  <c r="AU74" i="9"/>
  <c r="AU362" i="8"/>
  <c r="AU284" i="8" s="1"/>
  <c r="AV245" i="8"/>
  <c r="AU244" i="8"/>
  <c r="AU249" i="8" s="1"/>
  <c r="AW246" i="8"/>
  <c r="AX247" i="8"/>
  <c r="AY248" i="8"/>
  <c r="BD73" i="9"/>
  <c r="BD361" i="8"/>
  <c r="BD283" i="8" s="1"/>
  <c r="BF31" i="27"/>
  <c r="BF28" i="27"/>
  <c r="BE21" i="7"/>
  <c r="BD65" i="9"/>
  <c r="BD353" i="8"/>
  <c r="BD264" i="8" s="1"/>
  <c r="BC228" i="8"/>
  <c r="BC233" i="8" s="1"/>
  <c r="BE230" i="8"/>
  <c r="BD229" i="8"/>
  <c r="BF231" i="8"/>
  <c r="BG232" i="8"/>
  <c r="Y164" i="8"/>
  <c r="Y209" i="8" s="1"/>
  <c r="AN193" i="8"/>
  <c r="AN189" i="8"/>
  <c r="AN191" i="8" s="1"/>
  <c r="AM197" i="8"/>
  <c r="AM135" i="9" s="1"/>
  <c r="AK207" i="8"/>
  <c r="AK136" i="9" s="1"/>
  <c r="AL199" i="8"/>
  <c r="AL201" i="8" s="1"/>
  <c r="AL184" i="8"/>
  <c r="AL185" i="8" s="1"/>
  <c r="AK174" i="8"/>
  <c r="AK175" i="8" s="1"/>
  <c r="Y165" i="8" l="1"/>
  <c r="Y167" i="8" s="1"/>
  <c r="Y132" i="9" s="1"/>
  <c r="Y137" i="9" s="1"/>
  <c r="AR34" i="9"/>
  <c r="AR140" i="9"/>
  <c r="AW14" i="27"/>
  <c r="AW35" i="27" s="1"/>
  <c r="AX8" i="8"/>
  <c r="AX16" i="8" s="1"/>
  <c r="AX27" i="8"/>
  <c r="AX35" i="8" s="1"/>
  <c r="AW220" i="8"/>
  <c r="AW225" i="8" s="1"/>
  <c r="AY222" i="8"/>
  <c r="BA224" i="8"/>
  <c r="AZ223" i="8"/>
  <c r="AX221" i="8"/>
  <c r="AY24" i="27"/>
  <c r="AU34" i="8"/>
  <c r="AU32" i="8"/>
  <c r="AV26" i="8"/>
  <c r="AV34" i="8" s="1"/>
  <c r="AV7" i="8"/>
  <c r="AV15" i="8" s="1"/>
  <c r="AT262" i="8"/>
  <c r="AT366" i="8"/>
  <c r="AT346" i="8" s="1"/>
  <c r="AX12" i="27"/>
  <c r="AW19" i="7"/>
  <c r="AW277" i="8"/>
  <c r="AT274" i="8"/>
  <c r="AT278" i="8" s="1"/>
  <c r="AT288" i="8" s="1"/>
  <c r="AT17" i="9" s="1"/>
  <c r="AV276" i="8"/>
  <c r="AU275" i="8"/>
  <c r="AU15" i="8"/>
  <c r="AU13" i="8"/>
  <c r="AW22" i="7"/>
  <c r="AW29" i="8" s="1"/>
  <c r="AU214" i="8"/>
  <c r="AV215" i="8"/>
  <c r="AT213" i="8"/>
  <c r="AS212" i="8"/>
  <c r="AS217" i="8" s="1"/>
  <c r="AS268" i="8" s="1"/>
  <c r="AS6" i="9" s="1"/>
  <c r="AW216" i="8"/>
  <c r="G17" i="14"/>
  <c r="AL341" i="8"/>
  <c r="AL147" i="9" s="1"/>
  <c r="G22" i="16" s="1"/>
  <c r="AV75" i="9"/>
  <c r="AV363" i="8"/>
  <c r="AV285" i="8" s="1"/>
  <c r="AW30" i="8"/>
  <c r="AW38" i="8" s="1"/>
  <c r="AW11" i="8"/>
  <c r="AW19" i="8" s="1"/>
  <c r="AV37" i="8"/>
  <c r="AV18" i="8"/>
  <c r="AV355" i="8"/>
  <c r="AV266" i="8" s="1"/>
  <c r="AV67" i="9"/>
  <c r="AU265" i="8"/>
  <c r="BE28" i="8"/>
  <c r="BE36" i="8" s="1"/>
  <c r="BE9" i="8"/>
  <c r="BE17" i="8" s="1"/>
  <c r="BF33" i="27"/>
  <c r="BH232" i="8"/>
  <c r="BD228" i="8"/>
  <c r="BD233" i="8" s="1"/>
  <c r="BE229" i="8"/>
  <c r="BG231" i="8"/>
  <c r="BF230" i="8"/>
  <c r="Z159" i="8"/>
  <c r="Z161" i="8" s="1"/>
  <c r="Z163" i="8"/>
  <c r="Y110" i="9"/>
  <c r="Y33" i="9"/>
  <c r="AL169" i="8"/>
  <c r="AL171" i="8" s="1"/>
  <c r="AL173" i="8"/>
  <c r="AK177" i="8"/>
  <c r="AK133" i="9" s="1"/>
  <c r="AM183" i="8"/>
  <c r="AM179" i="8"/>
  <c r="AM181" i="8" s="1"/>
  <c r="AL187" i="8"/>
  <c r="AL134" i="9" s="1"/>
  <c r="G9" i="16" s="1"/>
  <c r="AN194" i="8"/>
  <c r="AN195" i="8" s="1"/>
  <c r="AL204" i="8"/>
  <c r="AL205" i="8" s="1"/>
  <c r="AM199" i="8" s="1"/>
  <c r="AM201" i="8" s="1"/>
  <c r="AX9" i="27" l="1"/>
  <c r="AV32" i="8"/>
  <c r="AS269" i="8"/>
  <c r="AS140" i="9" s="1"/>
  <c r="AW7" i="8"/>
  <c r="AW15" i="8" s="1"/>
  <c r="AW26" i="8"/>
  <c r="AW34" i="8" s="1"/>
  <c r="AX216" i="8"/>
  <c r="AW215" i="8"/>
  <c r="AU213" i="8"/>
  <c r="AV214" i="8"/>
  <c r="AT212" i="8"/>
  <c r="AT217" i="8" s="1"/>
  <c r="AT268" i="8" s="1"/>
  <c r="AT6" i="9" s="1"/>
  <c r="AT11" i="9" s="1"/>
  <c r="AW10" i="8"/>
  <c r="AW18" i="8" s="1"/>
  <c r="AZ22" i="27"/>
  <c r="AZ19" i="27"/>
  <c r="AY20" i="7"/>
  <c r="AT261" i="8"/>
  <c r="AV71" i="9"/>
  <c r="AV359" i="8"/>
  <c r="AV281" i="8" s="1"/>
  <c r="AX22" i="7"/>
  <c r="AX29" i="8" s="1"/>
  <c r="AU63" i="9"/>
  <c r="AU69" i="9" s="1"/>
  <c r="AU351" i="8"/>
  <c r="AU21" i="8"/>
  <c r="AU71" i="9"/>
  <c r="AU77" i="9" s="1"/>
  <c r="AU359" i="8"/>
  <c r="AU281" i="8" s="1"/>
  <c r="AU40" i="8"/>
  <c r="AX360" i="8"/>
  <c r="AX282" i="8" s="1"/>
  <c r="AX72" i="9"/>
  <c r="I16" i="18" s="1"/>
  <c r="AV63" i="9"/>
  <c r="AV351" i="8"/>
  <c r="AV262" i="8" s="1"/>
  <c r="AV13" i="8"/>
  <c r="AX14" i="27"/>
  <c r="AX352" i="8"/>
  <c r="AX263" i="8" s="1"/>
  <c r="AX64" i="9"/>
  <c r="I8" i="18" s="1"/>
  <c r="AL36" i="9"/>
  <c r="G37" i="14" s="1"/>
  <c r="AM338" i="8"/>
  <c r="AM340" i="8"/>
  <c r="AM16" i="9" s="1"/>
  <c r="AV66" i="9"/>
  <c r="AV354" i="8"/>
  <c r="AV21" i="8"/>
  <c r="AU236" i="8"/>
  <c r="AU241" i="8" s="1"/>
  <c r="AX239" i="8"/>
  <c r="AY240" i="8"/>
  <c r="AV237" i="8"/>
  <c r="AW238" i="8"/>
  <c r="AV244" i="8"/>
  <c r="AV249" i="8" s="1"/>
  <c r="AZ248" i="8"/>
  <c r="AW245" i="8"/>
  <c r="AY247" i="8"/>
  <c r="AX246" i="8"/>
  <c r="AW75" i="9"/>
  <c r="AW363" i="8"/>
  <c r="AW285" i="8" s="1"/>
  <c r="AW355" i="8"/>
  <c r="AW266" i="8" s="1"/>
  <c r="AW67" i="9"/>
  <c r="AV74" i="9"/>
  <c r="AV362" i="8"/>
  <c r="AV284" i="8" s="1"/>
  <c r="AV40" i="8"/>
  <c r="AX11" i="8"/>
  <c r="AX19" i="8" s="1"/>
  <c r="AX30" i="8"/>
  <c r="AX38" i="8" s="1"/>
  <c r="AW37" i="8"/>
  <c r="BG31" i="27"/>
  <c r="BG28" i="27"/>
  <c r="BF21" i="7"/>
  <c r="BE353" i="8"/>
  <c r="BE264" i="8" s="1"/>
  <c r="BE65" i="9"/>
  <c r="BE73" i="9"/>
  <c r="BE361" i="8"/>
  <c r="BE283" i="8" s="1"/>
  <c r="AL207" i="8"/>
  <c r="AL136" i="9" s="1"/>
  <c r="G11" i="16" s="1"/>
  <c r="Y112" i="9"/>
  <c r="Y114" i="9" s="1"/>
  <c r="Z164" i="8"/>
  <c r="Z209" i="8" s="1"/>
  <c r="AN197" i="8"/>
  <c r="AN135" i="9" s="1"/>
  <c r="AO189" i="8"/>
  <c r="AO191" i="8" s="1"/>
  <c r="AO193" i="8"/>
  <c r="AM184" i="8"/>
  <c r="AM185" i="8" s="1"/>
  <c r="AN179" i="8" s="1"/>
  <c r="AN181" i="8" s="1"/>
  <c r="AM203" i="8"/>
  <c r="AM204" i="8" s="1"/>
  <c r="AL174" i="8"/>
  <c r="AL175" i="8" s="1"/>
  <c r="AM173" i="8" s="1"/>
  <c r="AS34" i="9" l="1"/>
  <c r="AW32" i="8"/>
  <c r="AW13" i="8"/>
  <c r="AZ24" i="27"/>
  <c r="BA22" i="27" s="1"/>
  <c r="AX10" i="8"/>
  <c r="AX18" i="8" s="1"/>
  <c r="AT269" i="8"/>
  <c r="AT34" i="9" s="1"/>
  <c r="AY9" i="27"/>
  <c r="AY12" i="27"/>
  <c r="AX19" i="7"/>
  <c r="AX35" i="27"/>
  <c r="AX214" i="8"/>
  <c r="AZ216" i="8"/>
  <c r="AV212" i="8"/>
  <c r="AW213" i="8"/>
  <c r="AY215" i="8"/>
  <c r="BA19" i="27"/>
  <c r="AX277" i="8"/>
  <c r="AW276" i="8"/>
  <c r="AU274" i="8"/>
  <c r="AU278" i="8" s="1"/>
  <c r="AU288" i="8" s="1"/>
  <c r="AU17" i="9" s="1"/>
  <c r="AV275" i="8"/>
  <c r="AY8" i="8"/>
  <c r="AY16" i="8" s="1"/>
  <c r="AY27" i="8"/>
  <c r="AY35" i="8" s="1"/>
  <c r="AU262" i="8"/>
  <c r="AU366" i="8"/>
  <c r="AU346" i="8" s="1"/>
  <c r="AV77" i="9"/>
  <c r="AW71" i="9"/>
  <c r="AW359" i="8"/>
  <c r="AW281" i="8" s="1"/>
  <c r="BB224" i="8"/>
  <c r="AY221" i="8"/>
  <c r="BA223" i="8"/>
  <c r="AZ222" i="8"/>
  <c r="AX220" i="8"/>
  <c r="AX225" i="8" s="1"/>
  <c r="AV69" i="9"/>
  <c r="AU79" i="9"/>
  <c r="AW63" i="9"/>
  <c r="AW351" i="8"/>
  <c r="AW262" i="8" s="1"/>
  <c r="AM341" i="8"/>
  <c r="AM36" i="9" s="1"/>
  <c r="AW66" i="9"/>
  <c r="AW354" i="8"/>
  <c r="AW21" i="8"/>
  <c r="AY22" i="7"/>
  <c r="AY277" i="8"/>
  <c r="AX276" i="8"/>
  <c r="AV274" i="8"/>
  <c r="AW275" i="8"/>
  <c r="BG33" i="27"/>
  <c r="BH28" i="27" s="1"/>
  <c r="AW362" i="8"/>
  <c r="AW284" i="8" s="1"/>
  <c r="AW74" i="9"/>
  <c r="AW40" i="8"/>
  <c r="AX67" i="9"/>
  <c r="I11" i="18" s="1"/>
  <c r="AX355" i="8"/>
  <c r="AX266" i="8" s="1"/>
  <c r="AW244" i="8"/>
  <c r="AW249" i="8" s="1"/>
  <c r="AZ247" i="8"/>
  <c r="AX245" i="8"/>
  <c r="AY246" i="8"/>
  <c r="BA248" i="8"/>
  <c r="AX37" i="8"/>
  <c r="AX75" i="9"/>
  <c r="I19" i="18" s="1"/>
  <c r="AX363" i="8"/>
  <c r="AX285" i="8" s="1"/>
  <c r="AV265" i="8"/>
  <c r="AV366" i="8"/>
  <c r="AV346" i="8" s="1"/>
  <c r="BF28" i="8"/>
  <c r="BF36" i="8" s="1"/>
  <c r="BF9" i="8"/>
  <c r="BF17" i="8" s="1"/>
  <c r="BG230" i="8"/>
  <c r="BI232" i="8"/>
  <c r="BF229" i="8"/>
  <c r="BH231" i="8"/>
  <c r="BE228" i="8"/>
  <c r="BE233" i="8" s="1"/>
  <c r="Z110" i="9"/>
  <c r="Z33" i="9"/>
  <c r="E34" i="14" s="1"/>
  <c r="Z165" i="8"/>
  <c r="AO194" i="8"/>
  <c r="AO195" i="8" s="1"/>
  <c r="AM187" i="8"/>
  <c r="AM134" i="9" s="1"/>
  <c r="AL177" i="8"/>
  <c r="AL133" i="9" s="1"/>
  <c r="G8" i="16" s="1"/>
  <c r="AN183" i="8"/>
  <c r="AM169" i="8"/>
  <c r="AM171" i="8" s="1"/>
  <c r="AM205" i="8"/>
  <c r="AZ20" i="7" l="1"/>
  <c r="AZ8" i="8" s="1"/>
  <c r="AZ16" i="8" s="1"/>
  <c r="AW69" i="9"/>
  <c r="AT140" i="9"/>
  <c r="AU261" i="8"/>
  <c r="AV79" i="9"/>
  <c r="AX7" i="8"/>
  <c r="AX26" i="8"/>
  <c r="AY72" i="9"/>
  <c r="AY360" i="8"/>
  <c r="AY282" i="8" s="1"/>
  <c r="AZ27" i="8"/>
  <c r="AZ35" i="8" s="1"/>
  <c r="AW77" i="9"/>
  <c r="BA24" i="27"/>
  <c r="AV278" i="8"/>
  <c r="AV288" i="8" s="1"/>
  <c r="AV17" i="9" s="1"/>
  <c r="AU212" i="8"/>
  <c r="AU217" i="8" s="1"/>
  <c r="AU268" i="8" s="1"/>
  <c r="AU6" i="9" s="1"/>
  <c r="AU11" i="9" s="1"/>
  <c r="AY216" i="8"/>
  <c r="AV213" i="8"/>
  <c r="AV217" i="8" s="1"/>
  <c r="AW214" i="8"/>
  <c r="AX215" i="8"/>
  <c r="AY352" i="8"/>
  <c r="AY263" i="8" s="1"/>
  <c r="AY64" i="9"/>
  <c r="AX213" i="8"/>
  <c r="AW212" i="8"/>
  <c r="AY214" i="8"/>
  <c r="BA216" i="8"/>
  <c r="AZ215" i="8"/>
  <c r="AY14" i="27"/>
  <c r="BH31" i="27"/>
  <c r="BH33" i="27" s="1"/>
  <c r="BH21" i="7" s="1"/>
  <c r="AN340" i="8"/>
  <c r="AN16" i="9" s="1"/>
  <c r="AN23" i="9" s="1"/>
  <c r="AN26" i="9" s="1"/>
  <c r="AN338" i="8"/>
  <c r="AM147" i="9"/>
  <c r="AX74" i="9"/>
  <c r="AX362" i="8"/>
  <c r="AX284" i="8" s="1"/>
  <c r="AW237" i="8"/>
  <c r="AV236" i="8"/>
  <c r="AV241" i="8" s="1"/>
  <c r="AZ240" i="8"/>
  <c r="AY239" i="8"/>
  <c r="AX238" i="8"/>
  <c r="BG21" i="7"/>
  <c r="BG9" i="8" s="1"/>
  <c r="BG17" i="8" s="1"/>
  <c r="BB248" i="8"/>
  <c r="BA247" i="8"/>
  <c r="AZ246" i="8"/>
  <c r="AY245" i="8"/>
  <c r="AX244" i="8"/>
  <c r="AX249" i="8" s="1"/>
  <c r="AY30" i="8"/>
  <c r="AY38" i="8" s="1"/>
  <c r="AY11" i="8"/>
  <c r="AY19" i="8" s="1"/>
  <c r="AX354" i="8"/>
  <c r="AX66" i="9"/>
  <c r="AY276" i="8"/>
  <c r="AX275" i="8"/>
  <c r="AZ277" i="8"/>
  <c r="AW274" i="8"/>
  <c r="AW278" i="8" s="1"/>
  <c r="AW288" i="8" s="1"/>
  <c r="AW17" i="9" s="1"/>
  <c r="AY29" i="8"/>
  <c r="AY10" i="8"/>
  <c r="AW265" i="8"/>
  <c r="AW366" i="8"/>
  <c r="AW346" i="8" s="1"/>
  <c r="BF65" i="9"/>
  <c r="BF353" i="8"/>
  <c r="BF264" i="8" s="1"/>
  <c r="BF73" i="9"/>
  <c r="BF361" i="8"/>
  <c r="BF283" i="8" s="1"/>
  <c r="AA163" i="8"/>
  <c r="AA159" i="8"/>
  <c r="AA161" i="8" s="1"/>
  <c r="Z167" i="8"/>
  <c r="Z132" i="9" s="1"/>
  <c r="Z112" i="9"/>
  <c r="Z114" i="9" s="1"/>
  <c r="E54" i="18"/>
  <c r="E57" i="18" s="1"/>
  <c r="E59" i="18" s="1"/>
  <c r="AO197" i="8"/>
  <c r="AO135" i="9" s="1"/>
  <c r="AP189" i="8"/>
  <c r="AP191" i="8" s="1"/>
  <c r="AP193" i="8"/>
  <c r="AN199" i="8"/>
  <c r="AN201" i="8" s="1"/>
  <c r="AN203" i="8"/>
  <c r="AM207" i="8"/>
  <c r="AM136" i="9" s="1"/>
  <c r="AM174" i="8"/>
  <c r="AM175" i="8" s="1"/>
  <c r="AN169" i="8" s="1"/>
  <c r="AN171" i="8" s="1"/>
  <c r="AN184" i="8"/>
  <c r="AN185" i="8" s="1"/>
  <c r="AW79" i="9" l="1"/>
  <c r="BA222" i="8"/>
  <c r="AZ221" i="8"/>
  <c r="BC224" i="8"/>
  <c r="BB223" i="8"/>
  <c r="AY220" i="8"/>
  <c r="AY225" i="8" s="1"/>
  <c r="BI28" i="27"/>
  <c r="AW217" i="8"/>
  <c r="BI31" i="27"/>
  <c r="AZ12" i="27"/>
  <c r="AY19" i="7"/>
  <c r="AZ9" i="27"/>
  <c r="AZ14" i="27" s="1"/>
  <c r="AY35" i="27"/>
  <c r="AV268" i="8"/>
  <c r="AV6" i="9" s="1"/>
  <c r="BB22" i="27"/>
  <c r="BB19" i="27"/>
  <c r="BA20" i="7"/>
  <c r="AZ72" i="9"/>
  <c r="AZ360" i="8"/>
  <c r="AZ282" i="8" s="1"/>
  <c r="AX34" i="8"/>
  <c r="AX32" i="8"/>
  <c r="AX15" i="8"/>
  <c r="AX13" i="8"/>
  <c r="AZ352" i="8"/>
  <c r="AZ263" i="8" s="1"/>
  <c r="AZ64" i="9"/>
  <c r="AU269" i="8"/>
  <c r="AN341" i="8"/>
  <c r="AO340" i="8" s="1"/>
  <c r="AO16" i="9" s="1"/>
  <c r="AO23" i="9" s="1"/>
  <c r="AO26" i="9" s="1"/>
  <c r="BG28" i="8"/>
  <c r="BG36" i="8" s="1"/>
  <c r="BG73" i="9" s="1"/>
  <c r="I18" i="18"/>
  <c r="AY18" i="8"/>
  <c r="AY67" i="9"/>
  <c r="AY355" i="8"/>
  <c r="AY266" i="8" s="1"/>
  <c r="AY75" i="9"/>
  <c r="AY363" i="8"/>
  <c r="AY285" i="8" s="1"/>
  <c r="AZ239" i="8"/>
  <c r="AW236" i="8"/>
  <c r="AW241" i="8" s="1"/>
  <c r="AW268" i="8" s="1"/>
  <c r="AW6" i="9" s="1"/>
  <c r="AW11" i="9" s="1"/>
  <c r="BA240" i="8"/>
  <c r="AY238" i="8"/>
  <c r="AX237" i="8"/>
  <c r="AZ22" i="7"/>
  <c r="AY37" i="8"/>
  <c r="I10" i="18"/>
  <c r="AX265" i="8"/>
  <c r="BG65" i="9"/>
  <c r="BG353" i="8"/>
  <c r="BG264" i="8" s="1"/>
  <c r="BJ232" i="8"/>
  <c r="BH230" i="8"/>
  <c r="BI231" i="8"/>
  <c r="BF228" i="8"/>
  <c r="BF233" i="8" s="1"/>
  <c r="BG229" i="8"/>
  <c r="BH9" i="8"/>
  <c r="BH17" i="8" s="1"/>
  <c r="BH28" i="8"/>
  <c r="BH36" i="8" s="1"/>
  <c r="AM177" i="8"/>
  <c r="AM133" i="9" s="1"/>
  <c r="AA164" i="8"/>
  <c r="AA209" i="8" s="1"/>
  <c r="Z137" i="9"/>
  <c r="E7" i="16"/>
  <c r="E12" i="16" s="1"/>
  <c r="AO179" i="8"/>
  <c r="AO181" i="8" s="1"/>
  <c r="AO183" i="8"/>
  <c r="AN187" i="8"/>
  <c r="AN134" i="9" s="1"/>
  <c r="AN173" i="8"/>
  <c r="AN174" i="8" s="1"/>
  <c r="AN204" i="8"/>
  <c r="AN205" i="8" s="1"/>
  <c r="AP194" i="8"/>
  <c r="AP195" i="8" s="1"/>
  <c r="AQ193" i="8" s="1"/>
  <c r="BI33" i="27" l="1"/>
  <c r="BB24" i="27"/>
  <c r="AZ19" i="7"/>
  <c r="AZ35" i="27"/>
  <c r="BA12" i="27"/>
  <c r="BA9" i="27"/>
  <c r="BB222" i="8"/>
  <c r="BA221" i="8"/>
  <c r="AZ220" i="8"/>
  <c r="AZ225" i="8" s="1"/>
  <c r="BD224" i="8"/>
  <c r="BC223" i="8"/>
  <c r="BA27" i="8"/>
  <c r="BA35" i="8" s="1"/>
  <c r="BA8" i="8"/>
  <c r="BA16" i="8" s="1"/>
  <c r="BB20" i="7"/>
  <c r="BC19" i="27"/>
  <c r="BC22" i="27"/>
  <c r="AY26" i="8"/>
  <c r="AY7" i="8"/>
  <c r="AV261" i="8"/>
  <c r="AV269" i="8" s="1"/>
  <c r="AU140" i="9"/>
  <c r="AU34" i="9"/>
  <c r="AX63" i="9"/>
  <c r="AX351" i="8"/>
  <c r="AX21" i="8"/>
  <c r="BG361" i="8"/>
  <c r="BG283" i="8" s="1"/>
  <c r="AX359" i="8"/>
  <c r="AX281" i="8" s="1"/>
  <c r="AX71" i="9"/>
  <c r="AX40" i="8"/>
  <c r="AN36" i="9"/>
  <c r="AN147" i="9"/>
  <c r="AO338" i="8"/>
  <c r="AO341" i="8" s="1"/>
  <c r="AP338" i="8" s="1"/>
  <c r="AY362" i="8"/>
  <c r="AY284" i="8" s="1"/>
  <c r="AY74" i="9"/>
  <c r="AY354" i="8"/>
  <c r="AY66" i="9"/>
  <c r="AZ11" i="8"/>
  <c r="AZ19" i="8" s="1"/>
  <c r="AZ30" i="8"/>
  <c r="AZ38" i="8" s="1"/>
  <c r="AZ10" i="8"/>
  <c r="AZ29" i="8"/>
  <c r="BC248" i="8"/>
  <c r="AY244" i="8"/>
  <c r="AY249" i="8" s="1"/>
  <c r="BB247" i="8"/>
  <c r="BA246" i="8"/>
  <c r="AZ245" i="8"/>
  <c r="AY237" i="8"/>
  <c r="BB240" i="8"/>
  <c r="AX236" i="8"/>
  <c r="AX241" i="8" s="1"/>
  <c r="AZ238" i="8"/>
  <c r="BA239" i="8"/>
  <c r="BJ31" i="27"/>
  <c r="BJ28" i="27"/>
  <c r="BI21" i="7"/>
  <c r="BH73" i="9"/>
  <c r="BH361" i="8"/>
  <c r="BH283" i="8" s="1"/>
  <c r="BH65" i="9"/>
  <c r="BH353" i="8"/>
  <c r="BH264" i="8" s="1"/>
  <c r="BI230" i="8"/>
  <c r="BJ231" i="8"/>
  <c r="BH229" i="8"/>
  <c r="BG228" i="8"/>
  <c r="BG233" i="8" s="1"/>
  <c r="AA165" i="8"/>
  <c r="AB163" i="8" s="1"/>
  <c r="AA33" i="9"/>
  <c r="AA110" i="9"/>
  <c r="AA112" i="9" s="1"/>
  <c r="AA114" i="9" s="1"/>
  <c r="AO203" i="8"/>
  <c r="AN207" i="8"/>
  <c r="AN136" i="9" s="1"/>
  <c r="AO199" i="8"/>
  <c r="AO201" i="8" s="1"/>
  <c r="AP197" i="8"/>
  <c r="AP135" i="9" s="1"/>
  <c r="AQ189" i="8"/>
  <c r="AQ191" i="8" s="1"/>
  <c r="AN175" i="8"/>
  <c r="AO184" i="8"/>
  <c r="AO185" i="8" s="1"/>
  <c r="BA14" i="27" l="1"/>
  <c r="BA35" i="27" s="1"/>
  <c r="BC24" i="27"/>
  <c r="AX366" i="8"/>
  <c r="AX346" i="8" s="1"/>
  <c r="BB27" i="8"/>
  <c r="BB35" i="8" s="1"/>
  <c r="BB8" i="8"/>
  <c r="BB16" i="8" s="1"/>
  <c r="AV140" i="9"/>
  <c r="AV34" i="9"/>
  <c r="AW261" i="8"/>
  <c r="AW269" i="8" s="1"/>
  <c r="AX261" i="8" s="1"/>
  <c r="BC20" i="7"/>
  <c r="BD19" i="27"/>
  <c r="BD22" i="27"/>
  <c r="AY34" i="8"/>
  <c r="AY32" i="8"/>
  <c r="BA64" i="9"/>
  <c r="BA352" i="8"/>
  <c r="BA263" i="8" s="1"/>
  <c r="I15" i="18"/>
  <c r="I21" i="18" s="1"/>
  <c r="AX77" i="9"/>
  <c r="I7" i="18"/>
  <c r="I13" i="18" s="1"/>
  <c r="AX69" i="9"/>
  <c r="AZ276" i="8"/>
  <c r="BA277" i="8"/>
  <c r="AY275" i="8"/>
  <c r="AX274" i="8"/>
  <c r="AX278" i="8" s="1"/>
  <c r="AX288" i="8" s="1"/>
  <c r="AX17" i="9" s="1"/>
  <c r="I18" i="14" s="1"/>
  <c r="BB12" i="27"/>
  <c r="BB9" i="27"/>
  <c r="BA19" i="7"/>
  <c r="AY15" i="8"/>
  <c r="AY13" i="8"/>
  <c r="BA360" i="8"/>
  <c r="BA282" i="8" s="1"/>
  <c r="BA72" i="9"/>
  <c r="AX262" i="8"/>
  <c r="AZ26" i="8"/>
  <c r="AZ34" i="8" s="1"/>
  <c r="AZ7" i="8"/>
  <c r="AZ15" i="8" s="1"/>
  <c r="AP340" i="8"/>
  <c r="AP16" i="9" s="1"/>
  <c r="AO36" i="9"/>
  <c r="AO147" i="9"/>
  <c r="AY265" i="8"/>
  <c r="BA22" i="7"/>
  <c r="AZ37" i="8"/>
  <c r="AZ18" i="8"/>
  <c r="AZ75" i="9"/>
  <c r="AZ363" i="8"/>
  <c r="AZ285" i="8" s="1"/>
  <c r="AZ67" i="9"/>
  <c r="AZ355" i="8"/>
  <c r="AZ266" i="8" s="1"/>
  <c r="BJ33" i="27"/>
  <c r="BJ21" i="7" s="1"/>
  <c r="BI28" i="8"/>
  <c r="BI36" i="8" s="1"/>
  <c r="BI9" i="8"/>
  <c r="BI17" i="8" s="1"/>
  <c r="BH228" i="8"/>
  <c r="BH233" i="8" s="1"/>
  <c r="BI229" i="8"/>
  <c r="BJ230" i="8"/>
  <c r="AA167" i="8"/>
  <c r="AA132" i="9" s="1"/>
  <c r="AA137" i="9" s="1"/>
  <c r="AO187" i="8"/>
  <c r="AO134" i="9" s="1"/>
  <c r="AP183" i="8"/>
  <c r="AB159" i="8"/>
  <c r="AB161" i="8" s="1"/>
  <c r="AB164" i="8" s="1"/>
  <c r="AB209" i="8" s="1"/>
  <c r="AB33" i="9" s="1"/>
  <c r="AO173" i="8"/>
  <c r="AO169" i="8"/>
  <c r="AO171" i="8" s="1"/>
  <c r="AN177" i="8"/>
  <c r="AN133" i="9" s="1"/>
  <c r="AQ194" i="8"/>
  <c r="AQ195" i="8" s="1"/>
  <c r="AQ197" i="8" s="1"/>
  <c r="AQ135" i="9" s="1"/>
  <c r="AP179" i="8"/>
  <c r="AP181" i="8" s="1"/>
  <c r="AO204" i="8"/>
  <c r="AO205" i="8" s="1"/>
  <c r="AP203" i="8" s="1"/>
  <c r="AW34" i="9" l="1"/>
  <c r="AW140" i="9"/>
  <c r="BB14" i="27"/>
  <c r="I23" i="18"/>
  <c r="AX79" i="9"/>
  <c r="AZ32" i="8"/>
  <c r="BA220" i="8"/>
  <c r="BA225" i="8" s="1"/>
  <c r="BD223" i="8"/>
  <c r="BE224" i="8"/>
  <c r="BC222" i="8"/>
  <c r="BB221" i="8"/>
  <c r="AZ63" i="9"/>
  <c r="AZ351" i="8"/>
  <c r="AZ262" i="8" s="1"/>
  <c r="AZ359" i="8"/>
  <c r="AZ281" i="8" s="1"/>
  <c r="AZ71" i="9"/>
  <c r="AZ13" i="8"/>
  <c r="BD24" i="27"/>
  <c r="BC27" i="8"/>
  <c r="BC35" i="8" s="1"/>
  <c r="BC8" i="8"/>
  <c r="BC16" i="8" s="1"/>
  <c r="AY351" i="8"/>
  <c r="AY262" i="8" s="1"/>
  <c r="AY63" i="9"/>
  <c r="AY69" i="9" s="1"/>
  <c r="AY21" i="8"/>
  <c r="BA26" i="8"/>
  <c r="BA34" i="8" s="1"/>
  <c r="BA7" i="8"/>
  <c r="BA15" i="8" s="1"/>
  <c r="AY359" i="8"/>
  <c r="AY281" i="8" s="1"/>
  <c r="AY71" i="9"/>
  <c r="AY77" i="9" s="1"/>
  <c r="AY40" i="8"/>
  <c r="BB35" i="27"/>
  <c r="BC12" i="27"/>
  <c r="BC9" i="27"/>
  <c r="BB19" i="7"/>
  <c r="BB64" i="9"/>
  <c r="BB352" i="8"/>
  <c r="BB263" i="8" s="1"/>
  <c r="AZ214" i="8"/>
  <c r="BA215" i="8"/>
  <c r="AX212" i="8"/>
  <c r="AX217" i="8" s="1"/>
  <c r="AX268" i="8" s="1"/>
  <c r="AX6" i="9" s="1"/>
  <c r="BB216" i="8"/>
  <c r="AY213" i="8"/>
  <c r="BB72" i="9"/>
  <c r="BB360" i="8"/>
  <c r="BB282" i="8" s="1"/>
  <c r="AP341" i="8"/>
  <c r="AQ338" i="8" s="1"/>
  <c r="AB110" i="9"/>
  <c r="AB112" i="9" s="1"/>
  <c r="AB114" i="9" s="1"/>
  <c r="AB165" i="8"/>
  <c r="AB167" i="8" s="1"/>
  <c r="AB132" i="9" s="1"/>
  <c r="AB137" i="9" s="1"/>
  <c r="BC247" i="8"/>
  <c r="BA245" i="8"/>
  <c r="BB246" i="8"/>
  <c r="AZ244" i="8"/>
  <c r="AZ249" i="8" s="1"/>
  <c r="BD248" i="8"/>
  <c r="AZ354" i="8"/>
  <c r="AZ66" i="9"/>
  <c r="AZ21" i="8"/>
  <c r="BA11" i="8"/>
  <c r="BA19" i="8" s="1"/>
  <c r="BA30" i="8"/>
  <c r="BA38" i="8" s="1"/>
  <c r="BA29" i="8"/>
  <c r="BA10" i="8"/>
  <c r="AZ362" i="8"/>
  <c r="AZ284" i="8" s="1"/>
  <c r="AZ74" i="9"/>
  <c r="AZ40" i="8"/>
  <c r="BB239" i="8"/>
  <c r="BC240" i="8"/>
  <c r="AY236" i="8"/>
  <c r="AY241" i="8" s="1"/>
  <c r="BA238" i="8"/>
  <c r="AZ237" i="8"/>
  <c r="BI65" i="9"/>
  <c r="BI353" i="8"/>
  <c r="BI264" i="8" s="1"/>
  <c r="BI73" i="9"/>
  <c r="BI361" i="8"/>
  <c r="BI283" i="8" s="1"/>
  <c r="BJ28" i="8"/>
  <c r="BJ36" i="8" s="1"/>
  <c r="BJ9" i="8"/>
  <c r="BJ17" i="8" s="1"/>
  <c r="AR189" i="8"/>
  <c r="AR191" i="8" s="1"/>
  <c r="AR193" i="8"/>
  <c r="AO207" i="8"/>
  <c r="AO136" i="9" s="1"/>
  <c r="AP199" i="8"/>
  <c r="AP201" i="8" s="1"/>
  <c r="AP184" i="8"/>
  <c r="AP185" i="8" s="1"/>
  <c r="AQ183" i="8" s="1"/>
  <c r="AO174" i="8"/>
  <c r="AO175" i="8" s="1"/>
  <c r="AZ69" i="9" l="1"/>
  <c r="BC14" i="27"/>
  <c r="BC35" i="27" s="1"/>
  <c r="AY79" i="9"/>
  <c r="BC215" i="8"/>
  <c r="BB214" i="8"/>
  <c r="BD216" i="8"/>
  <c r="BA213" i="8"/>
  <c r="AZ212" i="8"/>
  <c r="BE223" i="8"/>
  <c r="BD222" i="8"/>
  <c r="BC221" i="8"/>
  <c r="BF224" i="8"/>
  <c r="BB220" i="8"/>
  <c r="BB225" i="8" s="1"/>
  <c r="BA276" i="8"/>
  <c r="AZ275" i="8"/>
  <c r="BB277" i="8"/>
  <c r="AY274" i="8"/>
  <c r="AY278" i="8" s="1"/>
  <c r="AY288" i="8" s="1"/>
  <c r="AY17" i="9" s="1"/>
  <c r="BC216" i="8"/>
  <c r="BA214" i="8"/>
  <c r="AY212" i="8"/>
  <c r="AY217" i="8" s="1"/>
  <c r="AY268" i="8" s="1"/>
  <c r="AY6" i="9" s="1"/>
  <c r="BB215" i="8"/>
  <c r="AZ213" i="8"/>
  <c r="BA359" i="8"/>
  <c r="BA281" i="8" s="1"/>
  <c r="BA71" i="9"/>
  <c r="BC352" i="8"/>
  <c r="BC263" i="8" s="1"/>
  <c r="BC64" i="9"/>
  <c r="BE22" i="27"/>
  <c r="BE19" i="27"/>
  <c r="BD20" i="7"/>
  <c r="BA351" i="8"/>
  <c r="BA262" i="8" s="1"/>
  <c r="BA63" i="9"/>
  <c r="AY366" i="8"/>
  <c r="AY346" i="8" s="1"/>
  <c r="BC72" i="9"/>
  <c r="BC360" i="8"/>
  <c r="BC282" i="8" s="1"/>
  <c r="AX11" i="9"/>
  <c r="I7" i="14"/>
  <c r="BB7" i="8"/>
  <c r="BB15" i="8" s="1"/>
  <c r="BB26" i="8"/>
  <c r="BB34" i="8" s="1"/>
  <c r="AX269" i="8"/>
  <c r="AZ77" i="9"/>
  <c r="AP36" i="9"/>
  <c r="AQ340" i="8"/>
  <c r="AQ16" i="9" s="1"/>
  <c r="AQ23" i="9" s="1"/>
  <c r="AQ26" i="9" s="1"/>
  <c r="AP147" i="9"/>
  <c r="AC159" i="8"/>
  <c r="AC161" i="8" s="1"/>
  <c r="AC164" i="8" s="1"/>
  <c r="AC209" i="8" s="1"/>
  <c r="AC110" i="9" s="1"/>
  <c r="AC112" i="9" s="1"/>
  <c r="AC114" i="9" s="1"/>
  <c r="AC163" i="8"/>
  <c r="AZ265" i="8"/>
  <c r="AZ366" i="8"/>
  <c r="AZ346" i="8" s="1"/>
  <c r="BB276" i="8"/>
  <c r="AZ274" i="8"/>
  <c r="BA275" i="8"/>
  <c r="BC277" i="8"/>
  <c r="BA18" i="8"/>
  <c r="BA13" i="8"/>
  <c r="BA37" i="8"/>
  <c r="BA32" i="8"/>
  <c r="BA75" i="9"/>
  <c r="BA363" i="8"/>
  <c r="BA285" i="8" s="1"/>
  <c r="BA67" i="9"/>
  <c r="BA355" i="8"/>
  <c r="BA266" i="8" s="1"/>
  <c r="BB22" i="7"/>
  <c r="BJ73" i="9"/>
  <c r="K17" i="18" s="1"/>
  <c r="BJ361" i="8"/>
  <c r="BJ283" i="8" s="1"/>
  <c r="BJ65" i="9"/>
  <c r="K9" i="18" s="1"/>
  <c r="BJ353" i="8"/>
  <c r="BJ264" i="8" s="1"/>
  <c r="BJ228" i="8" s="1"/>
  <c r="BI228" i="8"/>
  <c r="BI233" i="8" s="1"/>
  <c r="BJ229" i="8"/>
  <c r="AQ179" i="8"/>
  <c r="AQ181" i="8" s="1"/>
  <c r="AQ184" i="8" s="1"/>
  <c r="AQ185" i="8" s="1"/>
  <c r="AR194" i="8"/>
  <c r="AR195" i="8" s="1"/>
  <c r="AR197" i="8" s="1"/>
  <c r="AR135" i="9" s="1"/>
  <c r="AP187" i="8"/>
  <c r="AP134" i="9" s="1"/>
  <c r="AP173" i="8"/>
  <c r="AP169" i="8"/>
  <c r="AP171" i="8" s="1"/>
  <c r="AO177" i="8"/>
  <c r="AO133" i="9" s="1"/>
  <c r="AP204" i="8"/>
  <c r="AP205" i="8" s="1"/>
  <c r="AQ199" i="8" s="1"/>
  <c r="AQ201" i="8" s="1"/>
  <c r="BC19" i="7" l="1"/>
  <c r="BC26" i="8" s="1"/>
  <c r="BC34" i="8" s="1"/>
  <c r="BD12" i="27"/>
  <c r="BD14" i="27" s="1"/>
  <c r="BD9" i="27"/>
  <c r="AZ79" i="9"/>
  <c r="AZ278" i="8"/>
  <c r="AZ288" i="8" s="1"/>
  <c r="AZ17" i="9" s="1"/>
  <c r="BC7" i="8"/>
  <c r="BC15" i="8" s="1"/>
  <c r="BC22" i="7"/>
  <c r="AY261" i="8"/>
  <c r="AY269" i="8" s="1"/>
  <c r="AY140" i="9" s="1"/>
  <c r="AX34" i="9"/>
  <c r="I35" i="14" s="1"/>
  <c r="AX140" i="9"/>
  <c r="I15" i="16" s="1"/>
  <c r="BD215" i="8"/>
  <c r="BE216" i="8"/>
  <c r="BC214" i="8"/>
  <c r="BA212" i="8"/>
  <c r="BA217" i="8" s="1"/>
  <c r="BB213" i="8"/>
  <c r="BD27" i="8"/>
  <c r="BD35" i="8" s="1"/>
  <c r="BD8" i="8"/>
  <c r="BD16" i="8" s="1"/>
  <c r="BB351" i="8"/>
  <c r="BB262" i="8" s="1"/>
  <c r="BB63" i="9"/>
  <c r="BE24" i="27"/>
  <c r="AZ217" i="8"/>
  <c r="BF223" i="8"/>
  <c r="BE222" i="8"/>
  <c r="BD221" i="8"/>
  <c r="BG224" i="8"/>
  <c r="BC220" i="8"/>
  <c r="BC225" i="8" s="1"/>
  <c r="BB71" i="9"/>
  <c r="BB359" i="8"/>
  <c r="BB281" i="8" s="1"/>
  <c r="AQ341" i="8"/>
  <c r="AR340" i="8" s="1"/>
  <c r="AR16" i="9" s="1"/>
  <c r="AR23" i="9" s="1"/>
  <c r="AR26" i="9" s="1"/>
  <c r="AS189" i="8"/>
  <c r="AS191" i="8" s="1"/>
  <c r="AS193" i="8"/>
  <c r="BA362" i="8"/>
  <c r="BA284" i="8" s="1"/>
  <c r="BA74" i="9"/>
  <c r="BA77" i="9" s="1"/>
  <c r="BA40" i="8"/>
  <c r="BA66" i="9"/>
  <c r="BA69" i="9" s="1"/>
  <c r="BA354" i="8"/>
  <c r="BA21" i="8"/>
  <c r="BB30" i="8"/>
  <c r="BB38" i="8" s="1"/>
  <c r="BB11" i="8"/>
  <c r="BB19" i="8" s="1"/>
  <c r="BB10" i="8"/>
  <c r="BB29" i="8"/>
  <c r="BC246" i="8"/>
  <c r="BB245" i="8"/>
  <c r="BE248" i="8"/>
  <c r="BA244" i="8"/>
  <c r="BA249" i="8" s="1"/>
  <c r="BD247" i="8"/>
  <c r="BA237" i="8"/>
  <c r="AZ236" i="8"/>
  <c r="AZ241" i="8" s="1"/>
  <c r="BD240" i="8"/>
  <c r="BC239" i="8"/>
  <c r="BB238" i="8"/>
  <c r="BJ233" i="8"/>
  <c r="AP207" i="8"/>
  <c r="AP136" i="9" s="1"/>
  <c r="AC33" i="9"/>
  <c r="AC165" i="8"/>
  <c r="AD163" i="8" s="1"/>
  <c r="AR179" i="8"/>
  <c r="AR181" i="8" s="1"/>
  <c r="AQ187" i="8"/>
  <c r="AQ134" i="9" s="1"/>
  <c r="AR183" i="8"/>
  <c r="AQ203" i="8"/>
  <c r="AP174" i="8"/>
  <c r="AS194" i="8"/>
  <c r="AS195" i="8" s="1"/>
  <c r="AP175" i="8"/>
  <c r="AQ169" i="8" s="1"/>
  <c r="AQ171" i="8" s="1"/>
  <c r="AC167" i="8" l="1"/>
  <c r="AC132" i="9" s="1"/>
  <c r="AC137" i="9" s="1"/>
  <c r="AD159" i="8"/>
  <c r="AD161" i="8" s="1"/>
  <c r="AD164" i="8" s="1"/>
  <c r="AD209" i="8" s="1"/>
  <c r="AD33" i="9" s="1"/>
  <c r="AY34" i="9"/>
  <c r="AZ261" i="8"/>
  <c r="AZ268" i="8"/>
  <c r="AZ6" i="9" s="1"/>
  <c r="AZ11" i="9" s="1"/>
  <c r="BD64" i="9"/>
  <c r="BD352" i="8"/>
  <c r="BD263" i="8" s="1"/>
  <c r="BD72" i="9"/>
  <c r="BD360" i="8"/>
  <c r="BD282" i="8" s="1"/>
  <c r="BE20" i="7"/>
  <c r="BF22" i="27"/>
  <c r="BF19" i="27"/>
  <c r="BB212" i="8"/>
  <c r="BB217" i="8" s="1"/>
  <c r="BF216" i="8"/>
  <c r="BE215" i="8"/>
  <c r="BD214" i="8"/>
  <c r="BC213" i="8"/>
  <c r="BC71" i="9"/>
  <c r="BC359" i="8"/>
  <c r="BC281" i="8" s="1"/>
  <c r="BC351" i="8"/>
  <c r="BC262" i="8" s="1"/>
  <c r="BC63" i="9"/>
  <c r="BD35" i="27"/>
  <c r="BD19" i="7"/>
  <c r="BE9" i="27"/>
  <c r="BE12" i="27"/>
  <c r="BA79" i="9"/>
  <c r="AR338" i="8"/>
  <c r="AR341" i="8" s="1"/>
  <c r="AS340" i="8" s="1"/>
  <c r="AS16" i="9" s="1"/>
  <c r="AQ147" i="9"/>
  <c r="AQ36" i="9"/>
  <c r="BC11" i="8"/>
  <c r="BC19" i="8" s="1"/>
  <c r="BC30" i="8"/>
  <c r="BC38" i="8" s="1"/>
  <c r="BB355" i="8"/>
  <c r="BB266" i="8" s="1"/>
  <c r="BB67" i="9"/>
  <c r="BB75" i="9"/>
  <c r="BB363" i="8"/>
  <c r="BB285" i="8" s="1"/>
  <c r="BA265" i="8"/>
  <c r="BA366" i="8"/>
  <c r="BA346" i="8" s="1"/>
  <c r="BC276" i="8"/>
  <c r="BD277" i="8"/>
  <c r="BB275" i="8"/>
  <c r="BA274" i="8"/>
  <c r="BA278" i="8" s="1"/>
  <c r="BA288" i="8" s="1"/>
  <c r="BA17" i="9" s="1"/>
  <c r="BC29" i="8"/>
  <c r="BC10" i="8"/>
  <c r="BB37" i="8"/>
  <c r="BB32" i="8"/>
  <c r="BB18" i="8"/>
  <c r="BB13" i="8"/>
  <c r="AQ173" i="8"/>
  <c r="AQ174" i="8" s="1"/>
  <c r="AD165" i="8"/>
  <c r="AE163" i="8" s="1"/>
  <c r="AT189" i="8"/>
  <c r="AT191" i="8" s="1"/>
  <c r="AT193" i="8"/>
  <c r="AS197" i="8"/>
  <c r="AS135" i="9" s="1"/>
  <c r="AR184" i="8"/>
  <c r="AR185" i="8" s="1"/>
  <c r="AP177" i="8"/>
  <c r="AP133" i="9" s="1"/>
  <c r="AQ204" i="8"/>
  <c r="AQ205" i="8" s="1"/>
  <c r="AD110" i="9" l="1"/>
  <c r="BF24" i="27"/>
  <c r="AZ269" i="8"/>
  <c r="BA261" i="8" s="1"/>
  <c r="BD22" i="7"/>
  <c r="BD220" i="8"/>
  <c r="BD225" i="8" s="1"/>
  <c r="BF222" i="8"/>
  <c r="BH224" i="8"/>
  <c r="BG223" i="8"/>
  <c r="BE221" i="8"/>
  <c r="BD26" i="8"/>
  <c r="BD34" i="8" s="1"/>
  <c r="BD7" i="8"/>
  <c r="BD15" i="8" s="1"/>
  <c r="BF20" i="7"/>
  <c r="BG19" i="27"/>
  <c r="BG22" i="27"/>
  <c r="BE8" i="8"/>
  <c r="BE16" i="8" s="1"/>
  <c r="BE27" i="8"/>
  <c r="BE35" i="8" s="1"/>
  <c r="BE14" i="27"/>
  <c r="BC212" i="8"/>
  <c r="BC217" i="8" s="1"/>
  <c r="BE214" i="8"/>
  <c r="BF215" i="8"/>
  <c r="BD213" i="8"/>
  <c r="BG216" i="8"/>
  <c r="AS338" i="8"/>
  <c r="AS341" i="8" s="1"/>
  <c r="AS147" i="9" s="1"/>
  <c r="AR147" i="9"/>
  <c r="AR36" i="9"/>
  <c r="BB354" i="8"/>
  <c r="BB66" i="9"/>
  <c r="BB69" i="9" s="1"/>
  <c r="BB21" i="8"/>
  <c r="BA236" i="8"/>
  <c r="BA241" i="8" s="1"/>
  <c r="BA268" i="8" s="1"/>
  <c r="BA6" i="9" s="1"/>
  <c r="BA11" i="9" s="1"/>
  <c r="BE240" i="8"/>
  <c r="BC238" i="8"/>
  <c r="BD239" i="8"/>
  <c r="BB237" i="8"/>
  <c r="BC245" i="8"/>
  <c r="BD246" i="8"/>
  <c r="BB244" i="8"/>
  <c r="BB249" i="8" s="1"/>
  <c r="BE247" i="8"/>
  <c r="BF248" i="8"/>
  <c r="BB74" i="9"/>
  <c r="BB77" i="9" s="1"/>
  <c r="BB362" i="8"/>
  <c r="BB284" i="8" s="1"/>
  <c r="BB40" i="8"/>
  <c r="BC18" i="8"/>
  <c r="BC13" i="8"/>
  <c r="BD11" i="8"/>
  <c r="BD19" i="8" s="1"/>
  <c r="BD30" i="8"/>
  <c r="BD38" i="8" s="1"/>
  <c r="BD29" i="8"/>
  <c r="BD10" i="8"/>
  <c r="BC37" i="8"/>
  <c r="BC32" i="8"/>
  <c r="BC363" i="8"/>
  <c r="BC285" i="8" s="1"/>
  <c r="BC75" i="9"/>
  <c r="BC67" i="9"/>
  <c r="BC355" i="8"/>
  <c r="BC266" i="8" s="1"/>
  <c r="AR187" i="8"/>
  <c r="AR134" i="9" s="1"/>
  <c r="AS183" i="8"/>
  <c r="AE159" i="8"/>
  <c r="AE161" i="8" s="1"/>
  <c r="AE164" i="8" s="1"/>
  <c r="AQ175" i="8"/>
  <c r="AR169" i="8" s="1"/>
  <c r="AR171" i="8" s="1"/>
  <c r="AD167" i="8"/>
  <c r="AD132" i="9" s="1"/>
  <c r="AD137" i="9" s="1"/>
  <c r="AD112" i="9"/>
  <c r="AD114" i="9" s="1"/>
  <c r="AS179" i="8"/>
  <c r="AS181" i="8" s="1"/>
  <c r="AR203" i="8"/>
  <c r="AR199" i="8"/>
  <c r="AR201" i="8" s="1"/>
  <c r="AQ207" i="8"/>
  <c r="AQ136" i="9" s="1"/>
  <c r="AT194" i="8"/>
  <c r="AT195" i="8" s="1"/>
  <c r="AU193" i="8" s="1"/>
  <c r="AZ140" i="9" l="1"/>
  <c r="AZ34" i="9"/>
  <c r="BD71" i="9"/>
  <c r="BD359" i="8"/>
  <c r="BD281" i="8" s="1"/>
  <c r="BE352" i="8"/>
  <c r="BE263" i="8" s="1"/>
  <c r="BE64" i="9"/>
  <c r="BF27" i="8"/>
  <c r="BF35" i="8" s="1"/>
  <c r="BF8" i="8"/>
  <c r="BF16" i="8" s="1"/>
  <c r="BE35" i="27"/>
  <c r="BF9" i="27"/>
  <c r="BF12" i="27"/>
  <c r="BE19" i="7"/>
  <c r="BE360" i="8"/>
  <c r="BE282" i="8" s="1"/>
  <c r="BE72" i="9"/>
  <c r="BG24" i="27"/>
  <c r="BD63" i="9"/>
  <c r="BD351" i="8"/>
  <c r="BD262" i="8" s="1"/>
  <c r="AS36" i="9"/>
  <c r="AT340" i="8"/>
  <c r="AT16" i="9" s="1"/>
  <c r="AT23" i="9" s="1"/>
  <c r="AT26" i="9" s="1"/>
  <c r="AT338" i="8"/>
  <c r="AR173" i="8"/>
  <c r="AR174" i="8" s="1"/>
  <c r="AR175" i="8" s="1"/>
  <c r="BD75" i="9"/>
  <c r="BD363" i="8"/>
  <c r="BD285" i="8" s="1"/>
  <c r="BD67" i="9"/>
  <c r="BD355" i="8"/>
  <c r="BD266" i="8" s="1"/>
  <c r="BC362" i="8"/>
  <c r="BC284" i="8" s="1"/>
  <c r="BC74" i="9"/>
  <c r="BC77" i="9" s="1"/>
  <c r="BC40" i="8"/>
  <c r="BD18" i="8"/>
  <c r="BD13" i="8"/>
  <c r="BD37" i="8"/>
  <c r="BD32" i="8"/>
  <c r="BC354" i="8"/>
  <c r="BC66" i="9"/>
  <c r="BC69" i="9" s="1"/>
  <c r="BC21" i="8"/>
  <c r="BF247" i="8"/>
  <c r="BE246" i="8"/>
  <c r="BG248" i="8"/>
  <c r="BC244" i="8"/>
  <c r="BC249" i="8" s="1"/>
  <c r="BD245" i="8"/>
  <c r="BA269" i="8"/>
  <c r="BB79" i="9"/>
  <c r="BC275" i="8"/>
  <c r="BD276" i="8"/>
  <c r="BB274" i="8"/>
  <c r="BB278" i="8" s="1"/>
  <c r="BB288" i="8" s="1"/>
  <c r="BB17" i="9" s="1"/>
  <c r="BE277" i="8"/>
  <c r="BB265" i="8"/>
  <c r="BB366" i="8"/>
  <c r="BB346" i="8" s="1"/>
  <c r="BE22" i="7"/>
  <c r="AQ177" i="8"/>
  <c r="AQ133" i="9" s="1"/>
  <c r="AU189" i="8"/>
  <c r="AU191" i="8" s="1"/>
  <c r="AE209" i="8"/>
  <c r="AE165" i="8"/>
  <c r="AS184" i="8"/>
  <c r="AS185" i="8" s="1"/>
  <c r="AT179" i="8" s="1"/>
  <c r="AT181" i="8" s="1"/>
  <c r="AT197" i="8"/>
  <c r="AT135" i="9" s="1"/>
  <c r="AR204" i="8"/>
  <c r="AR205" i="8" s="1"/>
  <c r="AS199" i="8" s="1"/>
  <c r="AS201" i="8" s="1"/>
  <c r="BF22" i="7" l="1"/>
  <c r="BD212" i="8"/>
  <c r="BD217" i="8" s="1"/>
  <c r="BG215" i="8"/>
  <c r="BE213" i="8"/>
  <c r="BF214" i="8"/>
  <c r="BH216" i="8"/>
  <c r="BH22" i="27"/>
  <c r="BG20" i="7"/>
  <c r="BH19" i="27"/>
  <c r="BF14" i="27"/>
  <c r="BF64" i="9"/>
  <c r="BF352" i="8"/>
  <c r="BF263" i="8" s="1"/>
  <c r="BF72" i="9"/>
  <c r="BF360" i="8"/>
  <c r="BF282" i="8" s="1"/>
  <c r="BE26" i="8"/>
  <c r="BE34" i="8" s="1"/>
  <c r="BE7" i="8"/>
  <c r="BE15" i="8" s="1"/>
  <c r="BH223" i="8"/>
  <c r="BF221" i="8"/>
  <c r="BG222" i="8"/>
  <c r="BE220" i="8"/>
  <c r="BE225" i="8" s="1"/>
  <c r="BI224" i="8"/>
  <c r="AT341" i="8"/>
  <c r="AU340" i="8" s="1"/>
  <c r="AU16" i="9" s="1"/>
  <c r="AS187" i="8"/>
  <c r="AS134" i="9" s="1"/>
  <c r="BC79" i="9"/>
  <c r="BE11" i="8"/>
  <c r="BE19" i="8" s="1"/>
  <c r="BE30" i="8"/>
  <c r="BE38" i="8" s="1"/>
  <c r="BC265" i="8"/>
  <c r="BC366" i="8"/>
  <c r="BC346" i="8" s="1"/>
  <c r="BE29" i="8"/>
  <c r="BE10" i="8"/>
  <c r="BD74" i="9"/>
  <c r="BD77" i="9" s="1"/>
  <c r="BD362" i="8"/>
  <c r="BD284" i="8" s="1"/>
  <c r="BD40" i="8"/>
  <c r="BB236" i="8"/>
  <c r="BB241" i="8" s="1"/>
  <c r="BB268" i="8" s="1"/>
  <c r="BB6" i="9" s="1"/>
  <c r="BD238" i="8"/>
  <c r="BF240" i="8"/>
  <c r="BE239" i="8"/>
  <c r="BC237" i="8"/>
  <c r="BD354" i="8"/>
  <c r="BD66" i="9"/>
  <c r="BD69" i="9" s="1"/>
  <c r="BD21" i="8"/>
  <c r="BE245" i="8"/>
  <c r="BF246" i="8"/>
  <c r="BG247" i="8"/>
  <c r="BH248" i="8"/>
  <c r="BD244" i="8"/>
  <c r="BD249" i="8" s="1"/>
  <c r="BE276" i="8"/>
  <c r="BD275" i="8"/>
  <c r="BF277" i="8"/>
  <c r="BC274" i="8"/>
  <c r="BC278" i="8" s="1"/>
  <c r="BC288" i="8" s="1"/>
  <c r="BC17" i="9" s="1"/>
  <c r="BB261" i="8"/>
  <c r="BA140" i="9"/>
  <c r="BA34" i="9"/>
  <c r="AT183" i="8"/>
  <c r="AT184" i="8" s="1"/>
  <c r="AT185" i="8" s="1"/>
  <c r="AU179" i="8" s="1"/>
  <c r="AU181" i="8" s="1"/>
  <c r="AS169" i="8"/>
  <c r="AS171" i="8" s="1"/>
  <c r="AS173" i="8"/>
  <c r="AR177" i="8"/>
  <c r="AR133" i="9" s="1"/>
  <c r="AR207" i="8"/>
  <c r="AR136" i="9" s="1"/>
  <c r="AF159" i="8"/>
  <c r="AF161" i="8" s="1"/>
  <c r="AE167" i="8"/>
  <c r="AE132" i="9" s="1"/>
  <c r="AE137" i="9" s="1"/>
  <c r="AF163" i="8"/>
  <c r="AS203" i="8"/>
  <c r="AS204" i="8" s="1"/>
  <c r="AU194" i="8"/>
  <c r="AU195" i="8" s="1"/>
  <c r="AV193" i="8" s="1"/>
  <c r="AE110" i="9"/>
  <c r="AE33" i="9"/>
  <c r="BH24" i="27" l="1"/>
  <c r="BH20" i="7" s="1"/>
  <c r="BF35" i="27"/>
  <c r="BF19" i="7"/>
  <c r="BG12" i="27"/>
  <c r="BG9" i="27"/>
  <c r="BG221" i="8"/>
  <c r="BJ224" i="8"/>
  <c r="BH222" i="8"/>
  <c r="BI223" i="8"/>
  <c r="BF220" i="8"/>
  <c r="BF225" i="8" s="1"/>
  <c r="BG8" i="8"/>
  <c r="BG16" i="8" s="1"/>
  <c r="BG27" i="8"/>
  <c r="BG35" i="8" s="1"/>
  <c r="BE71" i="9"/>
  <c r="BE359" i="8"/>
  <c r="BE281" i="8" s="1"/>
  <c r="BE351" i="8"/>
  <c r="BE262" i="8" s="1"/>
  <c r="BF213" i="8" s="1"/>
  <c r="BE63" i="9"/>
  <c r="AT36" i="9"/>
  <c r="AT147" i="9"/>
  <c r="AU338" i="8"/>
  <c r="AU341" i="8" s="1"/>
  <c r="AV338" i="8" s="1"/>
  <c r="BD79" i="9"/>
  <c r="BD265" i="8"/>
  <c r="BD366" i="8"/>
  <c r="BD346" i="8" s="1"/>
  <c r="BG277" i="8"/>
  <c r="BE275" i="8"/>
  <c r="BF276" i="8"/>
  <c r="BD274" i="8"/>
  <c r="BD278" i="8" s="1"/>
  <c r="BD288" i="8" s="1"/>
  <c r="BD17" i="9" s="1"/>
  <c r="BF30" i="8"/>
  <c r="BF38" i="8" s="1"/>
  <c r="BF11" i="8"/>
  <c r="BF19" i="8" s="1"/>
  <c r="BE363" i="8"/>
  <c r="BE285" i="8" s="1"/>
  <c r="BE75" i="9"/>
  <c r="BF29" i="8"/>
  <c r="BF10" i="8"/>
  <c r="BE18" i="8"/>
  <c r="BE13" i="8"/>
  <c r="BE37" i="8"/>
  <c r="BE32" i="8"/>
  <c r="BB269" i="8"/>
  <c r="BE67" i="9"/>
  <c r="BE355" i="8"/>
  <c r="BE266" i="8" s="1"/>
  <c r="BE238" i="8"/>
  <c r="BG240" i="8"/>
  <c r="BD237" i="8"/>
  <c r="BC236" i="8"/>
  <c r="BC241" i="8" s="1"/>
  <c r="BC268" i="8" s="1"/>
  <c r="BC6" i="9" s="1"/>
  <c r="BC11" i="9" s="1"/>
  <c r="BF239" i="8"/>
  <c r="AU197" i="8"/>
  <c r="AU135" i="9" s="1"/>
  <c r="AV189" i="8"/>
  <c r="AV191" i="8" s="1"/>
  <c r="AT187" i="8"/>
  <c r="AT134" i="9" s="1"/>
  <c r="AU183" i="8"/>
  <c r="AF164" i="8"/>
  <c r="AF209" i="8" s="1"/>
  <c r="AV194" i="8"/>
  <c r="AV195" i="8" s="1"/>
  <c r="AE112" i="9"/>
  <c r="AE114" i="9" s="1"/>
  <c r="AS205" i="8"/>
  <c r="AS174" i="8"/>
  <c r="AS175" i="8" s="1"/>
  <c r="BI22" i="27" l="1"/>
  <c r="BI19" i="27"/>
  <c r="BI24" i="27" s="1"/>
  <c r="BG14" i="27"/>
  <c r="BG64" i="9"/>
  <c r="BG352" i="8"/>
  <c r="BG263" i="8" s="1"/>
  <c r="BE212" i="8"/>
  <c r="BE217" i="8" s="1"/>
  <c r="BG35" i="27"/>
  <c r="BH9" i="27"/>
  <c r="BG19" i="7"/>
  <c r="BH12" i="27"/>
  <c r="BI216" i="8"/>
  <c r="BG214" i="8"/>
  <c r="BG72" i="9"/>
  <c r="BG360" i="8"/>
  <c r="BG282" i="8" s="1"/>
  <c r="BH8" i="8"/>
  <c r="BH16" i="8" s="1"/>
  <c r="BH27" i="8"/>
  <c r="BH35" i="8" s="1"/>
  <c r="BH215" i="8"/>
  <c r="BF7" i="8"/>
  <c r="BF15" i="8" s="1"/>
  <c r="BF26" i="8"/>
  <c r="BF34" i="8" s="1"/>
  <c r="AU147" i="9"/>
  <c r="AV340" i="8"/>
  <c r="AV16" i="9" s="1"/>
  <c r="AU36" i="9"/>
  <c r="BF245" i="8"/>
  <c r="BG246" i="8"/>
  <c r="BE244" i="8"/>
  <c r="BE249" i="8" s="1"/>
  <c r="BH247" i="8"/>
  <c r="BI248" i="8"/>
  <c r="BC261" i="8"/>
  <c r="BC269" i="8" s="1"/>
  <c r="BB34" i="9"/>
  <c r="BB140" i="9"/>
  <c r="BF75" i="9"/>
  <c r="BF363" i="8"/>
  <c r="BF285" i="8" s="1"/>
  <c r="BE362" i="8"/>
  <c r="BE284" i="8" s="1"/>
  <c r="BE74" i="9"/>
  <c r="BE77" i="9" s="1"/>
  <c r="BE40" i="8"/>
  <c r="BE354" i="8"/>
  <c r="BE66" i="9"/>
  <c r="BE69" i="9" s="1"/>
  <c r="BE21" i="8"/>
  <c r="BF18" i="8"/>
  <c r="BF37" i="8"/>
  <c r="BF67" i="9"/>
  <c r="BF355" i="8"/>
  <c r="BF266" i="8" s="1"/>
  <c r="BG22" i="7"/>
  <c r="BD236" i="8"/>
  <c r="BD241" i="8" s="1"/>
  <c r="BD268" i="8" s="1"/>
  <c r="BD6" i="9" s="1"/>
  <c r="BD11" i="9" s="1"/>
  <c r="BE237" i="8"/>
  <c r="BH240" i="8"/>
  <c r="BF238" i="8"/>
  <c r="BG239" i="8"/>
  <c r="AF165" i="8"/>
  <c r="AF167" i="8" s="1"/>
  <c r="AF132" i="9" s="1"/>
  <c r="AF137" i="9" s="1"/>
  <c r="AT173" i="8"/>
  <c r="AT169" i="8"/>
  <c r="AT171" i="8" s="1"/>
  <c r="AS177" i="8"/>
  <c r="AS133" i="9" s="1"/>
  <c r="AW189" i="8"/>
  <c r="AW191" i="8" s="1"/>
  <c r="AV197" i="8"/>
  <c r="AV135" i="9" s="1"/>
  <c r="AW193" i="8"/>
  <c r="AT199" i="8"/>
  <c r="AT201" i="8" s="1"/>
  <c r="AT203" i="8"/>
  <c r="AS207" i="8"/>
  <c r="AS136" i="9" s="1"/>
  <c r="AF110" i="9"/>
  <c r="AF112" i="9" s="1"/>
  <c r="AF114" i="9" s="1"/>
  <c r="AF33" i="9"/>
  <c r="AU184" i="8"/>
  <c r="AU185" i="8" s="1"/>
  <c r="BH14" i="27" l="1"/>
  <c r="BH19" i="7" s="1"/>
  <c r="BH352" i="8"/>
  <c r="BH263" i="8" s="1"/>
  <c r="BH64" i="9"/>
  <c r="BH360" i="8"/>
  <c r="BH282" i="8" s="1"/>
  <c r="BH72" i="9"/>
  <c r="BG7" i="8"/>
  <c r="BG15" i="8" s="1"/>
  <c r="BG26" i="8"/>
  <c r="BG34" i="8" s="1"/>
  <c r="BF63" i="9"/>
  <c r="BF351" i="8"/>
  <c r="BF262" i="8" s="1"/>
  <c r="BF32" i="8"/>
  <c r="BF13" i="8"/>
  <c r="BJ19" i="27"/>
  <c r="BJ22" i="27"/>
  <c r="BI20" i="7"/>
  <c r="BG220" i="8"/>
  <c r="BG225" i="8" s="1"/>
  <c r="BH221" i="8"/>
  <c r="BJ223" i="8"/>
  <c r="BI222" i="8"/>
  <c r="BF359" i="8"/>
  <c r="BF281" i="8" s="1"/>
  <c r="BF71" i="9"/>
  <c r="AV341" i="8"/>
  <c r="AW340" i="8" s="1"/>
  <c r="AW16" i="9" s="1"/>
  <c r="AW23" i="9" s="1"/>
  <c r="AW26" i="9" s="1"/>
  <c r="AG159" i="8"/>
  <c r="AG161" i="8" s="1"/>
  <c r="BG30" i="8"/>
  <c r="BG38" i="8" s="1"/>
  <c r="BG11" i="8"/>
  <c r="BG19" i="8" s="1"/>
  <c r="BH246" i="8"/>
  <c r="BJ248" i="8"/>
  <c r="BG245" i="8"/>
  <c r="BI247" i="8"/>
  <c r="BF244" i="8"/>
  <c r="BF249" i="8" s="1"/>
  <c r="BG276" i="8"/>
  <c r="BF275" i="8"/>
  <c r="BE274" i="8"/>
  <c r="BE278" i="8" s="1"/>
  <c r="BE288" i="8" s="1"/>
  <c r="BE17" i="9" s="1"/>
  <c r="BH277" i="8"/>
  <c r="BF362" i="8"/>
  <c r="BF284" i="8" s="1"/>
  <c r="BF74" i="9"/>
  <c r="BF40" i="8"/>
  <c r="BF66" i="9"/>
  <c r="BF354" i="8"/>
  <c r="BF21" i="8"/>
  <c r="BG10" i="8"/>
  <c r="BG29" i="8"/>
  <c r="BC140" i="9"/>
  <c r="BD261" i="8"/>
  <c r="BD269" i="8" s="1"/>
  <c r="BC34" i="9"/>
  <c r="BE79" i="9"/>
  <c r="BE265" i="8"/>
  <c r="BE366" i="8"/>
  <c r="BE346" i="8" s="1"/>
  <c r="AG163" i="8"/>
  <c r="AT174" i="8"/>
  <c r="AT175" i="8" s="1"/>
  <c r="AV179" i="8"/>
  <c r="AV181" i="8" s="1"/>
  <c r="AU187" i="8"/>
  <c r="AU134" i="9" s="1"/>
  <c r="AV183" i="8"/>
  <c r="AT204" i="8"/>
  <c r="AT205" i="8" s="1"/>
  <c r="AW194" i="8"/>
  <c r="AW195" i="8" s="1"/>
  <c r="AX193" i="8" s="1"/>
  <c r="BH22" i="7" l="1"/>
  <c r="BH29" i="8" s="1"/>
  <c r="BH35" i="27"/>
  <c r="BI9" i="27"/>
  <c r="BI12" i="27"/>
  <c r="BI14" i="27"/>
  <c r="BI19" i="7" s="1"/>
  <c r="BF77" i="9"/>
  <c r="BI8" i="8"/>
  <c r="BI16" i="8" s="1"/>
  <c r="BI27" i="8"/>
  <c r="BI35" i="8" s="1"/>
  <c r="BJ24" i="27"/>
  <c r="BH26" i="8"/>
  <c r="BH34" i="8" s="1"/>
  <c r="BH7" i="8"/>
  <c r="BH15" i="8" s="1"/>
  <c r="BF69" i="9"/>
  <c r="BG359" i="8"/>
  <c r="BG281" i="8" s="1"/>
  <c r="BG71" i="9"/>
  <c r="BI215" i="8"/>
  <c r="BJ216" i="8"/>
  <c r="BF212" i="8"/>
  <c r="BF217" i="8" s="1"/>
  <c r="BG213" i="8"/>
  <c r="BH214" i="8"/>
  <c r="BG351" i="8"/>
  <c r="BG262" i="8" s="1"/>
  <c r="BG63" i="9"/>
  <c r="BJ222" i="8"/>
  <c r="BH220" i="8"/>
  <c r="BH225" i="8" s="1"/>
  <c r="BI221" i="8"/>
  <c r="AV36" i="9"/>
  <c r="AV147" i="9"/>
  <c r="AW338" i="8"/>
  <c r="AW341" i="8" s="1"/>
  <c r="AX338" i="8" s="1"/>
  <c r="AG164" i="8"/>
  <c r="AG209" i="8" s="1"/>
  <c r="AG110" i="9" s="1"/>
  <c r="AG112" i="9" s="1"/>
  <c r="AG114" i="9" s="1"/>
  <c r="BI277" i="8"/>
  <c r="BF274" i="8"/>
  <c r="BF278" i="8" s="1"/>
  <c r="BF288" i="8" s="1"/>
  <c r="BF17" i="9" s="1"/>
  <c r="BH276" i="8"/>
  <c r="BG275" i="8"/>
  <c r="BG363" i="8"/>
  <c r="BG285" i="8" s="1"/>
  <c r="BG75" i="9"/>
  <c r="BF265" i="8"/>
  <c r="BF366" i="8"/>
  <c r="BF346" i="8" s="1"/>
  <c r="BF237" i="8"/>
  <c r="BG238" i="8"/>
  <c r="BH239" i="8"/>
  <c r="BI240" i="8"/>
  <c r="BE236" i="8"/>
  <c r="BE241" i="8" s="1"/>
  <c r="BE268" i="8" s="1"/>
  <c r="BE6" i="9" s="1"/>
  <c r="BD34" i="9"/>
  <c r="BE261" i="8"/>
  <c r="BD140" i="9"/>
  <c r="BG37" i="8"/>
  <c r="BG32" i="8"/>
  <c r="BH30" i="8"/>
  <c r="BH38" i="8" s="1"/>
  <c r="BH11" i="8"/>
  <c r="BH19" i="8" s="1"/>
  <c r="BG18" i="8"/>
  <c r="BG13" i="8"/>
  <c r="BG67" i="9"/>
  <c r="BG355" i="8"/>
  <c r="BG266" i="8" s="1"/>
  <c r="AT207" i="8"/>
  <c r="AT136" i="9" s="1"/>
  <c r="AU203" i="8"/>
  <c r="AU199" i="8"/>
  <c r="AU201" i="8" s="1"/>
  <c r="AU173" i="8"/>
  <c r="AU169" i="8"/>
  <c r="AU171" i="8" s="1"/>
  <c r="AT177" i="8"/>
  <c r="AT133" i="9" s="1"/>
  <c r="AW197" i="8"/>
  <c r="AW135" i="9" s="1"/>
  <c r="AX189" i="8"/>
  <c r="AX191" i="8" s="1"/>
  <c r="AV184" i="8"/>
  <c r="AV185" i="8" s="1"/>
  <c r="AW179" i="8" s="1"/>
  <c r="AW181" i="8" s="1"/>
  <c r="BI22" i="7" l="1"/>
  <c r="BH10" i="8"/>
  <c r="BH18" i="8" s="1"/>
  <c r="BF79" i="9"/>
  <c r="BJ9" i="27"/>
  <c r="BI35" i="27"/>
  <c r="BJ12" i="27"/>
  <c r="BJ14" i="27" s="1"/>
  <c r="BH213" i="8"/>
  <c r="BJ215" i="8"/>
  <c r="BI214" i="8"/>
  <c r="BG212" i="8"/>
  <c r="BG217" i="8" s="1"/>
  <c r="BH63" i="9"/>
  <c r="BH351" i="8"/>
  <c r="BH262" i="8" s="1"/>
  <c r="BH71" i="9"/>
  <c r="BH359" i="8"/>
  <c r="BH281" i="8" s="1"/>
  <c r="BI26" i="8"/>
  <c r="BI34" i="8" s="1"/>
  <c r="BI7" i="8"/>
  <c r="BI15" i="8" s="1"/>
  <c r="BJ20" i="7"/>
  <c r="BI360" i="8"/>
  <c r="BI282" i="8" s="1"/>
  <c r="BI72" i="9"/>
  <c r="BI64" i="9"/>
  <c r="BI352" i="8"/>
  <c r="BI263" i="8" s="1"/>
  <c r="AW147" i="9"/>
  <c r="AX340" i="8"/>
  <c r="AX16" i="9" s="1"/>
  <c r="AX23" i="9" s="1"/>
  <c r="AX26" i="9" s="1"/>
  <c r="AW36" i="9"/>
  <c r="AG165" i="8"/>
  <c r="AG167" i="8" s="1"/>
  <c r="AG132" i="9" s="1"/>
  <c r="AG137" i="9" s="1"/>
  <c r="AG33" i="9"/>
  <c r="BE269" i="8"/>
  <c r="BE34" i="9" s="1"/>
  <c r="BH67" i="9"/>
  <c r="BH355" i="8"/>
  <c r="BH266" i="8" s="1"/>
  <c r="BJ240" i="8"/>
  <c r="BF236" i="8"/>
  <c r="BF241" i="8" s="1"/>
  <c r="BF268" i="8" s="1"/>
  <c r="BF6" i="9" s="1"/>
  <c r="BF11" i="9" s="1"/>
  <c r="BI239" i="8"/>
  <c r="BH238" i="8"/>
  <c r="BG237" i="8"/>
  <c r="BH75" i="9"/>
  <c r="BH363" i="8"/>
  <c r="BH285" i="8" s="1"/>
  <c r="BH245" i="8"/>
  <c r="BI246" i="8"/>
  <c r="BJ247" i="8"/>
  <c r="BG244" i="8"/>
  <c r="BG249" i="8" s="1"/>
  <c r="BG354" i="8"/>
  <c r="BG66" i="9"/>
  <c r="BG69" i="9" s="1"/>
  <c r="BG21" i="8"/>
  <c r="BG74" i="9"/>
  <c r="BG77" i="9" s="1"/>
  <c r="BG362" i="8"/>
  <c r="BG284" i="8" s="1"/>
  <c r="BG40" i="8"/>
  <c r="BH37" i="8"/>
  <c r="BH32" i="8"/>
  <c r="BI11" i="8"/>
  <c r="BI19" i="8" s="1"/>
  <c r="BI30" i="8"/>
  <c r="BI38" i="8" s="1"/>
  <c r="BJ214" i="8"/>
  <c r="AX194" i="8"/>
  <c r="AX195" i="8" s="1"/>
  <c r="AX197" i="8" s="1"/>
  <c r="AX135" i="9" s="1"/>
  <c r="I10" i="16" s="1"/>
  <c r="AW183" i="8"/>
  <c r="AW184" i="8" s="1"/>
  <c r="AV187" i="8"/>
  <c r="AV134" i="9" s="1"/>
  <c r="AU204" i="8"/>
  <c r="AU205" i="8" s="1"/>
  <c r="AU174" i="8"/>
  <c r="AU175" i="8"/>
  <c r="AV169" i="8" s="1"/>
  <c r="AV171" i="8" s="1"/>
  <c r="BI29" i="8" l="1"/>
  <c r="BI37" i="8" s="1"/>
  <c r="BI10" i="8"/>
  <c r="BI18" i="8" s="1"/>
  <c r="BH13" i="8"/>
  <c r="BJ19" i="7"/>
  <c r="BJ35" i="27"/>
  <c r="BJ221" i="8"/>
  <c r="BI220" i="8"/>
  <c r="BI225" i="8" s="1"/>
  <c r="BI359" i="8"/>
  <c r="BI281" i="8" s="1"/>
  <c r="BI71" i="9"/>
  <c r="BI213" i="8"/>
  <c r="BH212" i="8"/>
  <c r="BH217" i="8" s="1"/>
  <c r="BI351" i="8"/>
  <c r="BI262" i="8" s="1"/>
  <c r="BJ213" i="8" s="1"/>
  <c r="BI63" i="9"/>
  <c r="BJ8" i="8"/>
  <c r="BJ16" i="8" s="1"/>
  <c r="BJ27" i="8"/>
  <c r="BJ35" i="8" s="1"/>
  <c r="I17" i="14"/>
  <c r="AX341" i="8"/>
  <c r="AX147" i="9" s="1"/>
  <c r="I22" i="16" s="1"/>
  <c r="AH163" i="8"/>
  <c r="AH159" i="8"/>
  <c r="AH161" i="8" s="1"/>
  <c r="BG79" i="9"/>
  <c r="BF261" i="8"/>
  <c r="BF269" i="8" s="1"/>
  <c r="BE140" i="9"/>
  <c r="BI75" i="9"/>
  <c r="BI363" i="8"/>
  <c r="BI285" i="8" s="1"/>
  <c r="BI67" i="9"/>
  <c r="BI355" i="8"/>
  <c r="BI266" i="8" s="1"/>
  <c r="BH275" i="8"/>
  <c r="BI276" i="8"/>
  <c r="BJ277" i="8"/>
  <c r="BG274" i="8"/>
  <c r="BG278" i="8" s="1"/>
  <c r="BG288" i="8" s="1"/>
  <c r="BG17" i="9" s="1"/>
  <c r="BJ22" i="7"/>
  <c r="BH74" i="9"/>
  <c r="BH77" i="9" s="1"/>
  <c r="BH362" i="8"/>
  <c r="BH284" i="8" s="1"/>
  <c r="BH40" i="8"/>
  <c r="BH354" i="8"/>
  <c r="BH66" i="9"/>
  <c r="BH69" i="9" s="1"/>
  <c r="BH21" i="8"/>
  <c r="BI245" i="8"/>
  <c r="BH244" i="8"/>
  <c r="BH249" i="8" s="1"/>
  <c r="BJ246" i="8"/>
  <c r="BG265" i="8"/>
  <c r="BG366" i="8"/>
  <c r="BG346" i="8" s="1"/>
  <c r="AY189" i="8"/>
  <c r="AY191" i="8" s="1"/>
  <c r="AY193" i="8"/>
  <c r="AU207" i="8"/>
  <c r="AU136" i="9" s="1"/>
  <c r="AV199" i="8"/>
  <c r="AV201" i="8" s="1"/>
  <c r="AV203" i="8"/>
  <c r="AU177" i="8"/>
  <c r="AU133" i="9" s="1"/>
  <c r="AV173" i="8"/>
  <c r="AW185" i="8"/>
  <c r="AH164" i="8" l="1"/>
  <c r="AH209" i="8" s="1"/>
  <c r="AH33" i="9" s="1"/>
  <c r="BI13" i="8"/>
  <c r="BI32" i="8"/>
  <c r="BJ26" i="8"/>
  <c r="BJ34" i="8" s="1"/>
  <c r="BJ7" i="8"/>
  <c r="BJ15" i="8" s="1"/>
  <c r="BJ360" i="8"/>
  <c r="BJ282" i="8" s="1"/>
  <c r="BJ72" i="9"/>
  <c r="K16" i="18" s="1"/>
  <c r="BJ64" i="9"/>
  <c r="K8" i="18" s="1"/>
  <c r="BJ352" i="8"/>
  <c r="BJ263" i="8" s="1"/>
  <c r="BJ220" i="8" s="1"/>
  <c r="BJ225" i="8" s="1"/>
  <c r="BI212" i="8"/>
  <c r="BI217" i="8" s="1"/>
  <c r="AY338" i="8"/>
  <c r="AY340" i="8"/>
  <c r="AY16" i="9" s="1"/>
  <c r="AX36" i="9"/>
  <c r="I37" i="14" s="1"/>
  <c r="AY194" i="8"/>
  <c r="AY195" i="8" s="1"/>
  <c r="AZ189" i="8" s="1"/>
  <c r="AZ191" i="8" s="1"/>
  <c r="BJ30" i="8"/>
  <c r="BJ38" i="8" s="1"/>
  <c r="BJ11" i="8"/>
  <c r="BJ19" i="8" s="1"/>
  <c r="BI74" i="9"/>
  <c r="BI77" i="9" s="1"/>
  <c r="BI362" i="8"/>
  <c r="BI284" i="8" s="1"/>
  <c r="BI40" i="8"/>
  <c r="BJ29" i="8"/>
  <c r="BJ10" i="8"/>
  <c r="BF34" i="9"/>
  <c r="BG261" i="8"/>
  <c r="BF140" i="9"/>
  <c r="BH237" i="8"/>
  <c r="BI238" i="8"/>
  <c r="BG236" i="8"/>
  <c r="BG241" i="8" s="1"/>
  <c r="BG268" i="8" s="1"/>
  <c r="BG6" i="9" s="1"/>
  <c r="BJ239" i="8"/>
  <c r="BI66" i="9"/>
  <c r="BI69" i="9" s="1"/>
  <c r="BI354" i="8"/>
  <c r="BI21" i="8"/>
  <c r="BH79" i="9"/>
  <c r="BH265" i="8"/>
  <c r="BH366" i="8"/>
  <c r="BH346" i="8" s="1"/>
  <c r="BI244" i="8"/>
  <c r="BI249" i="8" s="1"/>
  <c r="BJ245" i="8"/>
  <c r="BI275" i="8"/>
  <c r="BJ276" i="8"/>
  <c r="BH274" i="8"/>
  <c r="BH278" i="8" s="1"/>
  <c r="BH288" i="8" s="1"/>
  <c r="BH17" i="9" s="1"/>
  <c r="AX179" i="8"/>
  <c r="AX181" i="8" s="1"/>
  <c r="AW187" i="8"/>
  <c r="AW134" i="9" s="1"/>
  <c r="AX183" i="8"/>
  <c r="AV204" i="8"/>
  <c r="AV205" i="8" s="1"/>
  <c r="AW199" i="8" s="1"/>
  <c r="AW201" i="8" s="1"/>
  <c r="AV174" i="8"/>
  <c r="AV175" i="8" s="1"/>
  <c r="AH110" i="9" l="1"/>
  <c r="AH112" i="9" s="1"/>
  <c r="AH114" i="9" s="1"/>
  <c r="AH165" i="8"/>
  <c r="AI159" i="8" s="1"/>
  <c r="AI161" i="8" s="1"/>
  <c r="BJ351" i="8"/>
  <c r="BJ262" i="8" s="1"/>
  <c r="BJ212" i="8" s="1"/>
  <c r="BJ217" i="8" s="1"/>
  <c r="BJ63" i="9"/>
  <c r="K7" i="18" s="1"/>
  <c r="BJ71" i="9"/>
  <c r="K15" i="18" s="1"/>
  <c r="BJ359" i="8"/>
  <c r="BJ281" i="8" s="1"/>
  <c r="AY341" i="8"/>
  <c r="AY147" i="9" s="1"/>
  <c r="AZ193" i="8"/>
  <c r="AY197" i="8"/>
  <c r="AY135" i="9" s="1"/>
  <c r="BI79" i="9"/>
  <c r="BG269" i="8"/>
  <c r="BJ18" i="8"/>
  <c r="BJ13" i="8"/>
  <c r="BG11" i="9"/>
  <c r="BJ37" i="8"/>
  <c r="BJ32" i="8"/>
  <c r="BJ67" i="9"/>
  <c r="K11" i="18" s="1"/>
  <c r="BJ355" i="8"/>
  <c r="BJ266" i="8" s="1"/>
  <c r="BJ244" i="8" s="1"/>
  <c r="BJ249" i="8" s="1"/>
  <c r="BJ75" i="9"/>
  <c r="K19" i="18" s="1"/>
  <c r="BJ363" i="8"/>
  <c r="BJ285" i="8" s="1"/>
  <c r="BI265" i="8"/>
  <c r="BI366" i="8"/>
  <c r="BI346" i="8" s="1"/>
  <c r="BJ275" i="8"/>
  <c r="BI274" i="8"/>
  <c r="BI278" i="8" s="1"/>
  <c r="BI288" i="8" s="1"/>
  <c r="BI17" i="9" s="1"/>
  <c r="BI237" i="8"/>
  <c r="BJ238" i="8"/>
  <c r="BH236" i="8"/>
  <c r="BH241" i="8" s="1"/>
  <c r="BH268" i="8" s="1"/>
  <c r="BH6" i="9" s="1"/>
  <c r="AI163" i="8"/>
  <c r="AI164" i="8" s="1"/>
  <c r="AH167" i="8"/>
  <c r="AH132" i="9" s="1"/>
  <c r="AH137" i="9" s="1"/>
  <c r="AW173" i="8"/>
  <c r="AW169" i="8"/>
  <c r="AW171" i="8" s="1"/>
  <c r="AV177" i="8"/>
  <c r="AV133" i="9" s="1"/>
  <c r="AX184" i="8"/>
  <c r="AX185" i="8" s="1"/>
  <c r="AW203" i="8"/>
  <c r="AV207" i="8"/>
  <c r="AV136" i="9" s="1"/>
  <c r="AZ194" i="8"/>
  <c r="AZ195" i="8" s="1"/>
  <c r="AZ340" i="8" l="1"/>
  <c r="AZ16" i="9" s="1"/>
  <c r="AZ23" i="9" s="1"/>
  <c r="AZ26" i="9" s="1"/>
  <c r="AY36" i="9"/>
  <c r="AZ338" i="8"/>
  <c r="BH261" i="8"/>
  <c r="BH269" i="8" s="1"/>
  <c r="BG140" i="9"/>
  <c r="BG34" i="9"/>
  <c r="BJ237" i="8"/>
  <c r="BI236" i="8"/>
  <c r="BI241" i="8" s="1"/>
  <c r="BI268" i="8" s="1"/>
  <c r="BI6" i="9" s="1"/>
  <c r="BI11" i="9" s="1"/>
  <c r="BJ74" i="9"/>
  <c r="BJ362" i="8"/>
  <c r="BJ284" i="8" s="1"/>
  <c r="BJ274" i="8" s="1"/>
  <c r="BJ278" i="8" s="1"/>
  <c r="BJ288" i="8" s="1"/>
  <c r="BJ17" i="9" s="1"/>
  <c r="K18" i="14" s="1"/>
  <c r="BJ40" i="8"/>
  <c r="BJ354" i="8"/>
  <c r="BJ66" i="9"/>
  <c r="BJ21" i="8"/>
  <c r="AZ197" i="8"/>
  <c r="AZ135" i="9" s="1"/>
  <c r="BA193" i="8"/>
  <c r="BA189" i="8"/>
  <c r="BA191" i="8" s="1"/>
  <c r="AX187" i="8"/>
  <c r="AX134" i="9" s="1"/>
  <c r="I9" i="16" s="1"/>
  <c r="AY179" i="8"/>
  <c r="AY181" i="8" s="1"/>
  <c r="AY183" i="8"/>
  <c r="AI209" i="8"/>
  <c r="AI165" i="8"/>
  <c r="AW204" i="8"/>
  <c r="AW205" i="8" s="1"/>
  <c r="AW174" i="8"/>
  <c r="AW175" i="8" s="1"/>
  <c r="AZ341" i="8" l="1"/>
  <c r="AZ147" i="9" s="1"/>
  <c r="BJ265" i="8"/>
  <c r="BJ236" i="8" s="1"/>
  <c r="BJ241" i="8" s="1"/>
  <c r="BJ268" i="8" s="1"/>
  <c r="BJ6" i="9" s="1"/>
  <c r="BJ11" i="9" s="1"/>
  <c r="BJ366" i="8"/>
  <c r="BJ346" i="8" s="1"/>
  <c r="K10" i="18"/>
  <c r="K13" i="18" s="1"/>
  <c r="BJ69" i="9"/>
  <c r="K18" i="18"/>
  <c r="K21" i="18" s="1"/>
  <c r="BJ77" i="9"/>
  <c r="BI261" i="8"/>
  <c r="BI269" i="8" s="1"/>
  <c r="BH34" i="9"/>
  <c r="BH140" i="9"/>
  <c r="AX169" i="8"/>
  <c r="AX171" i="8" s="1"/>
  <c r="AX173" i="8"/>
  <c r="AW177" i="8"/>
  <c r="AW133" i="9" s="1"/>
  <c r="AX203" i="8"/>
  <c r="AX199" i="8"/>
  <c r="AX201" i="8" s="1"/>
  <c r="AW207" i="8"/>
  <c r="AW136" i="9" s="1"/>
  <c r="AI110" i="9"/>
  <c r="AI112" i="9" s="1"/>
  <c r="AI114" i="9" s="1"/>
  <c r="AI33" i="9"/>
  <c r="BA194" i="8"/>
  <c r="BA195" i="8" s="1"/>
  <c r="BA197" i="8" s="1"/>
  <c r="BA135" i="9" s="1"/>
  <c r="AY184" i="8"/>
  <c r="AY185" i="8" s="1"/>
  <c r="AJ159" i="8"/>
  <c r="AJ161" i="8" s="1"/>
  <c r="AJ163" i="8"/>
  <c r="AI167" i="8"/>
  <c r="AI132" i="9" s="1"/>
  <c r="AI137" i="9" s="1"/>
  <c r="AZ36" i="9" l="1"/>
  <c r="BA338" i="8"/>
  <c r="BA340" i="8"/>
  <c r="BA16" i="9" s="1"/>
  <c r="BA23" i="9" s="1"/>
  <c r="BA26" i="9" s="1"/>
  <c r="BI34" i="9"/>
  <c r="BI140" i="9"/>
  <c r="BJ261" i="8"/>
  <c r="BJ269" i="8" s="1"/>
  <c r="K7" i="14"/>
  <c r="BJ79" i="9"/>
  <c r="K23" i="18"/>
  <c r="BB189" i="8"/>
  <c r="BB191" i="8" s="1"/>
  <c r="BB193" i="8"/>
  <c r="AZ183" i="8"/>
  <c r="AY187" i="8"/>
  <c r="AY134" i="9" s="1"/>
  <c r="AZ179" i="8"/>
  <c r="AZ181" i="8" s="1"/>
  <c r="AX204" i="8"/>
  <c r="AX205" i="8" s="1"/>
  <c r="AJ164" i="8"/>
  <c r="AJ209" i="8" s="1"/>
  <c r="AX174" i="8"/>
  <c r="AX175" i="8" s="1"/>
  <c r="BA341" i="8" l="1"/>
  <c r="BB338" i="8" s="1"/>
  <c r="BA147" i="9"/>
  <c r="BA36" i="9"/>
  <c r="BB340" i="8"/>
  <c r="BB16" i="9" s="1"/>
  <c r="BJ34" i="9"/>
  <c r="K35" i="14" s="1"/>
  <c r="BJ140" i="9"/>
  <c r="K15" i="16" s="1"/>
  <c r="BB194" i="8"/>
  <c r="BB195" i="8" s="1"/>
  <c r="BC189" i="8" s="1"/>
  <c r="BC191" i="8" s="1"/>
  <c r="AY199" i="8"/>
  <c r="AY201" i="8" s="1"/>
  <c r="AX207" i="8"/>
  <c r="AX136" i="9" s="1"/>
  <c r="I11" i="16" s="1"/>
  <c r="AY203" i="8"/>
  <c r="AY169" i="8"/>
  <c r="AY171" i="8" s="1"/>
  <c r="AY173" i="8"/>
  <c r="AX177" i="8"/>
  <c r="AX133" i="9" s="1"/>
  <c r="I8" i="16" s="1"/>
  <c r="AJ165" i="8"/>
  <c r="BC193" i="8"/>
  <c r="BC194" i="8" s="1"/>
  <c r="AJ110" i="9"/>
  <c r="AJ112" i="9" s="1"/>
  <c r="AJ114" i="9" s="1"/>
  <c r="AJ33" i="9"/>
  <c r="AZ184" i="8"/>
  <c r="AZ185" i="8" s="1"/>
  <c r="BB341" i="8" l="1"/>
  <c r="BB147" i="9" s="1"/>
  <c r="BB197" i="8"/>
  <c r="BB135" i="9" s="1"/>
  <c r="AZ187" i="8"/>
  <c r="AZ134" i="9" s="1"/>
  <c r="BA183" i="8"/>
  <c r="BA179" i="8"/>
  <c r="BA181" i="8" s="1"/>
  <c r="AY174" i="8"/>
  <c r="AY175" i="8" s="1"/>
  <c r="BC195" i="8"/>
  <c r="AJ167" i="8"/>
  <c r="AJ132" i="9" s="1"/>
  <c r="AJ137" i="9" s="1"/>
  <c r="AK163" i="8"/>
  <c r="AK159" i="8"/>
  <c r="AK161" i="8" s="1"/>
  <c r="AY204" i="8"/>
  <c r="AY205" i="8" s="1"/>
  <c r="AZ199" i="8" s="1"/>
  <c r="AZ201" i="8" s="1"/>
  <c r="BB36" i="9" l="1"/>
  <c r="BC340" i="8"/>
  <c r="BC16" i="9" s="1"/>
  <c r="BC23" i="9" s="1"/>
  <c r="BC26" i="9" s="1"/>
  <c r="BC338" i="8"/>
  <c r="AZ173" i="8"/>
  <c r="AZ169" i="8"/>
  <c r="AZ171" i="8" s="1"/>
  <c r="AY177" i="8"/>
  <c r="AY133" i="9" s="1"/>
  <c r="BD189" i="8"/>
  <c r="BD191" i="8" s="1"/>
  <c r="BC197" i="8"/>
  <c r="BC135" i="9" s="1"/>
  <c r="BD193" i="8"/>
  <c r="AY207" i="8"/>
  <c r="AY136" i="9" s="1"/>
  <c r="AZ203" i="8"/>
  <c r="BA184" i="8"/>
  <c r="BA185" i="8" s="1"/>
  <c r="AK164" i="8"/>
  <c r="AK209" i="8" s="1"/>
  <c r="BC341" i="8" l="1"/>
  <c r="BD338" i="8" s="1"/>
  <c r="AK165" i="8"/>
  <c r="AL159" i="8" s="1"/>
  <c r="AL161" i="8" s="1"/>
  <c r="BA187" i="8"/>
  <c r="BA134" i="9" s="1"/>
  <c r="BB183" i="8"/>
  <c r="BB179" i="8"/>
  <c r="BB181" i="8" s="1"/>
  <c r="AK110" i="9"/>
  <c r="AK112" i="9" s="1"/>
  <c r="AK114" i="9" s="1"/>
  <c r="AK33" i="9"/>
  <c r="BD194" i="8"/>
  <c r="BD195" i="8" s="1"/>
  <c r="AZ174" i="8"/>
  <c r="AZ175" i="8" s="1"/>
  <c r="AZ204" i="8"/>
  <c r="AZ205" i="8" s="1"/>
  <c r="BC36" i="9" l="1"/>
  <c r="BC147" i="9"/>
  <c r="BD340" i="8"/>
  <c r="BD16" i="9" s="1"/>
  <c r="BD23" i="9" s="1"/>
  <c r="BD26" i="9" s="1"/>
  <c r="AK167" i="8"/>
  <c r="AK132" i="9" s="1"/>
  <c r="AK137" i="9" s="1"/>
  <c r="AL163" i="8"/>
  <c r="AL164" i="8" s="1"/>
  <c r="AL209" i="8" s="1"/>
  <c r="BA169" i="8"/>
  <c r="BA171" i="8" s="1"/>
  <c r="BA173" i="8"/>
  <c r="AZ177" i="8"/>
  <c r="AZ133" i="9" s="1"/>
  <c r="BE189" i="8"/>
  <c r="BE191" i="8" s="1"/>
  <c r="BE193" i="8"/>
  <c r="BD197" i="8"/>
  <c r="BD135" i="9" s="1"/>
  <c r="BA199" i="8"/>
  <c r="BA201" i="8" s="1"/>
  <c r="AZ207" i="8"/>
  <c r="AZ136" i="9" s="1"/>
  <c r="BA203" i="8"/>
  <c r="BB184" i="8"/>
  <c r="BB185" i="8" s="1"/>
  <c r="BD341" i="8" l="1"/>
  <c r="BE338" i="8" s="1"/>
  <c r="BC183" i="8"/>
  <c r="BC179" i="8"/>
  <c r="BC181" i="8" s="1"/>
  <c r="BB187" i="8"/>
  <c r="BB134" i="9" s="1"/>
  <c r="AL110" i="9"/>
  <c r="AL33" i="9"/>
  <c r="G34" i="14" s="1"/>
  <c r="BA204" i="8"/>
  <c r="BA205" i="8" s="1"/>
  <c r="BE194" i="8"/>
  <c r="BE195" i="8" s="1"/>
  <c r="AL165" i="8"/>
  <c r="BA174" i="8"/>
  <c r="BA175" i="8" s="1"/>
  <c r="BD36" i="9" l="1"/>
  <c r="BE340" i="8"/>
  <c r="BE16" i="9" s="1"/>
  <c r="BD147" i="9"/>
  <c r="BF193" i="8"/>
  <c r="BF189" i="8"/>
  <c r="BF191" i="8" s="1"/>
  <c r="BE197" i="8"/>
  <c r="BE135" i="9" s="1"/>
  <c r="BB173" i="8"/>
  <c r="BB169" i="8"/>
  <c r="BB171" i="8" s="1"/>
  <c r="BA177" i="8"/>
  <c r="BA133" i="9" s="1"/>
  <c r="BA207" i="8"/>
  <c r="BA136" i="9" s="1"/>
  <c r="BB203" i="8"/>
  <c r="BB199" i="8"/>
  <c r="BB201" i="8" s="1"/>
  <c r="AM163" i="8"/>
  <c r="AM159" i="8"/>
  <c r="AM161" i="8" s="1"/>
  <c r="AL167" i="8"/>
  <c r="AL132" i="9" s="1"/>
  <c r="AL112" i="9"/>
  <c r="AL114" i="9" s="1"/>
  <c r="G54" i="18"/>
  <c r="G57" i="18" s="1"/>
  <c r="G59" i="18" s="1"/>
  <c r="BC184" i="8"/>
  <c r="BC185" i="8" s="1"/>
  <c r="BE341" i="8" l="1"/>
  <c r="BE36" i="9" s="1"/>
  <c r="BF194" i="8"/>
  <c r="BF195" i="8" s="1"/>
  <c r="BG193" i="8" s="1"/>
  <c r="BD179" i="8"/>
  <c r="BD181" i="8" s="1"/>
  <c r="BC187" i="8"/>
  <c r="BC134" i="9" s="1"/>
  <c r="BD183" i="8"/>
  <c r="BB204" i="8"/>
  <c r="BB205" i="8"/>
  <c r="BC203" i="8" s="1"/>
  <c r="AL137" i="9"/>
  <c r="G7" i="16"/>
  <c r="G12" i="16" s="1"/>
  <c r="AM164" i="8"/>
  <c r="AM209" i="8" s="1"/>
  <c r="BB174" i="8"/>
  <c r="BB175" i="8" s="1"/>
  <c r="BC173" i="8" s="1"/>
  <c r="BE147" i="9" l="1"/>
  <c r="BF338" i="8"/>
  <c r="BF340" i="8"/>
  <c r="BF16" i="9" s="1"/>
  <c r="BF23" i="9" s="1"/>
  <c r="BF26" i="9" s="1"/>
  <c r="BF197" i="8"/>
  <c r="BF135" i="9" s="1"/>
  <c r="BG189" i="8"/>
  <c r="BG191" i="8" s="1"/>
  <c r="BC199" i="8"/>
  <c r="BC201" i="8" s="1"/>
  <c r="BC204" i="8" s="1"/>
  <c r="BC205" i="8" s="1"/>
  <c r="AM165" i="8"/>
  <c r="AN159" i="8" s="1"/>
  <c r="AN161" i="8" s="1"/>
  <c r="AM110" i="9"/>
  <c r="AM33" i="9"/>
  <c r="BB177" i="8"/>
  <c r="BB133" i="9" s="1"/>
  <c r="BC169" i="8"/>
  <c r="BC171" i="8" s="1"/>
  <c r="BD184" i="8"/>
  <c r="BD185" i="8" s="1"/>
  <c r="BB207" i="8"/>
  <c r="BB136" i="9" s="1"/>
  <c r="BG194" i="8"/>
  <c r="BG195" i="8" s="1"/>
  <c r="BF341" i="8" l="1"/>
  <c r="BF147" i="9" s="1"/>
  <c r="BH193" i="8"/>
  <c r="BH189" i="8"/>
  <c r="BH191" i="8" s="1"/>
  <c r="BG197" i="8"/>
  <c r="BG135" i="9" s="1"/>
  <c r="AM167" i="8"/>
  <c r="AM132" i="9" s="1"/>
  <c r="AM137" i="9" s="1"/>
  <c r="AN163" i="8"/>
  <c r="AN164" i="8" s="1"/>
  <c r="AN209" i="8" s="1"/>
  <c r="AN33" i="9" s="1"/>
  <c r="BD187" i="8"/>
  <c r="BD134" i="9" s="1"/>
  <c r="BE183" i="8"/>
  <c r="BE179" i="8"/>
  <c r="BE181" i="8" s="1"/>
  <c r="BD203" i="8"/>
  <c r="BC207" i="8"/>
  <c r="BC136" i="9" s="1"/>
  <c r="BD199" i="8"/>
  <c r="BD201" i="8" s="1"/>
  <c r="BC174" i="8"/>
  <c r="BC175" i="8" s="1"/>
  <c r="BD169" i="8" s="1"/>
  <c r="BD171" i="8" s="1"/>
  <c r="AM112" i="9"/>
  <c r="AM114" i="9" s="1"/>
  <c r="BF36" i="9" l="1"/>
  <c r="BG338" i="8"/>
  <c r="BG340" i="8"/>
  <c r="BG16" i="9" s="1"/>
  <c r="AN110" i="9"/>
  <c r="AN112" i="9" s="1"/>
  <c r="AN114" i="9" s="1"/>
  <c r="BH194" i="8"/>
  <c r="BH195" i="8" s="1"/>
  <c r="BI193" i="8" s="1"/>
  <c r="BC177" i="8"/>
  <c r="BC133" i="9" s="1"/>
  <c r="BD173" i="8"/>
  <c r="BD174" i="8" s="1"/>
  <c r="AN165" i="8"/>
  <c r="BD204" i="8"/>
  <c r="BD205" i="8" s="1"/>
  <c r="AN167" i="8"/>
  <c r="AN132" i="9" s="1"/>
  <c r="AN137" i="9" s="1"/>
  <c r="AO159" i="8"/>
  <c r="AO161" i="8" s="1"/>
  <c r="AO163" i="8"/>
  <c r="BE184" i="8"/>
  <c r="BE185" i="8" s="1"/>
  <c r="BF183" i="8" s="1"/>
  <c r="BG341" i="8" l="1"/>
  <c r="BG36" i="9" s="1"/>
  <c r="BH197" i="8"/>
  <c r="BH135" i="9" s="1"/>
  <c r="BI189" i="8"/>
  <c r="BI191" i="8" s="1"/>
  <c r="BD175" i="8"/>
  <c r="BD207" i="8"/>
  <c r="BD136" i="9" s="1"/>
  <c r="BE203" i="8"/>
  <c r="BE199" i="8"/>
  <c r="BE201" i="8" s="1"/>
  <c r="AO164" i="8"/>
  <c r="AO209" i="8" s="1"/>
  <c r="BI194" i="8"/>
  <c r="BI195" i="8" s="1"/>
  <c r="BJ189" i="8" s="1"/>
  <c r="BJ191" i="8" s="1"/>
  <c r="BE187" i="8"/>
  <c r="BE134" i="9" s="1"/>
  <c r="BF179" i="8"/>
  <c r="BF181" i="8" s="1"/>
  <c r="BH340" i="8" l="1"/>
  <c r="BH16" i="9" s="1"/>
  <c r="BG147" i="9"/>
  <c r="BH338" i="8"/>
  <c r="BI197" i="8"/>
  <c r="BI135" i="9" s="1"/>
  <c r="BJ193" i="8"/>
  <c r="BJ194" i="8" s="1"/>
  <c r="BJ195" i="8" s="1"/>
  <c r="BJ197" i="8" s="1"/>
  <c r="BJ135" i="9" s="1"/>
  <c r="K10" i="16" s="1"/>
  <c r="BE169" i="8"/>
  <c r="BE171" i="8" s="1"/>
  <c r="BE173" i="8"/>
  <c r="BD177" i="8"/>
  <c r="BD133" i="9" s="1"/>
  <c r="AO165" i="8"/>
  <c r="AO167" i="8" s="1"/>
  <c r="AO132" i="9" s="1"/>
  <c r="AO137" i="9" s="1"/>
  <c r="BE204" i="8"/>
  <c r="BE205" i="8" s="1"/>
  <c r="BF203" i="8" s="1"/>
  <c r="BF184" i="8"/>
  <c r="BF185" i="8" s="1"/>
  <c r="BG183" i="8" s="1"/>
  <c r="AO110" i="9"/>
  <c r="AO33" i="9"/>
  <c r="BH341" i="8" l="1"/>
  <c r="BI340" i="8" s="1"/>
  <c r="BI16" i="9" s="1"/>
  <c r="BI23" i="9" s="1"/>
  <c r="BI26" i="9" s="1"/>
  <c r="BF187" i="8"/>
  <c r="BF134" i="9" s="1"/>
  <c r="BE174" i="8"/>
  <c r="BE175" i="8" s="1"/>
  <c r="AP163" i="8"/>
  <c r="AP159" i="8"/>
  <c r="AP161" i="8" s="1"/>
  <c r="AP164" i="8" s="1"/>
  <c r="AP209" i="8" s="1"/>
  <c r="AP33" i="9" s="1"/>
  <c r="BF199" i="8"/>
  <c r="BF201" i="8" s="1"/>
  <c r="AO112" i="9"/>
  <c r="AO114" i="9" s="1"/>
  <c r="BE207" i="8"/>
  <c r="BE136" i="9" s="1"/>
  <c r="BG179" i="8"/>
  <c r="BG181" i="8" s="1"/>
  <c r="BH147" i="9" l="1"/>
  <c r="BI338" i="8"/>
  <c r="BI341" i="8" s="1"/>
  <c r="BJ338" i="8" s="1"/>
  <c r="BH36" i="9"/>
  <c r="BE177" i="8"/>
  <c r="BE133" i="9" s="1"/>
  <c r="BF173" i="8"/>
  <c r="BF169" i="8"/>
  <c r="BF171" i="8" s="1"/>
  <c r="AP165" i="8"/>
  <c r="AP167" i="8" s="1"/>
  <c r="AP132" i="9" s="1"/>
  <c r="AP137" i="9" s="1"/>
  <c r="AP110" i="9"/>
  <c r="AP112" i="9" s="1"/>
  <c r="AP114" i="9" s="1"/>
  <c r="BG184" i="8"/>
  <c r="BG185" i="8" s="1"/>
  <c r="BH183" i="8" s="1"/>
  <c r="BF204" i="8"/>
  <c r="BF205" i="8" s="1"/>
  <c r="BG203" i="8" s="1"/>
  <c r="BI147" i="9" l="1"/>
  <c r="BJ340" i="8"/>
  <c r="BJ16" i="9" s="1"/>
  <c r="BJ23" i="9" s="1"/>
  <c r="BJ26" i="9" s="1"/>
  <c r="BI36" i="9"/>
  <c r="BG187" i="8"/>
  <c r="BG134" i="9" s="1"/>
  <c r="AQ163" i="8"/>
  <c r="AQ159" i="8"/>
  <c r="AQ161" i="8" s="1"/>
  <c r="BF207" i="8"/>
  <c r="BF136" i="9" s="1"/>
  <c r="BG199" i="8"/>
  <c r="BG201" i="8" s="1"/>
  <c r="BF174" i="8"/>
  <c r="BF175" i="8" s="1"/>
  <c r="BH179" i="8"/>
  <c r="BH181" i="8" s="1"/>
  <c r="BG204" i="8"/>
  <c r="BG205" i="8"/>
  <c r="BH199" i="8" s="1"/>
  <c r="BH201" i="8" s="1"/>
  <c r="K17" i="14" l="1"/>
  <c r="BJ341" i="8"/>
  <c r="BJ147" i="9" s="1"/>
  <c r="K22" i="16" s="1"/>
  <c r="AQ164" i="8"/>
  <c r="AQ209" i="8" s="1"/>
  <c r="AQ110" i="9" s="1"/>
  <c r="BF177" i="8"/>
  <c r="BF133" i="9" s="1"/>
  <c r="BG169" i="8"/>
  <c r="BG171" i="8" s="1"/>
  <c r="BG173" i="8"/>
  <c r="BH203" i="8"/>
  <c r="BG207" i="8"/>
  <c r="BG136" i="9" s="1"/>
  <c r="BH184" i="8"/>
  <c r="BH185" i="8" s="1"/>
  <c r="BI179" i="8" s="1"/>
  <c r="BI181" i="8" s="1"/>
  <c r="BJ36" i="9" l="1"/>
  <c r="K37" i="14" s="1"/>
  <c r="AQ33" i="9"/>
  <c r="AQ165" i="8"/>
  <c r="AQ167" i="8" s="1"/>
  <c r="AQ132" i="9" s="1"/>
  <c r="AQ137" i="9" s="1"/>
  <c r="BH187" i="8"/>
  <c r="BH134" i="9" s="1"/>
  <c r="BG174" i="8"/>
  <c r="BG175" i="8" s="1"/>
  <c r="BI183" i="8"/>
  <c r="BH204" i="8"/>
  <c r="BH205" i="8" s="1"/>
  <c r="AQ112" i="9"/>
  <c r="AQ114" i="9" s="1"/>
  <c r="AR163" i="8" l="1"/>
  <c r="AR159" i="8"/>
  <c r="AR161" i="8" s="1"/>
  <c r="AR164" i="8" s="1"/>
  <c r="AR209" i="8" s="1"/>
  <c r="BH173" i="8"/>
  <c r="BH169" i="8"/>
  <c r="BH171" i="8" s="1"/>
  <c r="BG177" i="8"/>
  <c r="BG133" i="9" s="1"/>
  <c r="BI199" i="8"/>
  <c r="BI201" i="8" s="1"/>
  <c r="BH207" i="8"/>
  <c r="BH136" i="9" s="1"/>
  <c r="BI203" i="8"/>
  <c r="BI184" i="8"/>
  <c r="BI185" i="8" s="1"/>
  <c r="BH174" i="8" l="1"/>
  <c r="BH175" i="8" s="1"/>
  <c r="AR110" i="9"/>
  <c r="AR112" i="9" s="1"/>
  <c r="AR114" i="9" s="1"/>
  <c r="AR33" i="9"/>
  <c r="BI204" i="8"/>
  <c r="BI205" i="8" s="1"/>
  <c r="BJ203" i="8" s="1"/>
  <c r="BJ183" i="8"/>
  <c r="BJ179" i="8"/>
  <c r="BJ181" i="8" s="1"/>
  <c r="BI187" i="8"/>
  <c r="BI134" i="9" s="1"/>
  <c r="AR165" i="8"/>
  <c r="BI173" i="8" l="1"/>
  <c r="BH177" i="8"/>
  <c r="BH133" i="9" s="1"/>
  <c r="BI169" i="8"/>
  <c r="BI171" i="8" s="1"/>
  <c r="AR167" i="8"/>
  <c r="AR132" i="9" s="1"/>
  <c r="AR137" i="9" s="1"/>
  <c r="AS159" i="8"/>
  <c r="AS161" i="8" s="1"/>
  <c r="AS163" i="8"/>
  <c r="BJ199" i="8"/>
  <c r="BJ201" i="8" s="1"/>
  <c r="BJ184" i="8"/>
  <c r="BJ185" i="8" s="1"/>
  <c r="BJ187" i="8" s="1"/>
  <c r="BJ134" i="9" s="1"/>
  <c r="K9" i="16" s="1"/>
  <c r="BI207" i="8"/>
  <c r="BI136" i="9" s="1"/>
  <c r="BI174" i="8" l="1"/>
  <c r="BI175" i="8" s="1"/>
  <c r="BJ169" i="8" s="1"/>
  <c r="BJ171" i="8" s="1"/>
  <c r="AS164" i="8"/>
  <c r="AS209" i="8" s="1"/>
  <c r="BJ204" i="8"/>
  <c r="BJ205" i="8" s="1"/>
  <c r="BJ207" i="8" s="1"/>
  <c r="BJ136" i="9" s="1"/>
  <c r="K11" i="16" s="1"/>
  <c r="BI177" i="8" l="1"/>
  <c r="BI133" i="9" s="1"/>
  <c r="BJ173" i="8"/>
  <c r="BJ174" i="8" s="1"/>
  <c r="AS110" i="9"/>
  <c r="AS112" i="9" s="1"/>
  <c r="AS114" i="9" s="1"/>
  <c r="AS33" i="9"/>
  <c r="AS165" i="8"/>
  <c r="BJ175" i="8" l="1"/>
  <c r="BJ177" i="8" s="1"/>
  <c r="BJ133" i="9" s="1"/>
  <c r="K8" i="16" s="1"/>
  <c r="AT159" i="8"/>
  <c r="AT161" i="8" s="1"/>
  <c r="AS167" i="8"/>
  <c r="AS132" i="9" s="1"/>
  <c r="AS137" i="9" s="1"/>
  <c r="AT163" i="8"/>
  <c r="AT164" i="8" l="1"/>
  <c r="AT209" i="8" s="1"/>
  <c r="AT110" i="9" l="1"/>
  <c r="AT112" i="9" s="1"/>
  <c r="AT114" i="9" s="1"/>
  <c r="AT33" i="9"/>
  <c r="AT165" i="8"/>
  <c r="AU159" i="8" l="1"/>
  <c r="AU161" i="8" s="1"/>
  <c r="AU163" i="8"/>
  <c r="AT167" i="8"/>
  <c r="AT132" i="9" s="1"/>
  <c r="AT137" i="9" s="1"/>
  <c r="AU164" i="8" l="1"/>
  <c r="AU209" i="8" s="1"/>
  <c r="AU110" i="9" l="1"/>
  <c r="AU112" i="9" s="1"/>
  <c r="AU114" i="9" s="1"/>
  <c r="AU33" i="9"/>
  <c r="AU165" i="8"/>
  <c r="AV163" i="8" l="1"/>
  <c r="AV159" i="8"/>
  <c r="AV161" i="8" s="1"/>
  <c r="AU167" i="8"/>
  <c r="AU132" i="9" s="1"/>
  <c r="AU137" i="9" s="1"/>
  <c r="AV164" i="8" l="1"/>
  <c r="AV209" i="8" s="1"/>
  <c r="AV165" i="8" l="1"/>
  <c r="AW163" i="8" s="1"/>
  <c r="AV110" i="9"/>
  <c r="AV112" i="9" s="1"/>
  <c r="AV114" i="9" s="1"/>
  <c r="AV33" i="9"/>
  <c r="AW159" i="8" l="1"/>
  <c r="AW161" i="8" s="1"/>
  <c r="AW164" i="8" s="1"/>
  <c r="AV167" i="8"/>
  <c r="AV132" i="9" s="1"/>
  <c r="AV137" i="9" s="1"/>
  <c r="AW209" i="8" l="1"/>
  <c r="AW165" i="8"/>
  <c r="AX163" i="8" l="1"/>
  <c r="AW167" i="8"/>
  <c r="AW132" i="9" s="1"/>
  <c r="AW137" i="9" s="1"/>
  <c r="AX159" i="8"/>
  <c r="AX161" i="8" s="1"/>
  <c r="AW110" i="9"/>
  <c r="AW112" i="9" s="1"/>
  <c r="AW114" i="9" s="1"/>
  <c r="AW33" i="9"/>
  <c r="AX164" i="8" l="1"/>
  <c r="AX209" i="8" s="1"/>
  <c r="AX165" i="8" l="1"/>
  <c r="AX110" i="9"/>
  <c r="AX33" i="9"/>
  <c r="I34" i="14" s="1"/>
  <c r="AX112" i="9" l="1"/>
  <c r="AX114" i="9" s="1"/>
  <c r="I54" i="18"/>
  <c r="I57" i="18" s="1"/>
  <c r="I59" i="18" s="1"/>
  <c r="AX167" i="8"/>
  <c r="AX132" i="9" s="1"/>
  <c r="AY159" i="8"/>
  <c r="AY161" i="8" s="1"/>
  <c r="AY163" i="8"/>
  <c r="AY164" i="8" l="1"/>
  <c r="AY209" i="8" s="1"/>
  <c r="AX137" i="9"/>
  <c r="I7" i="16"/>
  <c r="I12" i="16" s="1"/>
  <c r="AY110" i="9" l="1"/>
  <c r="AY33" i="9"/>
  <c r="AY165" i="8"/>
  <c r="AZ163" i="8" l="1"/>
  <c r="AZ159" i="8"/>
  <c r="AZ161" i="8" s="1"/>
  <c r="AY167" i="8"/>
  <c r="AY132" i="9" s="1"/>
  <c r="AY137" i="9" s="1"/>
  <c r="AY112" i="9"/>
  <c r="AY114" i="9" s="1"/>
  <c r="AZ164" i="8" l="1"/>
  <c r="AZ209" i="8" s="1"/>
  <c r="AZ110" i="9" l="1"/>
  <c r="AZ33" i="9"/>
  <c r="AZ165" i="8"/>
  <c r="BA159" i="8" l="1"/>
  <c r="BA161" i="8" s="1"/>
  <c r="AZ167" i="8"/>
  <c r="AZ132" i="9" s="1"/>
  <c r="AZ137" i="9" s="1"/>
  <c r="BA163" i="8"/>
  <c r="AZ112" i="9"/>
  <c r="AZ114" i="9" s="1"/>
  <c r="BA164" i="8" l="1"/>
  <c r="BA209" i="8" s="1"/>
  <c r="BA110" i="9" l="1"/>
  <c r="BA33" i="9"/>
  <c r="BA165" i="8"/>
  <c r="BA167" i="8" l="1"/>
  <c r="BA132" i="9" s="1"/>
  <c r="BA137" i="9" s="1"/>
  <c r="BB163" i="8"/>
  <c r="BB159" i="8"/>
  <c r="BB161" i="8" s="1"/>
  <c r="BA112" i="9"/>
  <c r="BA114" i="9" s="1"/>
  <c r="BB164" i="8" l="1"/>
  <c r="BB209" i="8" s="1"/>
  <c r="BB165" i="8" l="1"/>
  <c r="BB110" i="9"/>
  <c r="BB33" i="9"/>
  <c r="BB112" i="9" l="1"/>
  <c r="BB114" i="9" s="1"/>
  <c r="BC163" i="8"/>
  <c r="BC159" i="8"/>
  <c r="BC161" i="8" s="1"/>
  <c r="BB167" i="8"/>
  <c r="BB132" i="9" s="1"/>
  <c r="BB137" i="9" s="1"/>
  <c r="BC164" i="8" l="1"/>
  <c r="BC209" i="8" s="1"/>
  <c r="BC165" i="8" l="1"/>
  <c r="BD163" i="8" s="1"/>
  <c r="BC110" i="9"/>
  <c r="BC33" i="9"/>
  <c r="BD159" i="8" l="1"/>
  <c r="BD161" i="8" s="1"/>
  <c r="BD164" i="8" s="1"/>
  <c r="BC167" i="8"/>
  <c r="BC132" i="9" s="1"/>
  <c r="BC137" i="9" s="1"/>
  <c r="BC112" i="9"/>
  <c r="BC114" i="9" s="1"/>
  <c r="BD209" i="8" l="1"/>
  <c r="BD165" i="8"/>
  <c r="BE163" i="8" l="1"/>
  <c r="BE159" i="8"/>
  <c r="BE161" i="8" s="1"/>
  <c r="BD167" i="8"/>
  <c r="BD132" i="9" s="1"/>
  <c r="BD137" i="9" s="1"/>
  <c r="BD110" i="9"/>
  <c r="BD112" i="9" s="1"/>
  <c r="BD114" i="9" s="1"/>
  <c r="BD33" i="9"/>
  <c r="BE164" i="8" l="1"/>
  <c r="BE209" i="8" s="1"/>
  <c r="BE110" i="9" l="1"/>
  <c r="BE112" i="9" s="1"/>
  <c r="BE114" i="9" s="1"/>
  <c r="BE33" i="9"/>
  <c r="BE165" i="8"/>
  <c r="BF163" i="8" l="1"/>
  <c r="BF159" i="8"/>
  <c r="BF161" i="8" s="1"/>
  <c r="BE167" i="8"/>
  <c r="BE132" i="9" s="1"/>
  <c r="BE137" i="9" s="1"/>
  <c r="BF164" i="8" l="1"/>
  <c r="BF209" i="8" s="1"/>
  <c r="BF165" i="8" l="1"/>
  <c r="BG163" i="8" s="1"/>
  <c r="BF110" i="9"/>
  <c r="BF112" i="9" s="1"/>
  <c r="BF114" i="9" s="1"/>
  <c r="BF33" i="9"/>
  <c r="BF167" i="8" l="1"/>
  <c r="BF132" i="9" s="1"/>
  <c r="BF137" i="9" s="1"/>
  <c r="BG159" i="8"/>
  <c r="BG161" i="8" s="1"/>
  <c r="BG164" i="8" s="1"/>
  <c r="BG209" i="8" s="1"/>
  <c r="BG110" i="9"/>
  <c r="BG112" i="9" s="1"/>
  <c r="BG114" i="9" s="1"/>
  <c r="BG33" i="9"/>
  <c r="BG165" i="8" l="1"/>
  <c r="BH159" i="8"/>
  <c r="BH161" i="8" s="1"/>
  <c r="BH163" i="8"/>
  <c r="BG167" i="8"/>
  <c r="BG132" i="9" s="1"/>
  <c r="BG137" i="9" s="1"/>
  <c r="BH164" i="8" l="1"/>
  <c r="BH209" i="8" s="1"/>
  <c r="BH110" i="9" l="1"/>
  <c r="BH112" i="9" s="1"/>
  <c r="BH114" i="9" s="1"/>
  <c r="BH33" i="9"/>
  <c r="BH165" i="8"/>
  <c r="BI163" i="8" l="1"/>
  <c r="BI159" i="8"/>
  <c r="BI161" i="8" s="1"/>
  <c r="BH167" i="8"/>
  <c r="BH132" i="9" s="1"/>
  <c r="BH137" i="9" s="1"/>
  <c r="BI164" i="8" l="1"/>
  <c r="BI209" i="8" s="1"/>
  <c r="BI110" i="9" l="1"/>
  <c r="BI112" i="9" s="1"/>
  <c r="BI114" i="9" s="1"/>
  <c r="BI33" i="9"/>
  <c r="BI165" i="8"/>
  <c r="BJ163" i="8" l="1"/>
  <c r="BJ159" i="8"/>
  <c r="BJ161" i="8" s="1"/>
  <c r="BI167" i="8"/>
  <c r="BI132" i="9" s="1"/>
  <c r="BI137" i="9" s="1"/>
  <c r="BJ164" i="8" l="1"/>
  <c r="BJ209" i="8" s="1"/>
  <c r="BJ165" i="8" l="1"/>
  <c r="BJ167" i="8" s="1"/>
  <c r="BJ132" i="9" s="1"/>
  <c r="BJ137" i="9" s="1"/>
  <c r="K7" i="16"/>
  <c r="K12" i="16" s="1"/>
  <c r="BJ110" i="9"/>
  <c r="BJ33" i="9"/>
  <c r="K34" i="14" s="1"/>
  <c r="BJ112" i="9" l="1"/>
  <c r="BJ114" i="9" s="1"/>
  <c r="K54" i="18"/>
  <c r="K57" i="18" s="1"/>
  <c r="K59" i="18" s="1"/>
  <c r="E6" i="25" l="1"/>
  <c r="F29" i="25" s="1"/>
  <c r="F33" i="25" s="1"/>
  <c r="F17" i="22" s="1"/>
  <c r="C313" i="8"/>
  <c r="C331" i="8" s="1"/>
  <c r="C358" i="8" s="1"/>
  <c r="C366" i="8" s="1"/>
  <c r="C346" i="8" s="1"/>
  <c r="C348" i="8" s="1"/>
  <c r="C91" i="9" l="1"/>
  <c r="C35" i="18" s="1"/>
  <c r="C148" i="9"/>
  <c r="C37" i="9"/>
  <c r="C141" i="9"/>
  <c r="C109" i="9"/>
  <c r="D345" i="8"/>
  <c r="D348" i="8" s="1"/>
  <c r="C332" i="8"/>
  <c r="C287" i="8" s="1"/>
  <c r="C274" i="8" l="1"/>
  <c r="C278" i="8" s="1"/>
  <c r="C288" i="8" s="1"/>
  <c r="C17" i="9" s="1"/>
  <c r="D275" i="8"/>
  <c r="D278" i="8" s="1"/>
  <c r="D288" i="8" s="1"/>
  <c r="D17" i="9" s="1"/>
  <c r="D23" i="9" s="1"/>
  <c r="D26" i="9" s="1"/>
  <c r="F277" i="8"/>
  <c r="F278" i="8" s="1"/>
  <c r="F288" i="8" s="1"/>
  <c r="F17" i="9" s="1"/>
  <c r="E276" i="8"/>
  <c r="E278" i="8" s="1"/>
  <c r="E288" i="8" s="1"/>
  <c r="E17" i="9" s="1"/>
  <c r="E23" i="9" s="1"/>
  <c r="E26" i="9" s="1"/>
  <c r="D141" i="9"/>
  <c r="E345" i="8"/>
  <c r="E348" i="8" s="1"/>
  <c r="D37" i="9"/>
  <c r="D148" i="9"/>
  <c r="C112" i="9"/>
  <c r="C114" i="9" s="1"/>
  <c r="C53" i="18"/>
  <c r="C57" i="18" s="1"/>
  <c r="C59" i="18" s="1"/>
  <c r="C289" i="8" l="1"/>
  <c r="C146" i="9" s="1"/>
  <c r="E37" i="9"/>
  <c r="F347" i="8"/>
  <c r="F345" i="8"/>
  <c r="E148" i="9"/>
  <c r="E141" i="9"/>
  <c r="C18" i="14"/>
  <c r="C23" i="9"/>
  <c r="C26" i="9" s="1"/>
  <c r="C27" i="9" s="1"/>
  <c r="F348" i="8" l="1"/>
  <c r="F148" i="9" s="1"/>
  <c r="D280" i="8"/>
  <c r="D289" i="8" s="1"/>
  <c r="E280" i="8" s="1"/>
  <c r="E289" i="8" s="1"/>
  <c r="C35" i="9"/>
  <c r="C370" i="8"/>
  <c r="C372" i="8"/>
  <c r="F19" i="9"/>
  <c r="F10" i="9"/>
  <c r="F37" i="9" l="1"/>
  <c r="G345" i="8"/>
  <c r="G348" i="8" s="1"/>
  <c r="G148" i="9" s="1"/>
  <c r="F141" i="9"/>
  <c r="D35" i="9"/>
  <c r="D146" i="9"/>
  <c r="F11" i="9"/>
  <c r="F23" i="9"/>
  <c r="H345" i="8"/>
  <c r="H348" i="8" s="1"/>
  <c r="G141" i="9"/>
  <c r="G37" i="9"/>
  <c r="E35" i="9"/>
  <c r="F280" i="8"/>
  <c r="F289" i="8" s="1"/>
  <c r="E146" i="9"/>
  <c r="C373" i="8"/>
  <c r="C116" i="9" l="1"/>
  <c r="C28" i="9"/>
  <c r="F146" i="9"/>
  <c r="F35" i="9"/>
  <c r="G280" i="8"/>
  <c r="G289" i="8" s="1"/>
  <c r="I345" i="8"/>
  <c r="I347" i="8"/>
  <c r="H148" i="9"/>
  <c r="H141" i="9"/>
  <c r="H37" i="9"/>
  <c r="F26" i="9"/>
  <c r="G35" i="9" l="1"/>
  <c r="G146" i="9"/>
  <c r="H280" i="8"/>
  <c r="H289" i="8" s="1"/>
  <c r="I10" i="9"/>
  <c r="I19" i="9"/>
  <c r="I348" i="8"/>
  <c r="C29" i="9"/>
  <c r="C120" i="9"/>
  <c r="I23" i="9" l="1"/>
  <c r="I11" i="9"/>
  <c r="C32" i="9"/>
  <c r="C399" i="8"/>
  <c r="D25" i="9"/>
  <c r="D27" i="9" s="1"/>
  <c r="C145" i="9"/>
  <c r="C142" i="9"/>
  <c r="C421" i="8"/>
  <c r="I141" i="9"/>
  <c r="I37" i="9"/>
  <c r="I148" i="9"/>
  <c r="J345" i="8"/>
  <c r="J348" i="8" s="1"/>
  <c r="H35" i="9"/>
  <c r="I280" i="8"/>
  <c r="I289" i="8" s="1"/>
  <c r="H146" i="9"/>
  <c r="I26" i="9" l="1"/>
  <c r="C45" i="9"/>
  <c r="C48" i="9" s="1"/>
  <c r="C50" i="9" s="1"/>
  <c r="D47" i="9" s="1"/>
  <c r="I35" i="9"/>
  <c r="J280" i="8"/>
  <c r="J289" i="8" s="1"/>
  <c r="I146" i="9"/>
  <c r="J141" i="9"/>
  <c r="J37" i="9"/>
  <c r="K345" i="8"/>
  <c r="K348" i="8" s="1"/>
  <c r="J148" i="9"/>
  <c r="C53" i="9"/>
  <c r="C143" i="9"/>
  <c r="C54" i="9"/>
  <c r="D372" i="8"/>
  <c r="D370" i="8"/>
  <c r="D373" i="8" l="1"/>
  <c r="D116" i="9" s="1"/>
  <c r="C56" i="9"/>
  <c r="L347" i="8"/>
  <c r="K141" i="9"/>
  <c r="K148" i="9"/>
  <c r="K37" i="9"/>
  <c r="L345" i="8"/>
  <c r="K280" i="8"/>
  <c r="K289" i="8" s="1"/>
  <c r="J35" i="9"/>
  <c r="J146" i="9"/>
  <c r="D28" i="9" l="1"/>
  <c r="L348" i="8"/>
  <c r="L37" i="9" s="1"/>
  <c r="L10" i="9"/>
  <c r="L19" i="9"/>
  <c r="D120" i="9"/>
  <c r="K35" i="9"/>
  <c r="L280" i="8"/>
  <c r="L289" i="8" s="1"/>
  <c r="K146" i="9"/>
  <c r="D29" i="9"/>
  <c r="L148" i="9" l="1"/>
  <c r="L141" i="9"/>
  <c r="M345" i="8"/>
  <c r="M348" i="8" s="1"/>
  <c r="M37" i="9" s="1"/>
  <c r="D145" i="9"/>
  <c r="D142" i="9"/>
  <c r="D421" i="8"/>
  <c r="E25" i="9"/>
  <c r="E27" i="9" s="1"/>
  <c r="L35" i="9"/>
  <c r="M280" i="8"/>
  <c r="M289" i="8" s="1"/>
  <c r="L146" i="9"/>
  <c r="D399" i="8"/>
  <c r="D32" i="9"/>
  <c r="L23" i="9"/>
  <c r="C20" i="14"/>
  <c r="C24" i="14" s="1"/>
  <c r="L11" i="9"/>
  <c r="C11" i="14"/>
  <c r="C12" i="14" s="1"/>
  <c r="L26" i="9" l="1"/>
  <c r="M141" i="9"/>
  <c r="N345" i="8"/>
  <c r="N348" i="8" s="1"/>
  <c r="N141" i="9" s="1"/>
  <c r="M148" i="9"/>
  <c r="C27" i="14"/>
  <c r="C28" i="14" s="1"/>
  <c r="D45" i="9"/>
  <c r="D48" i="9" s="1"/>
  <c r="D50" i="9" s="1"/>
  <c r="E47" i="9" s="1"/>
  <c r="M35" i="9"/>
  <c r="N280" i="8"/>
  <c r="N289" i="8" s="1"/>
  <c r="M146" i="9"/>
  <c r="E370" i="8"/>
  <c r="E372" i="8"/>
  <c r="D425" i="8"/>
  <c r="D53" i="9"/>
  <c r="D143" i="9"/>
  <c r="D54" i="9"/>
  <c r="O345" i="8" l="1"/>
  <c r="N148" i="9"/>
  <c r="C23" i="16" s="1"/>
  <c r="N37" i="9"/>
  <c r="C38" i="14" s="1"/>
  <c r="O347" i="8"/>
  <c r="O10" i="9" s="1"/>
  <c r="N35" i="9"/>
  <c r="C36" i="14" s="1"/>
  <c r="N146" i="9"/>
  <c r="C21" i="16" s="1"/>
  <c r="O280" i="8"/>
  <c r="O289" i="8" s="1"/>
  <c r="C16" i="16"/>
  <c r="D56" i="9"/>
  <c r="E373" i="8"/>
  <c r="O19" i="9" l="1"/>
  <c r="O348" i="8"/>
  <c r="P345" i="8" s="1"/>
  <c r="P348" i="8" s="1"/>
  <c r="O23" i="9"/>
  <c r="O11" i="9"/>
  <c r="O146" i="9"/>
  <c r="O35" i="9"/>
  <c r="P280" i="8"/>
  <c r="P289" i="8" s="1"/>
  <c r="E116" i="9"/>
  <c r="E28" i="9"/>
  <c r="O26" i="9" l="1"/>
  <c r="O141" i="9"/>
  <c r="O148" i="9"/>
  <c r="O37" i="9"/>
  <c r="E29" i="9"/>
  <c r="P141" i="9"/>
  <c r="P148" i="9"/>
  <c r="P37" i="9"/>
  <c r="Q345" i="8"/>
  <c r="Q348" i="8" s="1"/>
  <c r="E120" i="9"/>
  <c r="P35" i="9"/>
  <c r="P146" i="9"/>
  <c r="Q280" i="8"/>
  <c r="Q289" i="8" s="1"/>
  <c r="R280" i="8" l="1"/>
  <c r="R289" i="8" s="1"/>
  <c r="Q146" i="9"/>
  <c r="Q35" i="9"/>
  <c r="E32" i="9"/>
  <c r="E399" i="8"/>
  <c r="R345" i="8"/>
  <c r="R347" i="8"/>
  <c r="Q141" i="9"/>
  <c r="Q148" i="9"/>
  <c r="Q37" i="9"/>
  <c r="E421" i="8"/>
  <c r="F25" i="9"/>
  <c r="F27" i="9" s="1"/>
  <c r="E142" i="9"/>
  <c r="E145" i="9"/>
  <c r="E54" i="9" l="1"/>
  <c r="E53" i="9"/>
  <c r="E143" i="9"/>
  <c r="F370" i="8"/>
  <c r="F372" i="8"/>
  <c r="E425" i="8"/>
  <c r="R10" i="9"/>
  <c r="R19" i="9"/>
  <c r="R348" i="8"/>
  <c r="E45" i="9"/>
  <c r="E48" i="9" s="1"/>
  <c r="E50" i="9" s="1"/>
  <c r="F47" i="9" s="1"/>
  <c r="R146" i="9"/>
  <c r="R35" i="9"/>
  <c r="S280" i="8"/>
  <c r="S289" i="8" s="1"/>
  <c r="E56" i="9" l="1"/>
  <c r="R23" i="9"/>
  <c r="S345" i="8"/>
  <c r="S348" i="8" s="1"/>
  <c r="R148" i="9"/>
  <c r="R37" i="9"/>
  <c r="R141" i="9"/>
  <c r="R11" i="9"/>
  <c r="F373" i="8"/>
  <c r="S146" i="9"/>
  <c r="T280" i="8"/>
  <c r="T289" i="8" s="1"/>
  <c r="S35" i="9"/>
  <c r="R26" i="9" l="1"/>
  <c r="U280" i="8"/>
  <c r="U289" i="8" s="1"/>
  <c r="T35" i="9"/>
  <c r="T146" i="9"/>
  <c r="F116" i="9"/>
  <c r="F28" i="9"/>
  <c r="T345" i="8"/>
  <c r="T348" i="8" s="1"/>
  <c r="S37" i="9"/>
  <c r="S148" i="9"/>
  <c r="S141" i="9"/>
  <c r="T37" i="9" l="1"/>
  <c r="T148" i="9"/>
  <c r="T141" i="9"/>
  <c r="U347" i="8"/>
  <c r="U345" i="8"/>
  <c r="F29" i="9"/>
  <c r="F120" i="9"/>
  <c r="U35" i="9"/>
  <c r="U146" i="9"/>
  <c r="V280" i="8"/>
  <c r="V289" i="8" s="1"/>
  <c r="U348" i="8" l="1"/>
  <c r="V345" i="8" s="1"/>
  <c r="V348" i="8" s="1"/>
  <c r="V35" i="9"/>
  <c r="V146" i="9"/>
  <c r="W280" i="8"/>
  <c r="W289" i="8" s="1"/>
  <c r="F32" i="9"/>
  <c r="F399" i="8"/>
  <c r="F142" i="9"/>
  <c r="G25" i="9"/>
  <c r="G27" i="9" s="1"/>
  <c r="F145" i="9"/>
  <c r="F421" i="8"/>
  <c r="U10" i="9"/>
  <c r="U19" i="9"/>
  <c r="U37" i="9" l="1"/>
  <c r="U148" i="9"/>
  <c r="U141" i="9"/>
  <c r="U23" i="9"/>
  <c r="U11" i="9"/>
  <c r="V148" i="9"/>
  <c r="V141" i="9"/>
  <c r="V37" i="9"/>
  <c r="W345" i="8"/>
  <c r="W348" i="8" s="1"/>
  <c r="F425" i="8"/>
  <c r="F54" i="9"/>
  <c r="G372" i="8"/>
  <c r="G370" i="8"/>
  <c r="F53" i="9"/>
  <c r="F143" i="9"/>
  <c r="F45" i="9"/>
  <c r="F48" i="9" s="1"/>
  <c r="F50" i="9" s="1"/>
  <c r="G47" i="9" s="1"/>
  <c r="W35" i="9"/>
  <c r="X280" i="8"/>
  <c r="X289" i="8" s="1"/>
  <c r="W146" i="9"/>
  <c r="G373" i="8" l="1"/>
  <c r="U26" i="9"/>
  <c r="G116" i="9"/>
  <c r="G28" i="9"/>
  <c r="X345" i="8"/>
  <c r="W148" i="9"/>
  <c r="W141" i="9"/>
  <c r="X347" i="8"/>
  <c r="W37" i="9"/>
  <c r="Y280" i="8"/>
  <c r="Y289" i="8" s="1"/>
  <c r="X35" i="9"/>
  <c r="X146" i="9"/>
  <c r="F56" i="9"/>
  <c r="Y35" i="9" l="1"/>
  <c r="Z280" i="8"/>
  <c r="Z289" i="8" s="1"/>
  <c r="Y146" i="9"/>
  <c r="X10" i="9"/>
  <c r="X19" i="9"/>
  <c r="X348" i="8"/>
  <c r="G29" i="9"/>
  <c r="G120" i="9"/>
  <c r="G32" i="9" l="1"/>
  <c r="G399" i="8"/>
  <c r="G142" i="9"/>
  <c r="G421" i="8"/>
  <c r="G145" i="9"/>
  <c r="H25" i="9"/>
  <c r="H27" i="9" s="1"/>
  <c r="X37" i="9"/>
  <c r="X141" i="9"/>
  <c r="X148" i="9"/>
  <c r="Y345" i="8"/>
  <c r="Y348" i="8" s="1"/>
  <c r="X23" i="9"/>
  <c r="E20" i="14"/>
  <c r="X11" i="9"/>
  <c r="E11" i="14"/>
  <c r="E12" i="14" s="1"/>
  <c r="Z35" i="9"/>
  <c r="E36" i="14" s="1"/>
  <c r="AA280" i="8"/>
  <c r="AA289" i="8" s="1"/>
  <c r="Z146" i="9"/>
  <c r="E21" i="16" s="1"/>
  <c r="X26" i="9" l="1"/>
  <c r="AA146" i="9"/>
  <c r="AA35" i="9"/>
  <c r="AB280" i="8"/>
  <c r="AB289" i="8" s="1"/>
  <c r="Y141" i="9"/>
  <c r="Y148" i="9"/>
  <c r="Z345" i="8"/>
  <c r="Z348" i="8" s="1"/>
  <c r="Y37" i="9"/>
  <c r="H370" i="8"/>
  <c r="H372" i="8"/>
  <c r="G54" i="9"/>
  <c r="G425" i="8"/>
  <c r="G53" i="9"/>
  <c r="G143" i="9"/>
  <c r="G45" i="9"/>
  <c r="G48" i="9" s="1"/>
  <c r="G50" i="9" s="1"/>
  <c r="H47" i="9" s="1"/>
  <c r="H373" i="8" l="1"/>
  <c r="Z141" i="9"/>
  <c r="Z37" i="9"/>
  <c r="E38" i="14" s="1"/>
  <c r="AA345" i="8"/>
  <c r="Z148" i="9"/>
  <c r="E23" i="16" s="1"/>
  <c r="AA347" i="8"/>
  <c r="AC280" i="8"/>
  <c r="AC289" i="8" s="1"/>
  <c r="AB146" i="9"/>
  <c r="AB35" i="9"/>
  <c r="G56" i="9"/>
  <c r="AC35" i="9" l="1"/>
  <c r="AD280" i="8"/>
  <c r="AD289" i="8" s="1"/>
  <c r="AC146" i="9"/>
  <c r="AA19" i="9"/>
  <c r="AA10" i="9"/>
  <c r="AA348" i="8"/>
  <c r="E16" i="16"/>
  <c r="H28" i="9"/>
  <c r="H29" i="9" s="1"/>
  <c r="H116" i="9"/>
  <c r="H120" i="9" s="1"/>
  <c r="H32" i="9" l="1"/>
  <c r="H45" i="9" s="1"/>
  <c r="H48" i="9" s="1"/>
  <c r="H50" i="9" s="1"/>
  <c r="I47" i="9" s="1"/>
  <c r="H399" i="8"/>
  <c r="I25" i="9"/>
  <c r="I27" i="9" s="1"/>
  <c r="H421" i="8"/>
  <c r="H142" i="9"/>
  <c r="H145" i="9"/>
  <c r="AA37" i="9"/>
  <c r="AA141" i="9"/>
  <c r="AB345" i="8"/>
  <c r="AB348" i="8" s="1"/>
  <c r="AA148" i="9"/>
  <c r="AA11" i="9"/>
  <c r="AA23" i="9"/>
  <c r="AD146" i="9"/>
  <c r="AD35" i="9"/>
  <c r="AE280" i="8"/>
  <c r="AE289" i="8" s="1"/>
  <c r="AE35" i="9" l="1"/>
  <c r="AF280" i="8"/>
  <c r="AF289" i="8" s="1"/>
  <c r="AE146" i="9"/>
  <c r="AA26" i="9"/>
  <c r="AB37" i="9"/>
  <c r="AC345" i="8"/>
  <c r="AC348" i="8" s="1"/>
  <c r="AB148" i="9"/>
  <c r="AB141" i="9"/>
  <c r="H54" i="9"/>
  <c r="H53" i="9"/>
  <c r="H143" i="9"/>
  <c r="H425" i="8"/>
  <c r="I372" i="8"/>
  <c r="I370" i="8"/>
  <c r="H56" i="9" l="1"/>
  <c r="I373" i="8"/>
  <c r="I116" i="9" s="1"/>
  <c r="I120" i="9" s="1"/>
  <c r="AC37" i="9"/>
  <c r="AC148" i="9"/>
  <c r="AD345" i="8"/>
  <c r="AC141" i="9"/>
  <c r="AD347" i="8"/>
  <c r="AF35" i="9"/>
  <c r="AF146" i="9"/>
  <c r="AG280" i="8"/>
  <c r="AG289" i="8" s="1"/>
  <c r="I28" i="9" l="1"/>
  <c r="I29" i="9" s="1"/>
  <c r="J25" i="9" s="1"/>
  <c r="J27" i="9" s="1"/>
  <c r="AH280" i="8"/>
  <c r="AH289" i="8" s="1"/>
  <c r="AG146" i="9"/>
  <c r="AG35" i="9"/>
  <c r="AD10" i="9"/>
  <c r="AD19" i="9"/>
  <c r="AD348" i="8"/>
  <c r="I421" i="8"/>
  <c r="I142" i="9"/>
  <c r="I145" i="9"/>
  <c r="I32" i="9"/>
  <c r="I45" i="9" s="1"/>
  <c r="I48" i="9" s="1"/>
  <c r="I50" i="9" s="1"/>
  <c r="J47" i="9" s="1"/>
  <c r="I399" i="8"/>
  <c r="I54" i="9" l="1"/>
  <c r="I53" i="9"/>
  <c r="I56" i="9" s="1"/>
  <c r="I143" i="9"/>
  <c r="I425" i="8"/>
  <c r="J372" i="8"/>
  <c r="J370" i="8"/>
  <c r="AD141" i="9"/>
  <c r="AE345" i="8"/>
  <c r="AE348" i="8" s="1"/>
  <c r="AD148" i="9"/>
  <c r="AD37" i="9"/>
  <c r="AD23" i="9"/>
  <c r="AD11" i="9"/>
  <c r="AH35" i="9"/>
  <c r="AI280" i="8"/>
  <c r="AI289" i="8" s="1"/>
  <c r="AH146" i="9"/>
  <c r="AD26" i="9" l="1"/>
  <c r="J373" i="8"/>
  <c r="J28" i="9" s="1"/>
  <c r="J29" i="9" s="1"/>
  <c r="AE141" i="9"/>
  <c r="AF345" i="8"/>
  <c r="AF348" i="8" s="1"/>
  <c r="AE148" i="9"/>
  <c r="AE37" i="9"/>
  <c r="AJ280" i="8"/>
  <c r="AJ289" i="8" s="1"/>
  <c r="AI146" i="9"/>
  <c r="AI35" i="9"/>
  <c r="J116" i="9" l="1"/>
  <c r="J120" i="9" s="1"/>
  <c r="J399" i="8" s="1"/>
  <c r="AJ146" i="9"/>
  <c r="AJ35" i="9"/>
  <c r="AK280" i="8"/>
  <c r="AK289" i="8" s="1"/>
  <c r="J421" i="8"/>
  <c r="J142" i="9"/>
  <c r="J145" i="9"/>
  <c r="K25" i="9"/>
  <c r="K27" i="9" s="1"/>
  <c r="AF37" i="9"/>
  <c r="AG345" i="8"/>
  <c r="AF141" i="9"/>
  <c r="AF148" i="9"/>
  <c r="AG347" i="8"/>
  <c r="J32" i="9" l="1"/>
  <c r="J45" i="9" s="1"/>
  <c r="J48" i="9" s="1"/>
  <c r="J50" i="9" s="1"/>
  <c r="K47" i="9" s="1"/>
  <c r="AG19" i="9"/>
  <c r="AG10" i="9"/>
  <c r="AG348" i="8"/>
  <c r="K370" i="8"/>
  <c r="K372" i="8"/>
  <c r="J54" i="9"/>
  <c r="J53" i="9"/>
  <c r="J143" i="9"/>
  <c r="J425" i="8"/>
  <c r="AK35" i="9"/>
  <c r="AL280" i="8"/>
  <c r="AL289" i="8" s="1"/>
  <c r="AK146" i="9"/>
  <c r="J56" i="9" l="1"/>
  <c r="AL35" i="9"/>
  <c r="G36" i="14" s="1"/>
  <c r="AL146" i="9"/>
  <c r="G21" i="16" s="1"/>
  <c r="AM280" i="8"/>
  <c r="AM289" i="8" s="1"/>
  <c r="K373" i="8"/>
  <c r="AG141" i="9"/>
  <c r="AG148" i="9"/>
  <c r="AG37" i="9"/>
  <c r="AH345" i="8"/>
  <c r="AH348" i="8" s="1"/>
  <c r="AG11" i="9"/>
  <c r="AG23" i="9"/>
  <c r="AG26" i="9" l="1"/>
  <c r="AH141" i="9"/>
  <c r="AH148" i="9"/>
  <c r="AI345" i="8"/>
  <c r="AI348" i="8" s="1"/>
  <c r="AH37" i="9"/>
  <c r="K28" i="9"/>
  <c r="K29" i="9" s="1"/>
  <c r="K116" i="9"/>
  <c r="K120" i="9" s="1"/>
  <c r="AM146" i="9"/>
  <c r="AM35" i="9"/>
  <c r="AN280" i="8"/>
  <c r="AN289" i="8" s="1"/>
  <c r="AN35" i="9" l="1"/>
  <c r="AO280" i="8"/>
  <c r="AO289" i="8" s="1"/>
  <c r="AN146" i="9"/>
  <c r="K399" i="8"/>
  <c r="K32" i="9"/>
  <c r="K45" i="9" s="1"/>
  <c r="K48" i="9" s="1"/>
  <c r="K50" i="9" s="1"/>
  <c r="L47" i="9" s="1"/>
  <c r="K145" i="9"/>
  <c r="K421" i="8"/>
  <c r="L25" i="9"/>
  <c r="L27" i="9" s="1"/>
  <c r="K142" i="9"/>
  <c r="AI141" i="9"/>
  <c r="AI148" i="9"/>
  <c r="AJ345" i="8"/>
  <c r="AI37" i="9"/>
  <c r="AJ347" i="8"/>
  <c r="AJ10" i="9" l="1"/>
  <c r="AJ19" i="9"/>
  <c r="AJ348" i="8"/>
  <c r="K53" i="9"/>
  <c r="K143" i="9"/>
  <c r="L372" i="8"/>
  <c r="L370" i="8"/>
  <c r="K425" i="8"/>
  <c r="K54" i="9"/>
  <c r="AP280" i="8"/>
  <c r="AP289" i="8" s="1"/>
  <c r="AO146" i="9"/>
  <c r="AO35" i="9"/>
  <c r="L373" i="8" l="1"/>
  <c r="L28" i="9" s="1"/>
  <c r="L29" i="9" s="1"/>
  <c r="AP146" i="9"/>
  <c r="AQ280" i="8"/>
  <c r="AQ289" i="8" s="1"/>
  <c r="AP35" i="9"/>
  <c r="K56" i="9"/>
  <c r="AJ141" i="9"/>
  <c r="AK345" i="8"/>
  <c r="AK348" i="8" s="1"/>
  <c r="AJ37" i="9"/>
  <c r="AJ148" i="9"/>
  <c r="AJ23" i="9"/>
  <c r="G20" i="14"/>
  <c r="AJ11" i="9"/>
  <c r="AJ26" i="9" s="1"/>
  <c r="G11" i="14"/>
  <c r="G12" i="14" s="1"/>
  <c r="L116" i="9" l="1"/>
  <c r="L120" i="9" s="1"/>
  <c r="L32" i="9" s="1"/>
  <c r="L45" i="9" s="1"/>
  <c r="L48" i="9" s="1"/>
  <c r="L50" i="9" s="1"/>
  <c r="M47" i="9" s="1"/>
  <c r="AK148" i="9"/>
  <c r="AL345" i="8"/>
  <c r="AL348" i="8" s="1"/>
  <c r="AK141" i="9"/>
  <c r="AK37" i="9"/>
  <c r="L421" i="8"/>
  <c r="M25" i="9"/>
  <c r="M27" i="9" s="1"/>
  <c r="L142" i="9"/>
  <c r="L145" i="9"/>
  <c r="AQ35" i="9"/>
  <c r="AQ146" i="9"/>
  <c r="AR280" i="8"/>
  <c r="AR289" i="8" s="1"/>
  <c r="L399" i="8" l="1"/>
  <c r="L54" i="9"/>
  <c r="AS280" i="8"/>
  <c r="AS289" i="8" s="1"/>
  <c r="AR35" i="9"/>
  <c r="AR146" i="9"/>
  <c r="L53" i="9"/>
  <c r="L143" i="9"/>
  <c r="M372" i="8"/>
  <c r="M370" i="8"/>
  <c r="L425" i="8"/>
  <c r="AL148" i="9"/>
  <c r="G23" i="16" s="1"/>
  <c r="AM345" i="8"/>
  <c r="AL141" i="9"/>
  <c r="AL37" i="9"/>
  <c r="G38" i="14" s="1"/>
  <c r="AM347" i="8"/>
  <c r="M373" i="8" l="1"/>
  <c r="M28" i="9" s="1"/>
  <c r="M29" i="9" s="1"/>
  <c r="L56" i="9"/>
  <c r="AM348" i="8"/>
  <c r="AM141" i="9" s="1"/>
  <c r="G16" i="16"/>
  <c r="AT280" i="8"/>
  <c r="AT289" i="8" s="1"/>
  <c r="AS35" i="9"/>
  <c r="AS146" i="9"/>
  <c r="AM10" i="9"/>
  <c r="AM19" i="9"/>
  <c r="M116" i="9" l="1"/>
  <c r="M120" i="9" s="1"/>
  <c r="M32" i="9" s="1"/>
  <c r="M45" i="9" s="1"/>
  <c r="M48" i="9" s="1"/>
  <c r="M50" i="9" s="1"/>
  <c r="N47" i="9" s="1"/>
  <c r="AN345" i="8"/>
  <c r="AN348" i="8" s="1"/>
  <c r="AO345" i="8" s="1"/>
  <c r="AO348" i="8" s="1"/>
  <c r="AM37" i="9"/>
  <c r="AM148" i="9"/>
  <c r="AM23" i="9"/>
  <c r="AM11" i="9"/>
  <c r="AU280" i="8"/>
  <c r="AU289" i="8" s="1"/>
  <c r="AT146" i="9"/>
  <c r="AT35" i="9"/>
  <c r="N25" i="9"/>
  <c r="N27" i="9" s="1"/>
  <c r="M142" i="9"/>
  <c r="M421" i="8"/>
  <c r="M145" i="9"/>
  <c r="M399" i="8"/>
  <c r="AM26" i="9" l="1"/>
  <c r="AN37" i="9"/>
  <c r="AN148" i="9"/>
  <c r="AN141" i="9"/>
  <c r="AO141" i="9"/>
  <c r="AP347" i="8"/>
  <c r="AO148" i="9"/>
  <c r="AO37" i="9"/>
  <c r="AP345" i="8"/>
  <c r="M54" i="9"/>
  <c r="M425" i="8"/>
  <c r="M53" i="9"/>
  <c r="M143" i="9"/>
  <c r="N372" i="8"/>
  <c r="N370" i="8"/>
  <c r="AV280" i="8"/>
  <c r="AV289" i="8" s="1"/>
  <c r="AU146" i="9"/>
  <c r="AU35" i="9"/>
  <c r="N373" i="8" l="1"/>
  <c r="M56" i="9"/>
  <c r="AP348" i="8"/>
  <c r="AP37" i="9" s="1"/>
  <c r="AV146" i="9"/>
  <c r="AV35" i="9"/>
  <c r="AW280" i="8"/>
  <c r="AW289" i="8" s="1"/>
  <c r="N116" i="9"/>
  <c r="N28" i="9"/>
  <c r="AP19" i="9"/>
  <c r="AP10" i="9"/>
  <c r="AQ345" i="8" l="1"/>
  <c r="AQ348" i="8" s="1"/>
  <c r="AQ141" i="9" s="1"/>
  <c r="AP148" i="9"/>
  <c r="AP141" i="9"/>
  <c r="AP11" i="9"/>
  <c r="AP23" i="9"/>
  <c r="C29" i="14"/>
  <c r="C30" i="14" s="1"/>
  <c r="E26" i="14" s="1"/>
  <c r="N29" i="9"/>
  <c r="N120" i="9"/>
  <c r="C61" i="18"/>
  <c r="C65" i="18" s="1"/>
  <c r="AX280" i="8"/>
  <c r="AX289" i="8" s="1"/>
  <c r="AW146" i="9"/>
  <c r="AW35" i="9"/>
  <c r="AQ37" i="9" l="1"/>
  <c r="AR345" i="8"/>
  <c r="AR348" i="8" s="1"/>
  <c r="AR148" i="9" s="1"/>
  <c r="AQ148" i="9"/>
  <c r="N32" i="9"/>
  <c r="N399" i="8"/>
  <c r="N402" i="8" s="1"/>
  <c r="AX35" i="9"/>
  <c r="I36" i="14" s="1"/>
  <c r="AX146" i="9"/>
  <c r="I21" i="16" s="1"/>
  <c r="AY280" i="8"/>
  <c r="AY289" i="8" s="1"/>
  <c r="N142" i="9"/>
  <c r="O25" i="9"/>
  <c r="O27" i="9" s="1"/>
  <c r="N421" i="8"/>
  <c r="N145" i="9"/>
  <c r="AP26" i="9"/>
  <c r="AS345" i="8" l="1"/>
  <c r="AR37" i="9"/>
  <c r="AR141" i="9"/>
  <c r="AS347" i="8"/>
  <c r="AS19" i="9" s="1"/>
  <c r="C54" i="14"/>
  <c r="N53" i="9"/>
  <c r="C17" i="16"/>
  <c r="C18" i="16" s="1"/>
  <c r="N143" i="9"/>
  <c r="C20" i="16"/>
  <c r="C55" i="14"/>
  <c r="N54" i="9"/>
  <c r="N425" i="8"/>
  <c r="O372" i="8"/>
  <c r="O370" i="8"/>
  <c r="AY35" i="9"/>
  <c r="AY146" i="9"/>
  <c r="AZ280" i="8"/>
  <c r="AZ289" i="8" s="1"/>
  <c r="N403" i="8"/>
  <c r="N404" i="8"/>
  <c r="O401" i="8" s="1"/>
  <c r="N45" i="9"/>
  <c r="N48" i="9" s="1"/>
  <c r="N50" i="9" s="1"/>
  <c r="O47" i="9" s="1"/>
  <c r="C33" i="14"/>
  <c r="C46" i="14" s="1"/>
  <c r="AS348" i="8" l="1"/>
  <c r="AS148" i="9" s="1"/>
  <c r="AS10" i="9"/>
  <c r="AS11" i="9" s="1"/>
  <c r="AS23" i="9"/>
  <c r="AZ146" i="9"/>
  <c r="AZ35" i="9"/>
  <c r="BA280" i="8"/>
  <c r="BA289" i="8" s="1"/>
  <c r="C12" i="26"/>
  <c r="E12" i="26" s="1"/>
  <c r="C49" i="14"/>
  <c r="C51" i="14" s="1"/>
  <c r="E48" i="14" s="1"/>
  <c r="O403" i="8"/>
  <c r="O404" i="8"/>
  <c r="P401" i="8" s="1"/>
  <c r="B413" i="8"/>
  <c r="N407" i="8"/>
  <c r="N409" i="8" s="1"/>
  <c r="O406" i="8" s="1"/>
  <c r="N56" i="9"/>
  <c r="O373" i="8"/>
  <c r="C57" i="14"/>
  <c r="AT345" i="8" l="1"/>
  <c r="AT348" i="8" s="1"/>
  <c r="AU345" i="8" s="1"/>
  <c r="AU348" i="8" s="1"/>
  <c r="AU148" i="9" s="1"/>
  <c r="AS141" i="9"/>
  <c r="AS37" i="9"/>
  <c r="AT148" i="9"/>
  <c r="AS26" i="9"/>
  <c r="G413" i="8"/>
  <c r="G418" i="8" s="1"/>
  <c r="G122" i="9" s="1"/>
  <c r="G124" i="9" s="1"/>
  <c r="J413" i="8"/>
  <c r="J418" i="8" s="1"/>
  <c r="J122" i="9" s="1"/>
  <c r="J124" i="9" s="1"/>
  <c r="E413" i="8"/>
  <c r="E418" i="8" s="1"/>
  <c r="E122" i="9" s="1"/>
  <c r="E124" i="9" s="1"/>
  <c r="F413" i="8"/>
  <c r="F418" i="8" s="1"/>
  <c r="F122" i="9" s="1"/>
  <c r="F124" i="9" s="1"/>
  <c r="K413" i="8"/>
  <c r="K418" i="8" s="1"/>
  <c r="K122" i="9" s="1"/>
  <c r="K124" i="9" s="1"/>
  <c r="M413" i="8"/>
  <c r="M418" i="8" s="1"/>
  <c r="M122" i="9" s="1"/>
  <c r="M124" i="9" s="1"/>
  <c r="D413" i="8"/>
  <c r="D418" i="8" s="1"/>
  <c r="D122" i="9" s="1"/>
  <c r="D124" i="9" s="1"/>
  <c r="I413" i="8"/>
  <c r="I418" i="8" s="1"/>
  <c r="I122" i="9" s="1"/>
  <c r="I124" i="9" s="1"/>
  <c r="C413" i="8"/>
  <c r="C418" i="8" s="1"/>
  <c r="H413" i="8"/>
  <c r="H418" i="8" s="1"/>
  <c r="H122" i="9" s="1"/>
  <c r="H124" i="9" s="1"/>
  <c r="L413" i="8"/>
  <c r="L418" i="8" s="1"/>
  <c r="L122" i="9" s="1"/>
  <c r="L124" i="9" s="1"/>
  <c r="N413" i="8"/>
  <c r="N418" i="8" s="1"/>
  <c r="N122" i="9" s="1"/>
  <c r="N124" i="9" s="1"/>
  <c r="P403" i="8"/>
  <c r="P407" i="8" s="1"/>
  <c r="P404" i="8"/>
  <c r="Q401" i="8" s="1"/>
  <c r="O407" i="8"/>
  <c r="O409" i="8" s="1"/>
  <c r="P406" i="8" s="1"/>
  <c r="BA35" i="9"/>
  <c r="BB280" i="8"/>
  <c r="BB289" i="8" s="1"/>
  <c r="BA146" i="9"/>
  <c r="O28" i="9"/>
  <c r="O116" i="9"/>
  <c r="AT141" i="9" l="1"/>
  <c r="AT37" i="9"/>
  <c r="AU37" i="9"/>
  <c r="AU141" i="9"/>
  <c r="AV347" i="8"/>
  <c r="AV10" i="9" s="1"/>
  <c r="AV345" i="8"/>
  <c r="H420" i="8"/>
  <c r="D420" i="8"/>
  <c r="F420" i="8"/>
  <c r="J420" i="8"/>
  <c r="N420" i="8"/>
  <c r="C122" i="9"/>
  <c r="C149" i="9"/>
  <c r="K420" i="8"/>
  <c r="Q404" i="8"/>
  <c r="R401" i="8" s="1"/>
  <c r="Q403" i="8"/>
  <c r="Q407" i="8" s="1"/>
  <c r="L420" i="8"/>
  <c r="I420" i="8"/>
  <c r="M420" i="8"/>
  <c r="E420" i="8"/>
  <c r="G420" i="8"/>
  <c r="O120" i="9"/>
  <c r="O29" i="9"/>
  <c r="BB146" i="9"/>
  <c r="BB35" i="9"/>
  <c r="BC280" i="8"/>
  <c r="BC289" i="8" s="1"/>
  <c r="P409" i="8"/>
  <c r="Q406" i="8" s="1"/>
  <c r="AV19" i="9" l="1"/>
  <c r="AV348" i="8"/>
  <c r="M423" i="8"/>
  <c r="K423" i="8"/>
  <c r="L423" i="8"/>
  <c r="I423" i="8"/>
  <c r="F423" i="8"/>
  <c r="Q409" i="8"/>
  <c r="R406" i="8" s="1"/>
  <c r="AW345" i="8"/>
  <c r="AW348" i="8" s="1"/>
  <c r="AV37" i="9"/>
  <c r="AV148" i="9"/>
  <c r="AV141" i="9"/>
  <c r="AV11" i="9"/>
  <c r="I11" i="14"/>
  <c r="I12" i="14" s="1"/>
  <c r="C67" i="18"/>
  <c r="C69" i="18" s="1"/>
  <c r="C124" i="9"/>
  <c r="P25" i="9"/>
  <c r="P27" i="9" s="1"/>
  <c r="O421" i="8"/>
  <c r="O145" i="9"/>
  <c r="O142" i="9"/>
  <c r="O32" i="9"/>
  <c r="O399" i="8"/>
  <c r="R404" i="8"/>
  <c r="S401" i="8" s="1"/>
  <c r="R403" i="8"/>
  <c r="BD280" i="8"/>
  <c r="BD289" i="8" s="1"/>
  <c r="BC35" i="9"/>
  <c r="BC146" i="9"/>
  <c r="D149" i="9"/>
  <c r="C151" i="9"/>
  <c r="C153" i="9" s="1"/>
  <c r="AV23" i="9"/>
  <c r="I20" i="14"/>
  <c r="N423" i="8"/>
  <c r="J423" i="8"/>
  <c r="G423" i="8"/>
  <c r="E423" i="8"/>
  <c r="H423" i="8"/>
  <c r="AV26" i="9" l="1"/>
  <c r="E149" i="9"/>
  <c r="D151" i="9"/>
  <c r="D153" i="9" s="1"/>
  <c r="BD35" i="9"/>
  <c r="BE280" i="8"/>
  <c r="BE289" i="8" s="1"/>
  <c r="BD146" i="9"/>
  <c r="R407" i="8"/>
  <c r="R409" i="8" s="1"/>
  <c r="S406" i="8" s="1"/>
  <c r="S404" i="8"/>
  <c r="T401" i="8" s="1"/>
  <c r="S403" i="8"/>
  <c r="S407" i="8" s="1"/>
  <c r="O45" i="9"/>
  <c r="O48" i="9" s="1"/>
  <c r="O50" i="9" s="1"/>
  <c r="P47" i="9" s="1"/>
  <c r="O53" i="9"/>
  <c r="O143" i="9"/>
  <c r="O54" i="9"/>
  <c r="O425" i="8"/>
  <c r="P372" i="8"/>
  <c r="P370" i="8"/>
  <c r="C420" i="8"/>
  <c r="D423" i="8" s="1"/>
  <c r="C159" i="9"/>
  <c r="AW141" i="9"/>
  <c r="AW37" i="9"/>
  <c r="AX345" i="8"/>
  <c r="AX348" i="8" s="1"/>
  <c r="AW148" i="9"/>
  <c r="P373" i="8" l="1"/>
  <c r="P116" i="9" s="1"/>
  <c r="O56" i="9"/>
  <c r="S409" i="8"/>
  <c r="T406" i="8" s="1"/>
  <c r="C161" i="9"/>
  <c r="D159" i="9"/>
  <c r="BE35" i="9"/>
  <c r="BE146" i="9"/>
  <c r="BF280" i="8"/>
  <c r="BF289" i="8" s="1"/>
  <c r="AY347" i="8"/>
  <c r="AX37" i="9"/>
  <c r="I38" i="14" s="1"/>
  <c r="AX148" i="9"/>
  <c r="I23" i="16" s="1"/>
  <c r="AY345" i="8"/>
  <c r="AX141" i="9"/>
  <c r="T403" i="8"/>
  <c r="T407" i="8" s="1"/>
  <c r="T404" i="8"/>
  <c r="U401" i="8" s="1"/>
  <c r="F149" i="9"/>
  <c r="E151" i="9"/>
  <c r="E153" i="9" s="1"/>
  <c r="P28" i="9" l="1"/>
  <c r="P29" i="9" s="1"/>
  <c r="AY348" i="8"/>
  <c r="AZ345" i="8" s="1"/>
  <c r="AZ348" i="8" s="1"/>
  <c r="I16" i="16"/>
  <c r="G149" i="9"/>
  <c r="F151" i="9"/>
  <c r="F153" i="9" s="1"/>
  <c r="D161" i="9"/>
  <c r="E159" i="9"/>
  <c r="P120" i="9"/>
  <c r="U404" i="8"/>
  <c r="V401" i="8" s="1"/>
  <c r="U403" i="8"/>
  <c r="U407" i="8" s="1"/>
  <c r="AY19" i="9"/>
  <c r="AY10" i="9"/>
  <c r="BG280" i="8"/>
  <c r="BG289" i="8" s="1"/>
  <c r="BF146" i="9"/>
  <c r="BF35" i="9"/>
  <c r="T409" i="8"/>
  <c r="U406" i="8" s="1"/>
  <c r="U409" i="8" l="1"/>
  <c r="V406" i="8" s="1"/>
  <c r="AY37" i="9"/>
  <c r="AY141" i="9"/>
  <c r="AY148" i="9"/>
  <c r="AY23" i="9"/>
  <c r="E161" i="9"/>
  <c r="F159" i="9"/>
  <c r="BG35" i="9"/>
  <c r="BG146" i="9"/>
  <c r="BH280" i="8"/>
  <c r="BH289" i="8" s="1"/>
  <c r="AY11" i="9"/>
  <c r="AZ148" i="9"/>
  <c r="BA345" i="8"/>
  <c r="BA348" i="8" s="1"/>
  <c r="AZ37" i="9"/>
  <c r="AZ141" i="9"/>
  <c r="V404" i="8"/>
  <c r="W401" i="8" s="1"/>
  <c r="V403" i="8"/>
  <c r="V407" i="8" s="1"/>
  <c r="P32" i="9"/>
  <c r="P399" i="8"/>
  <c r="P421" i="8"/>
  <c r="Q25" i="9"/>
  <c r="Q27" i="9" s="1"/>
  <c r="P145" i="9"/>
  <c r="P142" i="9"/>
  <c r="H149" i="9"/>
  <c r="G151" i="9"/>
  <c r="G153" i="9" s="1"/>
  <c r="AY26" i="9" l="1"/>
  <c r="V409" i="8"/>
  <c r="W406" i="8" s="1"/>
  <c r="W408" i="8" s="1"/>
  <c r="W403" i="8"/>
  <c r="W407" i="8" s="1"/>
  <c r="W404" i="8"/>
  <c r="X401" i="8" s="1"/>
  <c r="BA141" i="9"/>
  <c r="BA37" i="9"/>
  <c r="BB345" i="8"/>
  <c r="BB347" i="8"/>
  <c r="BA148" i="9"/>
  <c r="BH35" i="9"/>
  <c r="BI280" i="8"/>
  <c r="BI289" i="8" s="1"/>
  <c r="BH146" i="9"/>
  <c r="P425" i="8"/>
  <c r="P45" i="9"/>
  <c r="P48" i="9" s="1"/>
  <c r="P50" i="9" s="1"/>
  <c r="Q47" i="9" s="1"/>
  <c r="I149" i="9"/>
  <c r="H151" i="9"/>
  <c r="H153" i="9" s="1"/>
  <c r="F161" i="9"/>
  <c r="G159" i="9"/>
  <c r="P53" i="9"/>
  <c r="P143" i="9"/>
  <c r="P54" i="9"/>
  <c r="Q370" i="8"/>
  <c r="Q372" i="8"/>
  <c r="W409" i="8" l="1"/>
  <c r="X406" i="8" s="1"/>
  <c r="Q373" i="8"/>
  <c r="Q116" i="9" s="1"/>
  <c r="BB348" i="8"/>
  <c r="P56" i="9"/>
  <c r="X403" i="8"/>
  <c r="X407" i="8" s="1"/>
  <c r="X404" i="8"/>
  <c r="Y401" i="8" s="1"/>
  <c r="BI146" i="9"/>
  <c r="BJ280" i="8"/>
  <c r="BJ289" i="8" s="1"/>
  <c r="BI35" i="9"/>
  <c r="BB19" i="9"/>
  <c r="BB10" i="9"/>
  <c r="G161" i="9"/>
  <c r="H159" i="9"/>
  <c r="W18" i="9"/>
  <c r="W38" i="9"/>
  <c r="E39" i="14" s="1"/>
  <c r="J149" i="9"/>
  <c r="I151" i="9"/>
  <c r="I153" i="9" s="1"/>
  <c r="X409" i="8" l="1"/>
  <c r="Y406" i="8" s="1"/>
  <c r="Q28" i="9"/>
  <c r="Q29" i="9" s="1"/>
  <c r="BJ146" i="9"/>
  <c r="K21" i="16" s="1"/>
  <c r="BJ35" i="9"/>
  <c r="K36" i="14" s="1"/>
  <c r="BB37" i="9"/>
  <c r="BB141" i="9"/>
  <c r="BC345" i="8"/>
  <c r="BC348" i="8" s="1"/>
  <c r="BB148" i="9"/>
  <c r="K149" i="9"/>
  <c r="J151" i="9"/>
  <c r="J153" i="9" s="1"/>
  <c r="W23" i="9"/>
  <c r="W26" i="9" s="1"/>
  <c r="E19" i="14"/>
  <c r="E24" i="14" s="1"/>
  <c r="E27" i="14" s="1"/>
  <c r="E28" i="14" s="1"/>
  <c r="H161" i="9"/>
  <c r="I159" i="9"/>
  <c r="BB11" i="9"/>
  <c r="BB23" i="9"/>
  <c r="Y403" i="8"/>
  <c r="Y407" i="8" s="1"/>
  <c r="Y404" i="8"/>
  <c r="Z401" i="8" s="1"/>
  <c r="Q120" i="9"/>
  <c r="Y409" i="8" l="1"/>
  <c r="Z406" i="8" s="1"/>
  <c r="Q399" i="8"/>
  <c r="Q32" i="9"/>
  <c r="Q145" i="9"/>
  <c r="Q142" i="9"/>
  <c r="R25" i="9"/>
  <c r="R27" i="9" s="1"/>
  <c r="Q421" i="8"/>
  <c r="BB26" i="9"/>
  <c r="I161" i="9"/>
  <c r="J159" i="9"/>
  <c r="L149" i="9"/>
  <c r="K151" i="9"/>
  <c r="K153" i="9" s="1"/>
  <c r="BC37" i="9"/>
  <c r="BC148" i="9"/>
  <c r="BC141" i="9"/>
  <c r="BD345" i="8"/>
  <c r="BD348" i="8" s="1"/>
  <c r="Q45" i="9" l="1"/>
  <c r="Q48" i="9" s="1"/>
  <c r="Q50" i="9" s="1"/>
  <c r="R47" i="9" s="1"/>
  <c r="BD141" i="9"/>
  <c r="BD37" i="9"/>
  <c r="BE347" i="8"/>
  <c r="BE345" i="8"/>
  <c r="BD148" i="9"/>
  <c r="M149" i="9"/>
  <c r="L151" i="9"/>
  <c r="L153" i="9" s="1"/>
  <c r="J161" i="9"/>
  <c r="K159" i="9"/>
  <c r="Q425" i="8"/>
  <c r="R372" i="8"/>
  <c r="R370" i="8"/>
  <c r="Q53" i="9"/>
  <c r="Q143" i="9"/>
  <c r="Q54" i="9"/>
  <c r="R373" i="8" l="1"/>
  <c r="R116" i="9" s="1"/>
  <c r="BE348" i="8"/>
  <c r="BE141" i="9" s="1"/>
  <c r="Q56" i="9"/>
  <c r="BE19" i="9"/>
  <c r="BE10" i="9"/>
  <c r="K161" i="9"/>
  <c r="L159" i="9"/>
  <c r="N149" i="9"/>
  <c r="M151" i="9"/>
  <c r="M153" i="9" s="1"/>
  <c r="R28" i="9" l="1"/>
  <c r="R29" i="9" s="1"/>
  <c r="BE148" i="9"/>
  <c r="BF345" i="8"/>
  <c r="BF348" i="8" s="1"/>
  <c r="BF148" i="9" s="1"/>
  <c r="BE37" i="9"/>
  <c r="L161" i="9"/>
  <c r="M159" i="9"/>
  <c r="R120" i="9"/>
  <c r="BE11" i="9"/>
  <c r="BE23" i="9"/>
  <c r="C24" i="16"/>
  <c r="C29" i="16" s="1"/>
  <c r="C31" i="16" s="1"/>
  <c r="N151" i="9"/>
  <c r="N153" i="9" s="1"/>
  <c r="BG345" i="8" l="1"/>
  <c r="BG348" i="8" s="1"/>
  <c r="BH345" i="8" s="1"/>
  <c r="BF37" i="9"/>
  <c r="BF141" i="9"/>
  <c r="R32" i="9"/>
  <c r="R399" i="8"/>
  <c r="BE26" i="9"/>
  <c r="R145" i="9"/>
  <c r="S25" i="9"/>
  <c r="S27" i="9" s="1"/>
  <c r="R421" i="8"/>
  <c r="R142" i="9"/>
  <c r="M161" i="9"/>
  <c r="N159" i="9"/>
  <c r="BG37" i="9" l="1"/>
  <c r="BG148" i="9"/>
  <c r="BH347" i="8"/>
  <c r="BH19" i="9" s="1"/>
  <c r="BG141" i="9"/>
  <c r="R45" i="9"/>
  <c r="R48" i="9" s="1"/>
  <c r="R50" i="9" s="1"/>
  <c r="S47" i="9" s="1"/>
  <c r="C37" i="16"/>
  <c r="C39" i="16" s="1"/>
  <c r="N161" i="9"/>
  <c r="R53" i="9"/>
  <c r="R143" i="9"/>
  <c r="R425" i="8"/>
  <c r="S372" i="8"/>
  <c r="S370" i="8"/>
  <c r="R54" i="9"/>
  <c r="BH348" i="8" l="1"/>
  <c r="BH37" i="9" s="1"/>
  <c r="BH10" i="9"/>
  <c r="BH11" i="9" s="1"/>
  <c r="R56" i="9"/>
  <c r="BI345" i="8"/>
  <c r="BI348" i="8" s="1"/>
  <c r="BH23" i="9"/>
  <c r="K20" i="14"/>
  <c r="S373" i="8"/>
  <c r="BH148" i="9" l="1"/>
  <c r="BH141" i="9"/>
  <c r="K11" i="14"/>
  <c r="K12" i="14" s="1"/>
  <c r="S116" i="9"/>
  <c r="S28" i="9"/>
  <c r="BJ345" i="8"/>
  <c r="BJ348" i="8" s="1"/>
  <c r="BI148" i="9"/>
  <c r="BI141" i="9"/>
  <c r="BI37" i="9"/>
  <c r="BH26" i="9"/>
  <c r="BJ141" i="9" l="1"/>
  <c r="BJ148" i="9"/>
  <c r="K23" i="16" s="1"/>
  <c r="BJ37" i="9"/>
  <c r="K38" i="14" s="1"/>
  <c r="S29" i="9"/>
  <c r="S120" i="9"/>
  <c r="S32" i="9" l="1"/>
  <c r="S399" i="8"/>
  <c r="S142" i="9"/>
  <c r="S145" i="9"/>
  <c r="S421" i="8"/>
  <c r="T25" i="9"/>
  <c r="T27" i="9" s="1"/>
  <c r="K16" i="16"/>
  <c r="S425" i="8" l="1"/>
  <c r="S54" i="9"/>
  <c r="S53" i="9"/>
  <c r="S143" i="9"/>
  <c r="S45" i="9"/>
  <c r="S48" i="9" s="1"/>
  <c r="S50" i="9" s="1"/>
  <c r="T47" i="9" s="1"/>
  <c r="T372" i="8"/>
  <c r="T370" i="8"/>
  <c r="S56" i="9" l="1"/>
  <c r="T373" i="8"/>
  <c r="T116" i="9" s="1"/>
  <c r="T120" i="9" s="1"/>
  <c r="T28" i="9" l="1"/>
  <c r="T29" i="9" s="1"/>
  <c r="T142" i="9" s="1"/>
  <c r="T32" i="9"/>
  <c r="T45" i="9" s="1"/>
  <c r="T48" i="9" s="1"/>
  <c r="T50" i="9" s="1"/>
  <c r="U47" i="9" s="1"/>
  <c r="T399" i="8"/>
  <c r="T421" i="8" l="1"/>
  <c r="T425" i="8" s="1"/>
  <c r="U25" i="9"/>
  <c r="U27" i="9" s="1"/>
  <c r="U372" i="8" s="1"/>
  <c r="T145" i="9"/>
  <c r="T54" i="9" s="1"/>
  <c r="T53" i="9"/>
  <c r="T143" i="9"/>
  <c r="U370" i="8" l="1"/>
  <c r="U373" i="8" s="1"/>
  <c r="T56" i="9"/>
  <c r="U28" i="9" l="1"/>
  <c r="U29" i="9" s="1"/>
  <c r="V25" i="9" s="1"/>
  <c r="V27" i="9" s="1"/>
  <c r="U116" i="9"/>
  <c r="U120" i="9" s="1"/>
  <c r="U32" i="9" s="1"/>
  <c r="U45" i="9" s="1"/>
  <c r="U48" i="9" s="1"/>
  <c r="U50" i="9" s="1"/>
  <c r="V47" i="9" s="1"/>
  <c r="U145" i="9" l="1"/>
  <c r="U54" i="9" s="1"/>
  <c r="U399" i="8"/>
  <c r="U421" i="8"/>
  <c r="U425" i="8" s="1"/>
  <c r="U142" i="9"/>
  <c r="U53" i="9" s="1"/>
  <c r="V372" i="8"/>
  <c r="V370" i="8"/>
  <c r="U143" i="9" l="1"/>
  <c r="U56" i="9"/>
  <c r="V373" i="8"/>
  <c r="V28" i="9" s="1"/>
  <c r="V29" i="9" s="1"/>
  <c r="V116" i="9" l="1"/>
  <c r="V120" i="9" s="1"/>
  <c r="V399" i="8" s="1"/>
  <c r="V145" i="9"/>
  <c r="W25" i="9"/>
  <c r="W27" i="9" s="1"/>
  <c r="V421" i="8"/>
  <c r="V142" i="9"/>
  <c r="V32" i="9" l="1"/>
  <c r="V45" i="9" s="1"/>
  <c r="V48" i="9" s="1"/>
  <c r="V50" i="9" s="1"/>
  <c r="W47" i="9" s="1"/>
  <c r="V53" i="9"/>
  <c r="V143" i="9"/>
  <c r="V425" i="8"/>
  <c r="W370" i="8"/>
  <c r="W372" i="8"/>
  <c r="V54" i="9"/>
  <c r="W373" i="8" l="1"/>
  <c r="V56" i="9"/>
  <c r="W28" i="9" l="1"/>
  <c r="W29" i="9" s="1"/>
  <c r="W116" i="9"/>
  <c r="W120" i="9" s="1"/>
  <c r="W32" i="9" l="1"/>
  <c r="W45" i="9" s="1"/>
  <c r="W48" i="9" s="1"/>
  <c r="W50" i="9" s="1"/>
  <c r="X47" i="9" s="1"/>
  <c r="W399" i="8"/>
  <c r="X25" i="9"/>
  <c r="X27" i="9" s="1"/>
  <c r="W142" i="9"/>
  <c r="W145" i="9"/>
  <c r="W421" i="8"/>
  <c r="W425" i="8" l="1"/>
  <c r="W54" i="9"/>
  <c r="W53" i="9"/>
  <c r="W143" i="9"/>
  <c r="X372" i="8"/>
  <c r="X370" i="8"/>
  <c r="X373" i="8" l="1"/>
  <c r="X28" i="9" s="1"/>
  <c r="X29" i="9" s="1"/>
  <c r="W56" i="9"/>
  <c r="X116" i="9" l="1"/>
  <c r="X120" i="9" s="1"/>
  <c r="X399" i="8" s="1"/>
  <c r="Y25" i="9"/>
  <c r="Y27" i="9" s="1"/>
  <c r="X145" i="9"/>
  <c r="X421" i="8"/>
  <c r="X142" i="9"/>
  <c r="X32" i="9" l="1"/>
  <c r="X45" i="9" s="1"/>
  <c r="X48" i="9" s="1"/>
  <c r="X50" i="9" s="1"/>
  <c r="Y47" i="9" s="1"/>
  <c r="X53" i="9"/>
  <c r="X143" i="9"/>
  <c r="X425" i="8"/>
  <c r="X54" i="9"/>
  <c r="Y370" i="8"/>
  <c r="Y372" i="8"/>
  <c r="Y373" i="8" l="1"/>
  <c r="X56" i="9"/>
  <c r="Y28" i="9" l="1"/>
  <c r="Y29" i="9" s="1"/>
  <c r="Y116" i="9"/>
  <c r="Y120" i="9" s="1"/>
  <c r="Y399" i="8" l="1"/>
  <c r="Y32" i="9"/>
  <c r="Y45" i="9" s="1"/>
  <c r="Y48" i="9" s="1"/>
  <c r="Y50" i="9" s="1"/>
  <c r="Z47" i="9" s="1"/>
  <c r="Y421" i="8"/>
  <c r="Y142" i="9"/>
  <c r="Y145" i="9"/>
  <c r="Z25" i="9"/>
  <c r="Z27" i="9" s="1"/>
  <c r="Z372" i="8" l="1"/>
  <c r="Z370" i="8"/>
  <c r="Y54" i="9"/>
  <c r="Y53" i="9"/>
  <c r="Y143" i="9"/>
  <c r="Y425" i="8"/>
  <c r="Y56" i="9" l="1"/>
  <c r="Z373" i="8"/>
  <c r="Z116" i="9" s="1"/>
  <c r="Z28" i="9" l="1"/>
  <c r="Z29" i="9" s="1"/>
  <c r="Z120" i="9"/>
  <c r="E61" i="18"/>
  <c r="E65" i="18" s="1"/>
  <c r="E29" i="14"/>
  <c r="E30" i="14" s="1"/>
  <c r="G26" i="14" s="1"/>
  <c r="Z145" i="9" l="1"/>
  <c r="Z421" i="8"/>
  <c r="AA25" i="9"/>
  <c r="AA27" i="9" s="1"/>
  <c r="Z142" i="9"/>
  <c r="Z399" i="8"/>
  <c r="Z402" i="8" s="1"/>
  <c r="Z32" i="9"/>
  <c r="Z45" i="9" l="1"/>
  <c r="Z48" i="9" s="1"/>
  <c r="Z50" i="9" s="1"/>
  <c r="AA47" i="9" s="1"/>
  <c r="E33" i="14"/>
  <c r="E46" i="14" s="1"/>
  <c r="Z404" i="8"/>
  <c r="AA401" i="8" s="1"/>
  <c r="Z403" i="8"/>
  <c r="Z407" i="8" s="1"/>
  <c r="Z409" i="8" s="1"/>
  <c r="AA406" i="8" s="1"/>
  <c r="Z53" i="9"/>
  <c r="E17" i="16"/>
  <c r="E18" i="16" s="1"/>
  <c r="E54" i="14"/>
  <c r="Z143" i="9"/>
  <c r="AA372" i="8"/>
  <c r="AA370" i="8"/>
  <c r="Z425" i="8"/>
  <c r="E55" i="14"/>
  <c r="Z54" i="9"/>
  <c r="E20" i="16"/>
  <c r="AA373" i="8" l="1"/>
  <c r="AA28" i="9" s="1"/>
  <c r="Z56" i="9"/>
  <c r="E57" i="14"/>
  <c r="AA404" i="8"/>
  <c r="AB401" i="8" s="1"/>
  <c r="AA403" i="8"/>
  <c r="C13" i="26"/>
  <c r="E13" i="26" s="1"/>
  <c r="E49" i="14"/>
  <c r="E51" i="14" s="1"/>
  <c r="G48" i="14" s="1"/>
  <c r="AA116" i="9" l="1"/>
  <c r="AA120" i="9" s="1"/>
  <c r="AA407" i="8"/>
  <c r="AA409" i="8" s="1"/>
  <c r="AB406" i="8" s="1"/>
  <c r="AB403" i="8"/>
  <c r="AB407" i="8" s="1"/>
  <c r="AB404" i="8"/>
  <c r="AC401" i="8" s="1"/>
  <c r="AA29" i="9"/>
  <c r="AA32" i="9" l="1"/>
  <c r="AA399" i="8"/>
  <c r="AC403" i="8"/>
  <c r="AC404" i="8"/>
  <c r="AD401" i="8" s="1"/>
  <c r="AA421" i="8"/>
  <c r="AA145" i="9"/>
  <c r="AB25" i="9"/>
  <c r="AB27" i="9" s="1"/>
  <c r="AA142" i="9"/>
  <c r="AB409" i="8"/>
  <c r="AC406" i="8" s="1"/>
  <c r="AA53" i="9" l="1"/>
  <c r="AA143" i="9"/>
  <c r="AB372" i="8"/>
  <c r="AB370" i="8"/>
  <c r="AA54" i="9"/>
  <c r="AA425" i="8"/>
  <c r="AD403" i="8"/>
  <c r="AD407" i="8" s="1"/>
  <c r="AD404" i="8"/>
  <c r="AE401" i="8" s="1"/>
  <c r="AC407" i="8"/>
  <c r="AC409" i="8" s="1"/>
  <c r="AD406" i="8" s="1"/>
  <c r="AA45" i="9"/>
  <c r="AA48" i="9" s="1"/>
  <c r="AA50" i="9" s="1"/>
  <c r="AB47" i="9" s="1"/>
  <c r="AB373" i="8" l="1"/>
  <c r="AB116" i="9" s="1"/>
  <c r="AD409" i="8"/>
  <c r="AE406" i="8" s="1"/>
  <c r="AE403" i="8"/>
  <c r="AE404" i="8"/>
  <c r="AF401" i="8" s="1"/>
  <c r="AA56" i="9"/>
  <c r="AB28" i="9" l="1"/>
  <c r="AB29" i="9"/>
  <c r="AB120" i="9"/>
  <c r="AF403" i="8"/>
  <c r="AF407" i="8" s="1"/>
  <c r="AF404" i="8"/>
  <c r="AG401" i="8" s="1"/>
  <c r="AE407" i="8"/>
  <c r="AE409" i="8" s="1"/>
  <c r="AF406" i="8" s="1"/>
  <c r="AF409" i="8" l="1"/>
  <c r="AG406" i="8" s="1"/>
  <c r="AG403" i="8"/>
  <c r="AG404" i="8"/>
  <c r="AH401" i="8" s="1"/>
  <c r="AB32" i="9"/>
  <c r="AB399" i="8"/>
  <c r="AC25" i="9"/>
  <c r="AC27" i="9" s="1"/>
  <c r="AB145" i="9"/>
  <c r="AB421" i="8"/>
  <c r="AB142" i="9"/>
  <c r="AB53" i="9" l="1"/>
  <c r="AB143" i="9"/>
  <c r="AB425" i="8"/>
  <c r="AB54" i="9"/>
  <c r="AC372" i="8"/>
  <c r="AC370" i="8"/>
  <c r="AB45" i="9"/>
  <c r="AB48" i="9" s="1"/>
  <c r="AB50" i="9" s="1"/>
  <c r="AC47" i="9" s="1"/>
  <c r="AH404" i="8"/>
  <c r="AI401" i="8" s="1"/>
  <c r="AH403" i="8"/>
  <c r="AH407" i="8" s="1"/>
  <c r="AG407" i="8"/>
  <c r="AG409" i="8" s="1"/>
  <c r="AH406" i="8" s="1"/>
  <c r="AH409" i="8" l="1"/>
  <c r="AI406" i="8" s="1"/>
  <c r="AI408" i="8" s="1"/>
  <c r="AC373" i="8"/>
  <c r="AC116" i="9" s="1"/>
  <c r="AI403" i="8"/>
  <c r="AI404" i="8"/>
  <c r="AJ401" i="8" s="1"/>
  <c r="AB56" i="9"/>
  <c r="AC28" i="9" l="1"/>
  <c r="AC29" i="9" s="1"/>
  <c r="AJ404" i="8"/>
  <c r="AK401" i="8" s="1"/>
  <c r="AJ403" i="8"/>
  <c r="AJ407" i="8" s="1"/>
  <c r="AI407" i="8"/>
  <c r="AI409" i="8" s="1"/>
  <c r="AJ406" i="8" s="1"/>
  <c r="AI38" i="9"/>
  <c r="G39" i="14" s="1"/>
  <c r="AI18" i="9"/>
  <c r="AC120" i="9"/>
  <c r="AJ409" i="8" l="1"/>
  <c r="AK406" i="8" s="1"/>
  <c r="AC32" i="9"/>
  <c r="AC399" i="8"/>
  <c r="AD25" i="9"/>
  <c r="AD27" i="9" s="1"/>
  <c r="AC142" i="9"/>
  <c r="AC145" i="9"/>
  <c r="AC421" i="8"/>
  <c r="AI23" i="9"/>
  <c r="AI26" i="9" s="1"/>
  <c r="G19" i="14"/>
  <c r="G24" i="14" s="1"/>
  <c r="G27" i="14" s="1"/>
  <c r="G28" i="14" s="1"/>
  <c r="AK403" i="8"/>
  <c r="AK407" i="8" s="1"/>
  <c r="AK404" i="8"/>
  <c r="AL401" i="8" s="1"/>
  <c r="AK409" i="8" l="1"/>
  <c r="AL406" i="8" s="1"/>
  <c r="AC425" i="8"/>
  <c r="AC54" i="9"/>
  <c r="AC53" i="9"/>
  <c r="AC143" i="9"/>
  <c r="AD370" i="8"/>
  <c r="AD372" i="8"/>
  <c r="AC45" i="9"/>
  <c r="AC48" i="9" s="1"/>
  <c r="AC50" i="9" s="1"/>
  <c r="AD47" i="9" s="1"/>
  <c r="AC56" i="9" l="1"/>
  <c r="AD373" i="8"/>
  <c r="AD28" i="9" l="1"/>
  <c r="AD116" i="9"/>
  <c r="AD120" i="9" l="1"/>
  <c r="AD29" i="9"/>
  <c r="AD142" i="9" l="1"/>
  <c r="AD145" i="9"/>
  <c r="AE25" i="9"/>
  <c r="AE27" i="9" s="1"/>
  <c r="AD421" i="8"/>
  <c r="AD399" i="8"/>
  <c r="AD32" i="9"/>
  <c r="AD45" i="9" l="1"/>
  <c r="AD48" i="9" s="1"/>
  <c r="AD50" i="9" s="1"/>
  <c r="AE47" i="9" s="1"/>
  <c r="AD425" i="8"/>
  <c r="AE372" i="8"/>
  <c r="AE370" i="8"/>
  <c r="AD54" i="9"/>
  <c r="AD53" i="9"/>
  <c r="AD143" i="9"/>
  <c r="AD56" i="9" l="1"/>
  <c r="AE373" i="8"/>
  <c r="AE116" i="9" s="1"/>
  <c r="AE28" i="9" l="1"/>
  <c r="AE29" i="9" s="1"/>
  <c r="AE120" i="9"/>
  <c r="AF25" i="9" l="1"/>
  <c r="AF27" i="9" s="1"/>
  <c r="AE421" i="8"/>
  <c r="AE142" i="9"/>
  <c r="AE145" i="9"/>
  <c r="AE32" i="9"/>
  <c r="AE399" i="8"/>
  <c r="AE45" i="9" l="1"/>
  <c r="AE48" i="9" s="1"/>
  <c r="AE50" i="9" s="1"/>
  <c r="AF47" i="9" s="1"/>
  <c r="AE54" i="9"/>
  <c r="AE53" i="9"/>
  <c r="AE143" i="9"/>
  <c r="AE425" i="8"/>
  <c r="AF370" i="8"/>
  <c r="AF372" i="8"/>
  <c r="AE56" i="9" l="1"/>
  <c r="AF373" i="8"/>
  <c r="AF116" i="9" l="1"/>
  <c r="AF120" i="9" s="1"/>
  <c r="AF28" i="9"/>
  <c r="AF29" i="9" s="1"/>
  <c r="AF421" i="8" l="1"/>
  <c r="AF142" i="9"/>
  <c r="AF145" i="9"/>
  <c r="AG25" i="9"/>
  <c r="AG27" i="9" s="1"/>
  <c r="AF399" i="8"/>
  <c r="AF32" i="9"/>
  <c r="AF45" i="9" s="1"/>
  <c r="AF48" i="9" s="1"/>
  <c r="AF50" i="9" s="1"/>
  <c r="AG47" i="9" s="1"/>
  <c r="AG370" i="8" l="1"/>
  <c r="AG372" i="8"/>
  <c r="AF54" i="9"/>
  <c r="AF53" i="9"/>
  <c r="AF143" i="9"/>
  <c r="AF425" i="8"/>
  <c r="AF56" i="9" l="1"/>
  <c r="AG373" i="8"/>
  <c r="AG116" i="9" l="1"/>
  <c r="AG120" i="9" s="1"/>
  <c r="AG28" i="9"/>
  <c r="AG29" i="9" s="1"/>
  <c r="AG142" i="9" l="1"/>
  <c r="AH25" i="9"/>
  <c r="AH27" i="9" s="1"/>
  <c r="AG421" i="8"/>
  <c r="AG145" i="9"/>
  <c r="AG32" i="9"/>
  <c r="AG45" i="9" s="1"/>
  <c r="AG48" i="9" s="1"/>
  <c r="AG50" i="9" s="1"/>
  <c r="AH47" i="9" s="1"/>
  <c r="AG399" i="8"/>
  <c r="AG54" i="9" l="1"/>
  <c r="AG425" i="8"/>
  <c r="AH372" i="8"/>
  <c r="AH370" i="8"/>
  <c r="AG53" i="9"/>
  <c r="AG143" i="9"/>
  <c r="AG56" i="9" l="1"/>
  <c r="AH373" i="8"/>
  <c r="AH28" i="9" l="1"/>
  <c r="AH29" i="9" s="1"/>
  <c r="AH116" i="9"/>
  <c r="AH120" i="9" s="1"/>
  <c r="AH399" i="8" l="1"/>
  <c r="AH32" i="9"/>
  <c r="AH45" i="9" s="1"/>
  <c r="AH48" i="9" s="1"/>
  <c r="AH50" i="9" s="1"/>
  <c r="AI47" i="9" s="1"/>
  <c r="AH142" i="9"/>
  <c r="AI25" i="9"/>
  <c r="AI27" i="9" s="1"/>
  <c r="AH145" i="9"/>
  <c r="AH421" i="8"/>
  <c r="AH425" i="8" l="1"/>
  <c r="AH54" i="9"/>
  <c r="AI372" i="8"/>
  <c r="AI370" i="8"/>
  <c r="AH53" i="9"/>
  <c r="AH143" i="9"/>
  <c r="AH56" i="9" l="1"/>
  <c r="AI373" i="8"/>
  <c r="AI116" i="9" s="1"/>
  <c r="AI120" i="9" s="1"/>
  <c r="AI28" i="9" l="1"/>
  <c r="AI29" i="9" s="1"/>
  <c r="AI145" i="9" s="1"/>
  <c r="AI399" i="8"/>
  <c r="AI32" i="9"/>
  <c r="AI45" i="9" s="1"/>
  <c r="AI48" i="9" s="1"/>
  <c r="AI50" i="9" s="1"/>
  <c r="AJ47" i="9" s="1"/>
  <c r="AI421" i="8" l="1"/>
  <c r="AI425" i="8" s="1"/>
  <c r="AJ25" i="9"/>
  <c r="AJ27" i="9" s="1"/>
  <c r="AJ370" i="8" s="1"/>
  <c r="AI142" i="9"/>
  <c r="AI53" i="9" s="1"/>
  <c r="AI54" i="9"/>
  <c r="AI143" i="9" l="1"/>
  <c r="AJ372" i="8"/>
  <c r="AJ373" i="8" s="1"/>
  <c r="AI56" i="9"/>
  <c r="AJ28" i="9" l="1"/>
  <c r="AJ29" i="9" s="1"/>
  <c r="AJ116" i="9"/>
  <c r="AJ120" i="9" s="1"/>
  <c r="AJ399" i="8" l="1"/>
  <c r="AJ32" i="9"/>
  <c r="AJ45" i="9" s="1"/>
  <c r="AJ48" i="9" s="1"/>
  <c r="AJ50" i="9" s="1"/>
  <c r="AK47" i="9" s="1"/>
  <c r="AJ142" i="9"/>
  <c r="AJ421" i="8"/>
  <c r="AJ145" i="9"/>
  <c r="AK25" i="9"/>
  <c r="AK27" i="9" s="1"/>
  <c r="AK372" i="8" l="1"/>
  <c r="AK370" i="8"/>
  <c r="AJ54" i="9"/>
  <c r="AJ425" i="8"/>
  <c r="AJ53" i="9"/>
  <c r="AJ143" i="9"/>
  <c r="AK373" i="8" l="1"/>
  <c r="AK116" i="9" s="1"/>
  <c r="AK120" i="9" s="1"/>
  <c r="AJ56" i="9"/>
  <c r="AK28" i="9" l="1"/>
  <c r="AK29" i="9" s="1"/>
  <c r="AK142" i="9" s="1"/>
  <c r="AK421" i="8"/>
  <c r="AK32" i="9"/>
  <c r="AK45" i="9" s="1"/>
  <c r="AK48" i="9" s="1"/>
  <c r="AK50" i="9" s="1"/>
  <c r="AL47" i="9" s="1"/>
  <c r="AK399" i="8"/>
  <c r="AL25" i="9" l="1"/>
  <c r="AL27" i="9" s="1"/>
  <c r="AK145" i="9"/>
  <c r="AK53" i="9"/>
  <c r="AK143" i="9"/>
  <c r="AK425" i="8"/>
  <c r="AL370" i="8"/>
  <c r="AL372" i="8"/>
  <c r="AK54" i="9"/>
  <c r="AL373" i="8" l="1"/>
  <c r="AL28" i="9" s="1"/>
  <c r="AK56" i="9"/>
  <c r="AL116" i="9" l="1"/>
  <c r="AL120" i="9" s="1"/>
  <c r="G29" i="14"/>
  <c r="G30" i="14" s="1"/>
  <c r="I26" i="14" s="1"/>
  <c r="AL29" i="9"/>
  <c r="G61" i="18" l="1"/>
  <c r="G65" i="18" s="1"/>
  <c r="AL32" i="9"/>
  <c r="AL399" i="8"/>
  <c r="AL402" i="8" s="1"/>
  <c r="AL145" i="9"/>
  <c r="AL142" i="9"/>
  <c r="AL421" i="8"/>
  <c r="AM25" i="9"/>
  <c r="AM27" i="9" s="1"/>
  <c r="AM370" i="8" l="1"/>
  <c r="AM372" i="8"/>
  <c r="AL425" i="8"/>
  <c r="G54" i="14"/>
  <c r="G17" i="16"/>
  <c r="G18" i="16" s="1"/>
  <c r="AL53" i="9"/>
  <c r="AL143" i="9"/>
  <c r="AL54" i="9"/>
  <c r="G20" i="16"/>
  <c r="G55" i="14"/>
  <c r="AL403" i="8"/>
  <c r="AL407" i="8" s="1"/>
  <c r="AL409" i="8" s="1"/>
  <c r="AM406" i="8" s="1"/>
  <c r="AL404" i="8"/>
  <c r="AM401" i="8" s="1"/>
  <c r="AL45" i="9"/>
  <c r="AL48" i="9" s="1"/>
  <c r="AL50" i="9" s="1"/>
  <c r="AM47" i="9" s="1"/>
  <c r="G33" i="14"/>
  <c r="G46" i="14" s="1"/>
  <c r="AM404" i="8" l="1"/>
  <c r="AN401" i="8" s="1"/>
  <c r="AM403" i="8"/>
  <c r="G49" i="14"/>
  <c r="G51" i="14" s="1"/>
  <c r="I48" i="14" s="1"/>
  <c r="C14" i="26"/>
  <c r="E14" i="26" s="1"/>
  <c r="AL56" i="9"/>
  <c r="G57" i="14"/>
  <c r="AM373" i="8"/>
  <c r="AM28" i="9" l="1"/>
  <c r="AM116" i="9"/>
  <c r="AM407" i="8"/>
  <c r="AM409" i="8" s="1"/>
  <c r="AN406" i="8" s="1"/>
  <c r="AN403" i="8"/>
  <c r="AN407" i="8" s="1"/>
  <c r="AN404" i="8"/>
  <c r="AO401" i="8" s="1"/>
  <c r="AO404" i="8" l="1"/>
  <c r="AP401" i="8" s="1"/>
  <c r="AO403" i="8"/>
  <c r="AO407" i="8" s="1"/>
  <c r="AN409" i="8"/>
  <c r="AO406" i="8" s="1"/>
  <c r="AM120" i="9"/>
  <c r="AM29" i="9"/>
  <c r="AO409" i="8" l="1"/>
  <c r="AP406" i="8" s="1"/>
  <c r="AN25" i="9"/>
  <c r="AN27" i="9" s="1"/>
  <c r="AM145" i="9"/>
  <c r="AM142" i="9"/>
  <c r="AM421" i="8"/>
  <c r="AM399" i="8"/>
  <c r="AM32" i="9"/>
  <c r="AP403" i="8"/>
  <c r="AP404" i="8"/>
  <c r="AQ401" i="8" s="1"/>
  <c r="AQ404" i="8" l="1"/>
  <c r="AR401" i="8" s="1"/>
  <c r="AQ403" i="8"/>
  <c r="AQ407" i="8" s="1"/>
  <c r="AP407" i="8"/>
  <c r="AP409" i="8" s="1"/>
  <c r="AQ406" i="8" s="1"/>
  <c r="AM45" i="9"/>
  <c r="AM48" i="9" s="1"/>
  <c r="AM50" i="9" s="1"/>
  <c r="AN47" i="9" s="1"/>
  <c r="AM425" i="8"/>
  <c r="AM53" i="9"/>
  <c r="AM143" i="9"/>
  <c r="AM54" i="9"/>
  <c r="AN372" i="8"/>
  <c r="AN370" i="8"/>
  <c r="AQ409" i="8" l="1"/>
  <c r="AR406" i="8" s="1"/>
  <c r="AN373" i="8"/>
  <c r="AN116" i="9" s="1"/>
  <c r="AM56" i="9"/>
  <c r="AR403" i="8"/>
  <c r="AR404" i="8"/>
  <c r="AS401" i="8" s="1"/>
  <c r="AN28" i="9" l="1"/>
  <c r="AN29" i="9" s="1"/>
  <c r="AS403" i="8"/>
  <c r="AS407" i="8" s="1"/>
  <c r="AS404" i="8"/>
  <c r="AT401" i="8" s="1"/>
  <c r="AR407" i="8"/>
  <c r="AR409" i="8" s="1"/>
  <c r="AS406" i="8" s="1"/>
  <c r="AN120" i="9"/>
  <c r="AS409" i="8" l="1"/>
  <c r="AT406" i="8" s="1"/>
  <c r="AN142" i="9"/>
  <c r="AN421" i="8"/>
  <c r="AN145" i="9"/>
  <c r="AO25" i="9"/>
  <c r="AO27" i="9" s="1"/>
  <c r="AN399" i="8"/>
  <c r="AN32" i="9"/>
  <c r="AT403" i="8"/>
  <c r="AT404" i="8"/>
  <c r="AU401" i="8" s="1"/>
  <c r="AU404" i="8" l="1"/>
  <c r="AV401" i="8" s="1"/>
  <c r="AU403" i="8"/>
  <c r="AU407" i="8" s="1"/>
  <c r="AT407" i="8"/>
  <c r="AT409" i="8" s="1"/>
  <c r="AU406" i="8" s="1"/>
  <c r="AN45" i="9"/>
  <c r="AN48" i="9" s="1"/>
  <c r="AN50" i="9" s="1"/>
  <c r="AO47" i="9" s="1"/>
  <c r="AO370" i="8"/>
  <c r="AO372" i="8"/>
  <c r="AN54" i="9"/>
  <c r="AN425" i="8"/>
  <c r="AN53" i="9"/>
  <c r="AN143" i="9"/>
  <c r="AN56" i="9" l="1"/>
  <c r="AO373" i="8"/>
  <c r="AU408" i="8"/>
  <c r="AV404" i="8"/>
  <c r="AW401" i="8" s="1"/>
  <c r="AV403" i="8"/>
  <c r="AV407" i="8" s="1"/>
  <c r="AW404" i="8" l="1"/>
  <c r="AX401" i="8" s="1"/>
  <c r="AW403" i="8"/>
  <c r="AW407" i="8" s="1"/>
  <c r="AU38" i="9"/>
  <c r="I39" i="14" s="1"/>
  <c r="AU18" i="9"/>
  <c r="AU409" i="8"/>
  <c r="AV406" i="8" s="1"/>
  <c r="AV409" i="8" s="1"/>
  <c r="AW406" i="8" s="1"/>
  <c r="AO116" i="9"/>
  <c r="AO28" i="9"/>
  <c r="AW409" i="8" l="1"/>
  <c r="AX406" i="8" s="1"/>
  <c r="AO29" i="9"/>
  <c r="AO120" i="9"/>
  <c r="AU23" i="9"/>
  <c r="AU26" i="9" s="1"/>
  <c r="I19" i="14"/>
  <c r="I24" i="14" s="1"/>
  <c r="I27" i="14" s="1"/>
  <c r="I28" i="14" s="1"/>
  <c r="AO32" i="9" l="1"/>
  <c r="AO399" i="8"/>
  <c r="AO142" i="9"/>
  <c r="AO421" i="8"/>
  <c r="AP25" i="9"/>
  <c r="AP27" i="9" s="1"/>
  <c r="AO145" i="9"/>
  <c r="AO54" i="9" l="1"/>
  <c r="AP372" i="8"/>
  <c r="AP370" i="8"/>
  <c r="AO425" i="8"/>
  <c r="AO53" i="9"/>
  <c r="AO143" i="9"/>
  <c r="AO45" i="9"/>
  <c r="AO48" i="9" s="1"/>
  <c r="AO50" i="9" s="1"/>
  <c r="AP47" i="9" s="1"/>
  <c r="AP373" i="8" l="1"/>
  <c r="AP116" i="9" s="1"/>
  <c r="AO56" i="9"/>
  <c r="AP28" i="9" l="1"/>
  <c r="AP29" i="9" s="1"/>
  <c r="AP120" i="9"/>
  <c r="AP32" i="9" l="1"/>
  <c r="AP399" i="8"/>
  <c r="AP421" i="8"/>
  <c r="AP145" i="9"/>
  <c r="AQ25" i="9"/>
  <c r="AQ27" i="9" s="1"/>
  <c r="AP142" i="9"/>
  <c r="AP53" i="9" l="1"/>
  <c r="AP143" i="9"/>
  <c r="AQ372" i="8"/>
  <c r="AQ370" i="8"/>
  <c r="AP54" i="9"/>
  <c r="AP425" i="8"/>
  <c r="AP45" i="9"/>
  <c r="AP48" i="9" s="1"/>
  <c r="AP50" i="9" s="1"/>
  <c r="AQ47" i="9" s="1"/>
  <c r="AQ373" i="8" l="1"/>
  <c r="AQ116" i="9" s="1"/>
  <c r="AP56" i="9"/>
  <c r="AQ28" i="9" l="1"/>
  <c r="AQ29" i="9" s="1"/>
  <c r="AQ120" i="9"/>
  <c r="AQ32" i="9" l="1"/>
  <c r="AQ399" i="8"/>
  <c r="AQ421" i="8"/>
  <c r="AQ142" i="9"/>
  <c r="AR25" i="9"/>
  <c r="AR27" i="9" s="1"/>
  <c r="AQ145" i="9"/>
  <c r="AQ53" i="9" l="1"/>
  <c r="AQ143" i="9"/>
  <c r="AQ54" i="9"/>
  <c r="AR370" i="8"/>
  <c r="AR372" i="8"/>
  <c r="AQ425" i="8"/>
  <c r="AQ45" i="9"/>
  <c r="AQ48" i="9" s="1"/>
  <c r="AQ50" i="9" s="1"/>
  <c r="AR47" i="9" s="1"/>
  <c r="AR373" i="8" l="1"/>
  <c r="AQ56" i="9"/>
  <c r="AR28" i="9" l="1"/>
  <c r="AR29" i="9" s="1"/>
  <c r="AR116" i="9"/>
  <c r="AR120" i="9" s="1"/>
  <c r="AR421" i="8" l="1"/>
  <c r="AS25" i="9"/>
  <c r="AS27" i="9" s="1"/>
  <c r="AR145" i="9"/>
  <c r="AR142" i="9"/>
  <c r="AR32" i="9"/>
  <c r="AR45" i="9" s="1"/>
  <c r="AR48" i="9" s="1"/>
  <c r="AR50" i="9" s="1"/>
  <c r="AS47" i="9" s="1"/>
  <c r="AR399" i="8"/>
  <c r="AR53" i="9" l="1"/>
  <c r="AR143" i="9"/>
  <c r="AR54" i="9"/>
  <c r="AS370" i="8"/>
  <c r="AS372" i="8"/>
  <c r="AR425" i="8"/>
  <c r="AS373" i="8" l="1"/>
  <c r="AR56" i="9"/>
  <c r="AS28" i="9" l="1"/>
  <c r="AS29" i="9" s="1"/>
  <c r="AS116" i="9"/>
  <c r="AS120" i="9" s="1"/>
  <c r="AS32" i="9" l="1"/>
  <c r="AS45" i="9" s="1"/>
  <c r="AS48" i="9" s="1"/>
  <c r="AS50" i="9" s="1"/>
  <c r="AT47" i="9" s="1"/>
  <c r="AS399" i="8"/>
  <c r="AS421" i="8"/>
  <c r="AT25" i="9"/>
  <c r="AT27" i="9" s="1"/>
  <c r="AS145" i="9"/>
  <c r="AS142" i="9"/>
  <c r="AS53" i="9" l="1"/>
  <c r="AS143" i="9"/>
  <c r="AS54" i="9"/>
  <c r="AT372" i="8"/>
  <c r="AT370" i="8"/>
  <c r="AS425" i="8"/>
  <c r="AT373" i="8" l="1"/>
  <c r="AS56" i="9"/>
  <c r="AT28" i="9" l="1"/>
  <c r="AT29" i="9" s="1"/>
  <c r="AT116" i="9"/>
  <c r="AT120" i="9" s="1"/>
  <c r="AT399" i="8" l="1"/>
  <c r="AT32" i="9"/>
  <c r="AT45" i="9" s="1"/>
  <c r="AT48" i="9" s="1"/>
  <c r="AT50" i="9" s="1"/>
  <c r="AU47" i="9" s="1"/>
  <c r="AT421" i="8"/>
  <c r="AT142" i="9"/>
  <c r="AT145" i="9"/>
  <c r="AU25" i="9"/>
  <c r="AU27" i="9" s="1"/>
  <c r="AU372" i="8" l="1"/>
  <c r="AU370" i="8"/>
  <c r="AT54" i="9"/>
  <c r="AT53" i="9"/>
  <c r="AT143" i="9"/>
  <c r="AT425" i="8"/>
  <c r="AT56" i="9" l="1"/>
  <c r="AU373" i="8"/>
  <c r="AU116" i="9" s="1"/>
  <c r="AU120" i="9" s="1"/>
  <c r="AU28" i="9" l="1"/>
  <c r="AU29" i="9" s="1"/>
  <c r="AU142" i="9" s="1"/>
  <c r="AU32" i="9"/>
  <c r="AU45" i="9" s="1"/>
  <c r="AU48" i="9" s="1"/>
  <c r="AU50" i="9" s="1"/>
  <c r="AV47" i="9" s="1"/>
  <c r="AU399" i="8"/>
  <c r="AU145" i="9" l="1"/>
  <c r="AU421" i="8"/>
  <c r="AU425" i="8" s="1"/>
  <c r="AV25" i="9"/>
  <c r="AV27" i="9" s="1"/>
  <c r="AV370" i="8" s="1"/>
  <c r="AU54" i="9"/>
  <c r="AU53" i="9"/>
  <c r="AU143" i="9"/>
  <c r="AV372" i="8" l="1"/>
  <c r="AV373" i="8" s="1"/>
  <c r="AU56" i="9"/>
  <c r="AV28" i="9" l="1"/>
  <c r="AV29" i="9" s="1"/>
  <c r="AV116" i="9"/>
  <c r="AV120" i="9" s="1"/>
  <c r="AV32" i="9" l="1"/>
  <c r="AV45" i="9" s="1"/>
  <c r="AV48" i="9" s="1"/>
  <c r="AV50" i="9" s="1"/>
  <c r="AW47" i="9" s="1"/>
  <c r="AV399" i="8"/>
  <c r="AW25" i="9"/>
  <c r="AW27" i="9" s="1"/>
  <c r="AV421" i="8"/>
  <c r="AV145" i="9"/>
  <c r="AV142" i="9"/>
  <c r="AV53" i="9" l="1"/>
  <c r="AV143" i="9"/>
  <c r="AV54" i="9"/>
  <c r="AV425" i="8"/>
  <c r="AW370" i="8"/>
  <c r="AW372" i="8"/>
  <c r="AW373" i="8" l="1"/>
  <c r="AV56" i="9"/>
  <c r="AW116" i="9" l="1"/>
  <c r="AW120" i="9" s="1"/>
  <c r="AW28" i="9"/>
  <c r="AW29" i="9" s="1"/>
  <c r="AX25" i="9" l="1"/>
  <c r="AX27" i="9" s="1"/>
  <c r="AW145" i="9"/>
  <c r="AW142" i="9"/>
  <c r="AW421" i="8"/>
  <c r="AW399" i="8"/>
  <c r="AW32" i="9"/>
  <c r="AW45" i="9" s="1"/>
  <c r="AW48" i="9" s="1"/>
  <c r="AW50" i="9" s="1"/>
  <c r="AX47" i="9" s="1"/>
  <c r="AW425" i="8" l="1"/>
  <c r="AW53" i="9"/>
  <c r="AW143" i="9"/>
  <c r="AW54" i="9"/>
  <c r="AX372" i="8"/>
  <c r="AX370" i="8"/>
  <c r="AX373" i="8" l="1"/>
  <c r="AX28" i="9" s="1"/>
  <c r="AW56" i="9"/>
  <c r="AX116" i="9" l="1"/>
  <c r="AX120" i="9" s="1"/>
  <c r="I29" i="14"/>
  <c r="I30" i="14" s="1"/>
  <c r="K26" i="14" s="1"/>
  <c r="AX29" i="9"/>
  <c r="I61" i="18" l="1"/>
  <c r="I65" i="18" s="1"/>
  <c r="AX32" i="9"/>
  <c r="AX399" i="8"/>
  <c r="AX402" i="8" s="1"/>
  <c r="AX145" i="9"/>
  <c r="AY25" i="9"/>
  <c r="AY27" i="9" s="1"/>
  <c r="AX142" i="9"/>
  <c r="AX421" i="8"/>
  <c r="AX403" i="8" l="1"/>
  <c r="AX407" i="8" s="1"/>
  <c r="AX409" i="8" s="1"/>
  <c r="AY406" i="8" s="1"/>
  <c r="AX404" i="8"/>
  <c r="AY401" i="8" s="1"/>
  <c r="AX425" i="8"/>
  <c r="I54" i="14"/>
  <c r="I17" i="16"/>
  <c r="I18" i="16" s="1"/>
  <c r="AX53" i="9"/>
  <c r="AX143" i="9"/>
  <c r="AY372" i="8"/>
  <c r="AY370" i="8"/>
  <c r="I20" i="16"/>
  <c r="AX54" i="9"/>
  <c r="I55" i="14"/>
  <c r="AX45" i="9"/>
  <c r="AX48" i="9" s="1"/>
  <c r="AX50" i="9" s="1"/>
  <c r="AY47" i="9" s="1"/>
  <c r="I33" i="14"/>
  <c r="I46" i="14" s="1"/>
  <c r="AY373" i="8" l="1"/>
  <c r="AY116" i="9" s="1"/>
  <c r="I49" i="14"/>
  <c r="I51" i="14" s="1"/>
  <c r="K48" i="14" s="1"/>
  <c r="C15" i="26"/>
  <c r="E15" i="26" s="1"/>
  <c r="AX56" i="9"/>
  <c r="I57" i="14"/>
  <c r="AY403" i="8"/>
  <c r="AY404" i="8"/>
  <c r="AZ401" i="8" s="1"/>
  <c r="AY28" i="9" l="1"/>
  <c r="AY29" i="9" s="1"/>
  <c r="AZ404" i="8"/>
  <c r="BA401" i="8" s="1"/>
  <c r="AZ403" i="8"/>
  <c r="AZ407" i="8" s="1"/>
  <c r="AY407" i="8"/>
  <c r="AY409" i="8" s="1"/>
  <c r="AZ406" i="8" s="1"/>
  <c r="AY120" i="9"/>
  <c r="AZ409" i="8" l="1"/>
  <c r="BA406" i="8" s="1"/>
  <c r="AY399" i="8"/>
  <c r="AY32" i="9"/>
  <c r="AY421" i="8"/>
  <c r="AZ25" i="9"/>
  <c r="AZ27" i="9" s="1"/>
  <c r="AY145" i="9"/>
  <c r="AY142" i="9"/>
  <c r="BA404" i="8"/>
  <c r="BB401" i="8" s="1"/>
  <c r="BA403" i="8"/>
  <c r="BA407" i="8" l="1"/>
  <c r="BA409" i="8" s="1"/>
  <c r="BB406" i="8" s="1"/>
  <c r="BB404" i="8"/>
  <c r="BC401" i="8" s="1"/>
  <c r="BB403" i="8"/>
  <c r="BB407" i="8" s="1"/>
  <c r="AY53" i="9"/>
  <c r="AY143" i="9"/>
  <c r="AY54" i="9"/>
  <c r="AZ372" i="8"/>
  <c r="AZ370" i="8"/>
  <c r="AY425" i="8"/>
  <c r="AY45" i="9"/>
  <c r="AY48" i="9" s="1"/>
  <c r="AY50" i="9" s="1"/>
  <c r="AZ47" i="9" s="1"/>
  <c r="AZ373" i="8" l="1"/>
  <c r="AZ116" i="9" s="1"/>
  <c r="AY56" i="9"/>
  <c r="BC404" i="8"/>
  <c r="BD401" i="8" s="1"/>
  <c r="BC403" i="8"/>
  <c r="BC407" i="8" s="1"/>
  <c r="BB409" i="8"/>
  <c r="BC406" i="8" s="1"/>
  <c r="AZ28" i="9" l="1"/>
  <c r="AZ29" i="9" s="1"/>
  <c r="BC409" i="8"/>
  <c r="BD406" i="8" s="1"/>
  <c r="BD404" i="8"/>
  <c r="BE401" i="8" s="1"/>
  <c r="BD403" i="8"/>
  <c r="AZ120" i="9"/>
  <c r="AZ145" i="9" l="1"/>
  <c r="BA25" i="9"/>
  <c r="BA27" i="9" s="1"/>
  <c r="AZ142" i="9"/>
  <c r="AZ421" i="8"/>
  <c r="AZ399" i="8"/>
  <c r="AZ32" i="9"/>
  <c r="BD407" i="8"/>
  <c r="BD409" i="8" s="1"/>
  <c r="BE406" i="8" s="1"/>
  <c r="BE403" i="8"/>
  <c r="BE407" i="8" s="1"/>
  <c r="BE404" i="8"/>
  <c r="BF401" i="8" s="1"/>
  <c r="BF404" i="8" l="1"/>
  <c r="BG401" i="8" s="1"/>
  <c r="BF403" i="8"/>
  <c r="BF407" i="8" s="1"/>
  <c r="BE409" i="8"/>
  <c r="BF406" i="8" s="1"/>
  <c r="AZ45" i="9"/>
  <c r="AZ48" i="9" s="1"/>
  <c r="AZ50" i="9" s="1"/>
  <c r="BA47" i="9" s="1"/>
  <c r="AZ425" i="8"/>
  <c r="AZ53" i="9"/>
  <c r="AZ143" i="9"/>
  <c r="BA372" i="8"/>
  <c r="BA370" i="8"/>
  <c r="AZ54" i="9"/>
  <c r="BF409" i="8" l="1"/>
  <c r="BG406" i="8" s="1"/>
  <c r="BG408" i="8" s="1"/>
  <c r="BA373" i="8"/>
  <c r="AZ56" i="9"/>
  <c r="BG403" i="8"/>
  <c r="BG407" i="8" s="1"/>
  <c r="BG404" i="8"/>
  <c r="BH401" i="8" s="1"/>
  <c r="BG409" i="8" l="1"/>
  <c r="BH406" i="8" s="1"/>
  <c r="BH403" i="8"/>
  <c r="BH407" i="8" s="1"/>
  <c r="BH409" i="8" s="1"/>
  <c r="BI406" i="8" s="1"/>
  <c r="BH404" i="8"/>
  <c r="BI401" i="8" s="1"/>
  <c r="BG38" i="9"/>
  <c r="K39" i="14" s="1"/>
  <c r="BG18" i="9"/>
  <c r="BA116" i="9"/>
  <c r="BA28" i="9"/>
  <c r="BA29" i="9" l="1"/>
  <c r="BA120" i="9"/>
  <c r="BG23" i="9"/>
  <c r="BG26" i="9" s="1"/>
  <c r="K19" i="14"/>
  <c r="K24" i="14" s="1"/>
  <c r="K27" i="14" s="1"/>
  <c r="K28" i="14" s="1"/>
  <c r="BI403" i="8"/>
  <c r="BI407" i="8" s="1"/>
  <c r="BI409" i="8" s="1"/>
  <c r="BJ406" i="8" s="1"/>
  <c r="BI404" i="8"/>
  <c r="BJ401" i="8" s="1"/>
  <c r="BA32" i="9" l="1"/>
  <c r="BA399" i="8"/>
  <c r="BA142" i="9"/>
  <c r="BA145" i="9"/>
  <c r="BA421" i="8"/>
  <c r="BB25" i="9"/>
  <c r="BB27" i="9" s="1"/>
  <c r="BB372" i="8" l="1"/>
  <c r="BB370" i="8"/>
  <c r="BA425" i="8"/>
  <c r="BA54" i="9"/>
  <c r="BA53" i="9"/>
  <c r="BA143" i="9"/>
  <c r="BA45" i="9"/>
  <c r="BA48" i="9" s="1"/>
  <c r="BA50" i="9" s="1"/>
  <c r="BB47" i="9" s="1"/>
  <c r="BB373" i="8" l="1"/>
  <c r="BB28" i="9" s="1"/>
  <c r="BA56" i="9"/>
  <c r="BB116" i="9" l="1"/>
  <c r="BB120" i="9" s="1"/>
  <c r="BB29" i="9"/>
  <c r="BB142" i="9" l="1"/>
  <c r="BB145" i="9"/>
  <c r="BB421" i="8"/>
  <c r="BC25" i="9"/>
  <c r="BC27" i="9" s="1"/>
  <c r="BB32" i="9"/>
  <c r="BB399" i="8"/>
  <c r="BB45" i="9" l="1"/>
  <c r="BB48" i="9" s="1"/>
  <c r="BB50" i="9" s="1"/>
  <c r="BC47" i="9" s="1"/>
  <c r="BC370" i="8"/>
  <c r="BC372" i="8"/>
  <c r="BB425" i="8"/>
  <c r="BB54" i="9"/>
  <c r="BB53" i="9"/>
  <c r="BB143" i="9"/>
  <c r="BB56" i="9" l="1"/>
  <c r="BC373" i="8"/>
  <c r="BC116" i="9" l="1"/>
  <c r="BC28" i="9"/>
  <c r="BC29" i="9" l="1"/>
  <c r="BC120" i="9"/>
  <c r="BC32" i="9" l="1"/>
  <c r="BC399" i="8"/>
  <c r="BC142" i="9"/>
  <c r="BC145" i="9"/>
  <c r="BC421" i="8"/>
  <c r="BD25" i="9"/>
  <c r="BD27" i="9" s="1"/>
  <c r="BD372" i="8" l="1"/>
  <c r="BD370" i="8"/>
  <c r="BC425" i="8"/>
  <c r="BC54" i="9"/>
  <c r="BC53" i="9"/>
  <c r="BC143" i="9"/>
  <c r="BC45" i="9"/>
  <c r="BC48" i="9" s="1"/>
  <c r="BC50" i="9" s="1"/>
  <c r="BD47" i="9" s="1"/>
  <c r="BD373" i="8" l="1"/>
  <c r="BD28" i="9" s="1"/>
  <c r="BD29" i="9" s="1"/>
  <c r="BC56" i="9"/>
  <c r="BD116" i="9" l="1"/>
  <c r="BD120" i="9" s="1"/>
  <c r="BD399" i="8" s="1"/>
  <c r="BD421" i="8"/>
  <c r="BD145" i="9"/>
  <c r="BD142" i="9"/>
  <c r="BE25" i="9"/>
  <c r="BE27" i="9" s="1"/>
  <c r="BD32" i="9" l="1"/>
  <c r="BD45" i="9" s="1"/>
  <c r="BD48" i="9" s="1"/>
  <c r="BD50" i="9" s="1"/>
  <c r="BE47" i="9" s="1"/>
  <c r="BE372" i="8"/>
  <c r="BE370" i="8"/>
  <c r="BD53" i="9"/>
  <c r="BD143" i="9"/>
  <c r="BD54" i="9"/>
  <c r="BD425" i="8"/>
  <c r="BE373" i="8" l="1"/>
  <c r="BE28" i="9" s="1"/>
  <c r="BE29" i="9" s="1"/>
  <c r="BD56" i="9"/>
  <c r="BE116" i="9" l="1"/>
  <c r="BE120" i="9" s="1"/>
  <c r="BE399" i="8" s="1"/>
  <c r="BF25" i="9"/>
  <c r="BF27" i="9" s="1"/>
  <c r="BE145" i="9"/>
  <c r="BE142" i="9"/>
  <c r="BE421" i="8"/>
  <c r="BE32" i="9" l="1"/>
  <c r="BE45" i="9" s="1"/>
  <c r="BE48" i="9" s="1"/>
  <c r="BE50" i="9" s="1"/>
  <c r="BF47" i="9" s="1"/>
  <c r="BE425" i="8"/>
  <c r="BE53" i="9"/>
  <c r="BE143" i="9"/>
  <c r="BE54" i="9"/>
  <c r="BF370" i="8"/>
  <c r="BF372" i="8"/>
  <c r="BF373" i="8" l="1"/>
  <c r="BE56" i="9"/>
  <c r="BF116" i="9" l="1"/>
  <c r="BF120" i="9" s="1"/>
  <c r="BF28" i="9"/>
  <c r="BF29" i="9" s="1"/>
  <c r="BF145" i="9" l="1"/>
  <c r="BF142" i="9"/>
  <c r="BF421" i="8"/>
  <c r="BG25" i="9"/>
  <c r="BG27" i="9" s="1"/>
  <c r="BF399" i="8"/>
  <c r="BF32" i="9"/>
  <c r="BF45" i="9" s="1"/>
  <c r="BF48" i="9" s="1"/>
  <c r="BF50" i="9" s="1"/>
  <c r="BG47" i="9" s="1"/>
  <c r="BG370" i="8" l="1"/>
  <c r="BG372" i="8"/>
  <c r="BF425" i="8"/>
  <c r="BF53" i="9"/>
  <c r="BF143" i="9"/>
  <c r="BF54" i="9"/>
  <c r="BF56" i="9" l="1"/>
  <c r="BG373" i="8"/>
  <c r="BG116" i="9" l="1"/>
  <c r="BG120" i="9" s="1"/>
  <c r="BG28" i="9"/>
  <c r="BG29" i="9" s="1"/>
  <c r="BH25" i="9" l="1"/>
  <c r="BH27" i="9" s="1"/>
  <c r="BG421" i="8"/>
  <c r="BG142" i="9"/>
  <c r="BG145" i="9"/>
  <c r="BG32" i="9"/>
  <c r="BG45" i="9" s="1"/>
  <c r="BG48" i="9" s="1"/>
  <c r="BG50" i="9" s="1"/>
  <c r="BH47" i="9" s="1"/>
  <c r="BG399" i="8"/>
  <c r="BG54" i="9" l="1"/>
  <c r="BG53" i="9"/>
  <c r="BG143" i="9"/>
  <c r="BG425" i="8"/>
  <c r="BH370" i="8"/>
  <c r="BH372" i="8"/>
  <c r="BG56" i="9" l="1"/>
  <c r="BH373" i="8"/>
  <c r="BH28" i="9" l="1"/>
  <c r="BH29" i="9" s="1"/>
  <c r="BH116" i="9"/>
  <c r="BH120" i="9" s="1"/>
  <c r="BH399" i="8" l="1"/>
  <c r="BH32" i="9"/>
  <c r="BH45" i="9" s="1"/>
  <c r="BH48" i="9" s="1"/>
  <c r="BH50" i="9" s="1"/>
  <c r="BI47" i="9" s="1"/>
  <c r="BH145" i="9"/>
  <c r="BH421" i="8"/>
  <c r="BH142" i="9"/>
  <c r="BI25" i="9"/>
  <c r="BI27" i="9" s="1"/>
  <c r="BI370" i="8" l="1"/>
  <c r="BI372" i="8"/>
  <c r="BH53" i="9"/>
  <c r="BH143" i="9"/>
  <c r="BH425" i="8"/>
  <c r="BH54" i="9"/>
  <c r="BH56" i="9" l="1"/>
  <c r="BI373" i="8"/>
  <c r="BI28" i="9" l="1"/>
  <c r="BI29" i="9" s="1"/>
  <c r="BI116" i="9"/>
  <c r="BI120" i="9" s="1"/>
  <c r="BI399" i="8" l="1"/>
  <c r="BI32" i="9"/>
  <c r="BI45" i="9" s="1"/>
  <c r="BI48" i="9" s="1"/>
  <c r="BI50" i="9" s="1"/>
  <c r="BJ47" i="9" s="1"/>
  <c r="BI142" i="9"/>
  <c r="BI145" i="9"/>
  <c r="BJ25" i="9"/>
  <c r="BJ27" i="9" s="1"/>
  <c r="BI421" i="8"/>
  <c r="BI425" i="8" l="1"/>
  <c r="BJ372" i="8"/>
  <c r="BJ370" i="8"/>
  <c r="BI54" i="9"/>
  <c r="BI53" i="9"/>
  <c r="BI143" i="9"/>
  <c r="BJ373" i="8" l="1"/>
  <c r="BJ116" i="9" s="1"/>
  <c r="BI56" i="9"/>
  <c r="BJ28" i="9" l="1"/>
  <c r="BJ29" i="9" s="1"/>
  <c r="BJ120" i="9"/>
  <c r="K61" i="18"/>
  <c r="K65" i="18" s="1"/>
  <c r="K29" i="14" l="1"/>
  <c r="K30" i="14" s="1"/>
  <c r="BJ32" i="9"/>
  <c r="BJ399" i="8"/>
  <c r="BJ402" i="8" s="1"/>
  <c r="BJ145" i="9"/>
  <c r="BJ142" i="9"/>
  <c r="BJ421" i="8"/>
  <c r="BJ425" i="8" l="1"/>
  <c r="H7" i="22" s="1"/>
  <c r="G7" i="22" s="1"/>
  <c r="BJ427" i="8"/>
  <c r="G9" i="22"/>
  <c r="C427" i="8"/>
  <c r="D427" i="8"/>
  <c r="E427" i="8"/>
  <c r="F427" i="8"/>
  <c r="G427" i="8"/>
  <c r="H427" i="8"/>
  <c r="I427" i="8"/>
  <c r="J427" i="8"/>
  <c r="K427" i="8"/>
  <c r="L427" i="8"/>
  <c r="M427" i="8"/>
  <c r="N427" i="8"/>
  <c r="O427" i="8"/>
  <c r="P427" i="8"/>
  <c r="Q427" i="8"/>
  <c r="R427" i="8"/>
  <c r="S427" i="8"/>
  <c r="T427" i="8"/>
  <c r="U427" i="8"/>
  <c r="V427" i="8"/>
  <c r="W427" i="8"/>
  <c r="X427" i="8"/>
  <c r="Y427" i="8"/>
  <c r="Z427" i="8"/>
  <c r="AA427" i="8"/>
  <c r="AB427" i="8"/>
  <c r="AC427" i="8"/>
  <c r="AD427" i="8"/>
  <c r="AE427" i="8"/>
  <c r="AF427" i="8"/>
  <c r="AG427" i="8"/>
  <c r="AH427" i="8"/>
  <c r="AI427" i="8"/>
  <c r="AJ427" i="8"/>
  <c r="AK427" i="8"/>
  <c r="AL427" i="8"/>
  <c r="AM427" i="8"/>
  <c r="AN427" i="8"/>
  <c r="AO427" i="8"/>
  <c r="AP427" i="8"/>
  <c r="AQ427" i="8"/>
  <c r="AR427" i="8"/>
  <c r="AS427" i="8"/>
  <c r="AT427" i="8"/>
  <c r="AU427" i="8"/>
  <c r="AV427" i="8"/>
  <c r="AW427" i="8"/>
  <c r="AX427" i="8"/>
  <c r="AY427" i="8"/>
  <c r="AZ427" i="8"/>
  <c r="BA427" i="8"/>
  <c r="BB427" i="8"/>
  <c r="BC427" i="8"/>
  <c r="BD427" i="8"/>
  <c r="BI427" i="8"/>
  <c r="BH427" i="8"/>
  <c r="BG427" i="8"/>
  <c r="BF427" i="8"/>
  <c r="BE427" i="8"/>
  <c r="K17" i="16"/>
  <c r="K18" i="16" s="1"/>
  <c r="K54" i="14"/>
  <c r="BJ53" i="9"/>
  <c r="BJ143" i="9"/>
  <c r="K55" i="14"/>
  <c r="BJ54" i="9"/>
  <c r="K20" i="16"/>
  <c r="BJ403" i="8"/>
  <c r="BJ404" i="8"/>
  <c r="BJ45" i="9"/>
  <c r="BJ48" i="9" s="1"/>
  <c r="BJ50" i="9" s="1"/>
  <c r="K33" i="14"/>
  <c r="K46" i="14" s="1"/>
  <c r="K57" i="14" l="1"/>
  <c r="H10" i="22"/>
  <c r="G10" i="22" s="1"/>
  <c r="K49" i="14"/>
  <c r="K51" i="14" s="1"/>
  <c r="C16" i="26"/>
  <c r="BJ407" i="8"/>
  <c r="BJ409" i="8" s="1"/>
  <c r="B414" i="8"/>
  <c r="B415" i="8"/>
  <c r="B416" i="8"/>
  <c r="B417" i="8"/>
  <c r="BJ56" i="9"/>
  <c r="AQ416" i="8" l="1"/>
  <c r="AQ418" i="8" s="1"/>
  <c r="AQ122" i="9" s="1"/>
  <c r="AQ124" i="9" s="1"/>
  <c r="AN416" i="8"/>
  <c r="AN418" i="8" s="1"/>
  <c r="AN122" i="9" s="1"/>
  <c r="AN124" i="9" s="1"/>
  <c r="AU416" i="8"/>
  <c r="AU418" i="8" s="1"/>
  <c r="AU122" i="9" s="1"/>
  <c r="AU124" i="9" s="1"/>
  <c r="AW416" i="8"/>
  <c r="AW418" i="8" s="1"/>
  <c r="AW122" i="9" s="1"/>
  <c r="AW124" i="9" s="1"/>
  <c r="AP416" i="8"/>
  <c r="AP418" i="8" s="1"/>
  <c r="AP122" i="9" s="1"/>
  <c r="AP124" i="9" s="1"/>
  <c r="AO416" i="8"/>
  <c r="AO418" i="8" s="1"/>
  <c r="AO122" i="9" s="1"/>
  <c r="AO124" i="9" s="1"/>
  <c r="AS416" i="8"/>
  <c r="AS418" i="8" s="1"/>
  <c r="AS122" i="9" s="1"/>
  <c r="AS124" i="9" s="1"/>
  <c r="AX416" i="8"/>
  <c r="AX418" i="8" s="1"/>
  <c r="AX122" i="9" s="1"/>
  <c r="AX124" i="9" s="1"/>
  <c r="AV416" i="8"/>
  <c r="AV418" i="8" s="1"/>
  <c r="AV122" i="9" s="1"/>
  <c r="AV124" i="9" s="1"/>
  <c r="AM416" i="8"/>
  <c r="AM418" i="8" s="1"/>
  <c r="AM122" i="9" s="1"/>
  <c r="AT416" i="8"/>
  <c r="AT418" i="8" s="1"/>
  <c r="AT122" i="9" s="1"/>
  <c r="AT124" i="9" s="1"/>
  <c r="AR416" i="8"/>
  <c r="AR418" i="8" s="1"/>
  <c r="AR122" i="9" s="1"/>
  <c r="AR124" i="9" s="1"/>
  <c r="BE417" i="8"/>
  <c r="BE418" i="8" s="1"/>
  <c r="BE122" i="9" s="1"/>
  <c r="BE124" i="9" s="1"/>
  <c r="BB417" i="8"/>
  <c r="BB418" i="8" s="1"/>
  <c r="BB122" i="9" s="1"/>
  <c r="BB124" i="9" s="1"/>
  <c r="BH417" i="8"/>
  <c r="BH418" i="8" s="1"/>
  <c r="BH122" i="9" s="1"/>
  <c r="BH124" i="9" s="1"/>
  <c r="BC417" i="8"/>
  <c r="BC418" i="8" s="1"/>
  <c r="BC122" i="9" s="1"/>
  <c r="BC124" i="9" s="1"/>
  <c r="AY417" i="8"/>
  <c r="AY418" i="8" s="1"/>
  <c r="AY122" i="9" s="1"/>
  <c r="BJ417" i="8"/>
  <c r="BJ418" i="8" s="1"/>
  <c r="BJ122" i="9" s="1"/>
  <c r="BJ124" i="9" s="1"/>
  <c r="BI417" i="8"/>
  <c r="BI418" i="8" s="1"/>
  <c r="BI122" i="9" s="1"/>
  <c r="BI124" i="9" s="1"/>
  <c r="BD417" i="8"/>
  <c r="BD418" i="8" s="1"/>
  <c r="BD122" i="9" s="1"/>
  <c r="BD124" i="9" s="1"/>
  <c r="BF417" i="8"/>
  <c r="BF418" i="8" s="1"/>
  <c r="BF122" i="9" s="1"/>
  <c r="BF124" i="9" s="1"/>
  <c r="AZ417" i="8"/>
  <c r="AZ418" i="8" s="1"/>
  <c r="AZ122" i="9" s="1"/>
  <c r="AZ124" i="9" s="1"/>
  <c r="BG417" i="8"/>
  <c r="BG418" i="8" s="1"/>
  <c r="BG122" i="9" s="1"/>
  <c r="BG124" i="9" s="1"/>
  <c r="BA417" i="8"/>
  <c r="BA418" i="8" s="1"/>
  <c r="BA122" i="9" s="1"/>
  <c r="BA124" i="9" s="1"/>
  <c r="AI415" i="8"/>
  <c r="AI418" i="8" s="1"/>
  <c r="AI122" i="9" s="1"/>
  <c r="AI124" i="9" s="1"/>
  <c r="AF415" i="8"/>
  <c r="AF418" i="8" s="1"/>
  <c r="AF122" i="9" s="1"/>
  <c r="AF124" i="9" s="1"/>
  <c r="AD415" i="8"/>
  <c r="AD418" i="8" s="1"/>
  <c r="AD122" i="9" s="1"/>
  <c r="AD124" i="9" s="1"/>
  <c r="AB415" i="8"/>
  <c r="AB418" i="8" s="1"/>
  <c r="AB122" i="9" s="1"/>
  <c r="AB124" i="9" s="1"/>
  <c r="AE415" i="8"/>
  <c r="AE418" i="8" s="1"/>
  <c r="AE122" i="9" s="1"/>
  <c r="AE124" i="9" s="1"/>
  <c r="AA415" i="8"/>
  <c r="AA418" i="8" s="1"/>
  <c r="AA122" i="9" s="1"/>
  <c r="AJ415" i="8"/>
  <c r="AJ418" i="8" s="1"/>
  <c r="AJ122" i="9" s="1"/>
  <c r="AJ124" i="9" s="1"/>
  <c r="AK415" i="8"/>
  <c r="AK418" i="8" s="1"/>
  <c r="AK122" i="9" s="1"/>
  <c r="AK124" i="9" s="1"/>
  <c r="AC415" i="8"/>
  <c r="AC418" i="8" s="1"/>
  <c r="AC122" i="9" s="1"/>
  <c r="AC124" i="9" s="1"/>
  <c r="AG415" i="8"/>
  <c r="AG418" i="8" s="1"/>
  <c r="AG122" i="9" s="1"/>
  <c r="AG124" i="9" s="1"/>
  <c r="AL415" i="8"/>
  <c r="AL418" i="8" s="1"/>
  <c r="AL122" i="9" s="1"/>
  <c r="AL124" i="9" s="1"/>
  <c r="AH415" i="8"/>
  <c r="AH418" i="8" s="1"/>
  <c r="AH122" i="9" s="1"/>
  <c r="AH124" i="9" s="1"/>
  <c r="O414" i="8"/>
  <c r="O418" i="8" s="1"/>
  <c r="R414" i="8"/>
  <c r="R418" i="8" s="1"/>
  <c r="R122" i="9" s="1"/>
  <c r="R124" i="9" s="1"/>
  <c r="T414" i="8"/>
  <c r="T418" i="8" s="1"/>
  <c r="T122" i="9" s="1"/>
  <c r="T124" i="9" s="1"/>
  <c r="S414" i="8"/>
  <c r="S418" i="8" s="1"/>
  <c r="S122" i="9" s="1"/>
  <c r="S124" i="9" s="1"/>
  <c r="Y414" i="8"/>
  <c r="Y418" i="8" s="1"/>
  <c r="Y122" i="9" s="1"/>
  <c r="Y124" i="9" s="1"/>
  <c r="Z414" i="8"/>
  <c r="Z418" i="8" s="1"/>
  <c r="Z122" i="9" s="1"/>
  <c r="Z124" i="9" s="1"/>
  <c r="X414" i="8"/>
  <c r="X418" i="8" s="1"/>
  <c r="X122" i="9" s="1"/>
  <c r="X124" i="9" s="1"/>
  <c r="Q414" i="8"/>
  <c r="Q418" i="8" s="1"/>
  <c r="Q122" i="9" s="1"/>
  <c r="Q124" i="9" s="1"/>
  <c r="V414" i="8"/>
  <c r="V418" i="8" s="1"/>
  <c r="V122" i="9" s="1"/>
  <c r="V124" i="9" s="1"/>
  <c r="W414" i="8"/>
  <c r="W418" i="8" s="1"/>
  <c r="W122" i="9" s="1"/>
  <c r="W124" i="9" s="1"/>
  <c r="P414" i="8"/>
  <c r="P418" i="8" s="1"/>
  <c r="P122" i="9" s="1"/>
  <c r="P124" i="9" s="1"/>
  <c r="U414" i="8"/>
  <c r="U418" i="8" s="1"/>
  <c r="U122" i="9" s="1"/>
  <c r="U124" i="9" s="1"/>
  <c r="E16" i="26"/>
  <c r="C17" i="26"/>
  <c r="BF420" i="8" l="1"/>
  <c r="BD420" i="8"/>
  <c r="BI420" i="8"/>
  <c r="T420" i="8"/>
  <c r="R420" i="8"/>
  <c r="AL420" i="8"/>
  <c r="AR420" i="8"/>
  <c r="AT420" i="8"/>
  <c r="AJ420" i="8"/>
  <c r="AV420" i="8"/>
  <c r="AS420" i="8"/>
  <c r="C18" i="26"/>
  <c r="E17" i="26"/>
  <c r="AO420" i="8"/>
  <c r="AF420" i="8"/>
  <c r="X420" i="8"/>
  <c r="BJ420" i="8"/>
  <c r="BH420" i="8"/>
  <c r="AG420" i="8"/>
  <c r="W420" i="8"/>
  <c r="Q420" i="8"/>
  <c r="AZ420" i="8"/>
  <c r="Z420" i="8"/>
  <c r="Y420" i="8"/>
  <c r="S420" i="8"/>
  <c r="K67" i="18"/>
  <c r="K69" i="18" s="1"/>
  <c r="AY124" i="9"/>
  <c r="BC420" i="8"/>
  <c r="O122" i="9"/>
  <c r="O149" i="9"/>
  <c r="AH420" i="8"/>
  <c r="BB420" i="8"/>
  <c r="BE420" i="8"/>
  <c r="AC420" i="8"/>
  <c r="AK420" i="8"/>
  <c r="I67" i="18"/>
  <c r="I69" i="18" s="1"/>
  <c r="AM124" i="9"/>
  <c r="G67" i="18"/>
  <c r="G69" i="18" s="1"/>
  <c r="AA124" i="9"/>
  <c r="AX420" i="8"/>
  <c r="AE420" i="8"/>
  <c r="AB420" i="8"/>
  <c r="AD420" i="8"/>
  <c r="AP420" i="8"/>
  <c r="U420" i="8"/>
  <c r="AW420" i="8"/>
  <c r="P420" i="8"/>
  <c r="AI420" i="8"/>
  <c r="AU420" i="8"/>
  <c r="BA420" i="8"/>
  <c r="AN420" i="8"/>
  <c r="V420" i="8"/>
  <c r="BG420" i="8"/>
  <c r="AQ420" i="8"/>
  <c r="W423" i="8" l="1"/>
  <c r="AP423" i="8"/>
  <c r="BH423" i="8"/>
  <c r="T423" i="8"/>
  <c r="BB423" i="8"/>
  <c r="AS423" i="8"/>
  <c r="AG423" i="8"/>
  <c r="BJ423" i="8"/>
  <c r="BE423" i="8"/>
  <c r="BG423" i="8"/>
  <c r="AF423" i="8"/>
  <c r="AK423" i="8"/>
  <c r="AC423" i="8"/>
  <c r="AR423" i="8"/>
  <c r="AU423" i="8"/>
  <c r="AI423" i="8"/>
  <c r="U423" i="8"/>
  <c r="Z423" i="8"/>
  <c r="AM420" i="8"/>
  <c r="AM423" i="8" s="1"/>
  <c r="Q423" i="8"/>
  <c r="AW423" i="8"/>
  <c r="AH423" i="8"/>
  <c r="AL423" i="8"/>
  <c r="AQ423" i="8"/>
  <c r="AD423" i="8"/>
  <c r="AY420" i="8"/>
  <c r="AY423" i="8" s="1"/>
  <c r="BI423" i="8"/>
  <c r="AE423" i="8"/>
  <c r="AX423" i="8"/>
  <c r="BD423" i="8"/>
  <c r="AA420" i="8"/>
  <c r="AA423" i="8" s="1"/>
  <c r="Y423" i="8"/>
  <c r="BF423" i="8"/>
  <c r="AV423" i="8"/>
  <c r="AJ423" i="8"/>
  <c r="AT423" i="8"/>
  <c r="P149" i="9"/>
  <c r="O151" i="9"/>
  <c r="O153" i="9" s="1"/>
  <c r="E67" i="18"/>
  <c r="E69" i="18" s="1"/>
  <c r="O124" i="9"/>
  <c r="R423" i="8"/>
  <c r="BC423" i="8"/>
  <c r="X423" i="8"/>
  <c r="V423" i="8"/>
  <c r="S423" i="8"/>
  <c r="AO423" i="8"/>
  <c r="BA423" i="8"/>
  <c r="C19" i="26"/>
  <c r="E18" i="26"/>
  <c r="AN423" i="8" l="1"/>
  <c r="E19" i="26"/>
  <c r="C20" i="26"/>
  <c r="AB423" i="8"/>
  <c r="O159" i="9"/>
  <c r="O420" i="8"/>
  <c r="Q149" i="9"/>
  <c r="P151" i="9"/>
  <c r="P153" i="9" s="1"/>
  <c r="AZ423" i="8"/>
  <c r="R149" i="9" l="1"/>
  <c r="Q151" i="9"/>
  <c r="Q153" i="9" s="1"/>
  <c r="O423" i="8"/>
  <c r="P423" i="8"/>
  <c r="O161" i="9"/>
  <c r="P159" i="9"/>
  <c r="C21" i="26"/>
  <c r="E20" i="26"/>
  <c r="H6" i="22" l="1"/>
  <c r="G6" i="22" s="1"/>
  <c r="E21" i="26"/>
  <c r="C22" i="26"/>
  <c r="E22" i="26" s="1"/>
  <c r="P161" i="9"/>
  <c r="Q159" i="9"/>
  <c r="S149" i="9"/>
  <c r="R151" i="9"/>
  <c r="R153" i="9" s="1"/>
  <c r="E24" i="26" l="1"/>
  <c r="F19" i="22" s="1"/>
  <c r="T149" i="9"/>
  <c r="S151" i="9"/>
  <c r="S153" i="9" s="1"/>
  <c r="Q161" i="9"/>
  <c r="R159" i="9"/>
  <c r="R161" i="9" l="1"/>
  <c r="S159" i="9"/>
  <c r="U149" i="9"/>
  <c r="T151" i="9"/>
  <c r="T153" i="9" s="1"/>
  <c r="V149" i="9" l="1"/>
  <c r="U151" i="9"/>
  <c r="U153" i="9" s="1"/>
  <c r="S161" i="9"/>
  <c r="T159" i="9"/>
  <c r="T161" i="9" l="1"/>
  <c r="U159" i="9"/>
  <c r="W149" i="9"/>
  <c r="V151" i="9"/>
  <c r="V153" i="9" s="1"/>
  <c r="X149" i="9" l="1"/>
  <c r="W151" i="9"/>
  <c r="W153" i="9" s="1"/>
  <c r="U161" i="9"/>
  <c r="V159" i="9"/>
  <c r="V161" i="9" l="1"/>
  <c r="W159" i="9"/>
  <c r="Y149" i="9"/>
  <c r="X151" i="9"/>
  <c r="X153" i="9" s="1"/>
  <c r="Z149" i="9" l="1"/>
  <c r="Y151" i="9"/>
  <c r="Y153" i="9" s="1"/>
  <c r="W161" i="9"/>
  <c r="X159" i="9"/>
  <c r="X161" i="9" l="1"/>
  <c r="Y159" i="9"/>
  <c r="AA149" i="9"/>
  <c r="E24" i="16"/>
  <c r="E29" i="16" s="1"/>
  <c r="E31" i="16" s="1"/>
  <c r="Z151" i="9"/>
  <c r="Z153" i="9" s="1"/>
  <c r="AB149" i="9" l="1"/>
  <c r="AA151" i="9"/>
  <c r="AA153" i="9" s="1"/>
  <c r="Y161" i="9"/>
  <c r="Z159" i="9"/>
  <c r="Z161" i="9" l="1"/>
  <c r="E37" i="16"/>
  <c r="E39" i="16" s="1"/>
  <c r="AA159" i="9"/>
  <c r="AC149" i="9"/>
  <c r="AB151" i="9"/>
  <c r="AB153" i="9" s="1"/>
  <c r="AD149" i="9" l="1"/>
  <c r="AC151" i="9"/>
  <c r="AC153" i="9" s="1"/>
  <c r="AA161" i="9"/>
  <c r="AB159" i="9"/>
  <c r="AB161" i="9" l="1"/>
  <c r="AC159" i="9"/>
  <c r="AE149" i="9"/>
  <c r="AD151" i="9"/>
  <c r="AD153" i="9" s="1"/>
  <c r="AF149" i="9" l="1"/>
  <c r="AE151" i="9"/>
  <c r="AE153" i="9" s="1"/>
  <c r="AC161" i="9"/>
  <c r="AD159" i="9"/>
  <c r="AD161" i="9" l="1"/>
  <c r="AE159" i="9"/>
  <c r="AG149" i="9"/>
  <c r="AF151" i="9"/>
  <c r="AF153" i="9" s="1"/>
  <c r="AH149" i="9" l="1"/>
  <c r="AG151" i="9"/>
  <c r="AG153" i="9" s="1"/>
  <c r="AE161" i="9"/>
  <c r="AF159" i="9"/>
  <c r="AF161" i="9" l="1"/>
  <c r="AG159" i="9"/>
  <c r="AI149" i="9"/>
  <c r="AH151" i="9"/>
  <c r="AH153" i="9" s="1"/>
  <c r="AJ149" i="9" l="1"/>
  <c r="AI151" i="9"/>
  <c r="AI153" i="9" s="1"/>
  <c r="AG161" i="9"/>
  <c r="AH159" i="9"/>
  <c r="AH161" i="9" l="1"/>
  <c r="AI159" i="9"/>
  <c r="AK149" i="9"/>
  <c r="AJ151" i="9"/>
  <c r="AJ153" i="9" s="1"/>
  <c r="AL149" i="9" l="1"/>
  <c r="AK151" i="9"/>
  <c r="AK153" i="9" s="1"/>
  <c r="AI161" i="9"/>
  <c r="AJ159" i="9"/>
  <c r="AJ161" i="9" l="1"/>
  <c r="AK159" i="9"/>
  <c r="AM149" i="9"/>
  <c r="G24" i="16"/>
  <c r="G29" i="16" s="1"/>
  <c r="G31" i="16" s="1"/>
  <c r="AL151" i="9"/>
  <c r="AL153" i="9" s="1"/>
  <c r="AN149" i="9" l="1"/>
  <c r="AM151" i="9"/>
  <c r="AM153" i="9" s="1"/>
  <c r="AK161" i="9"/>
  <c r="AL159" i="9"/>
  <c r="AL161" i="9" l="1"/>
  <c r="G37" i="16"/>
  <c r="G39" i="16" s="1"/>
  <c r="AM159" i="9"/>
  <c r="AO149" i="9"/>
  <c r="AN151" i="9"/>
  <c r="AN153" i="9" s="1"/>
  <c r="AP149" i="9" l="1"/>
  <c r="AO151" i="9"/>
  <c r="AO153" i="9" s="1"/>
  <c r="AM161" i="9"/>
  <c r="AN159" i="9"/>
  <c r="AN161" i="9" l="1"/>
  <c r="AO159" i="9"/>
  <c r="AQ149" i="9"/>
  <c r="AP151" i="9"/>
  <c r="AP153" i="9" s="1"/>
  <c r="AR149" i="9" l="1"/>
  <c r="AQ151" i="9"/>
  <c r="AQ153" i="9" s="1"/>
  <c r="AO161" i="9"/>
  <c r="AP159" i="9"/>
  <c r="AP161" i="9" l="1"/>
  <c r="AQ159" i="9"/>
  <c r="AS149" i="9"/>
  <c r="AR151" i="9"/>
  <c r="AR153" i="9" s="1"/>
  <c r="AT149" i="9" l="1"/>
  <c r="AS151" i="9"/>
  <c r="AS153" i="9" s="1"/>
  <c r="AQ161" i="9"/>
  <c r="AR159" i="9"/>
  <c r="AR161" i="9" l="1"/>
  <c r="AS159" i="9"/>
  <c r="AU149" i="9"/>
  <c r="AT151" i="9"/>
  <c r="AT153" i="9" s="1"/>
  <c r="AV149" i="9" l="1"/>
  <c r="AU151" i="9"/>
  <c r="AU153" i="9" s="1"/>
  <c r="AS161" i="9"/>
  <c r="AT159" i="9"/>
  <c r="AT161" i="9" l="1"/>
  <c r="AU159" i="9"/>
  <c r="AW149" i="9"/>
  <c r="AV151" i="9"/>
  <c r="AV153" i="9" s="1"/>
  <c r="AX149" i="9" l="1"/>
  <c r="AW151" i="9"/>
  <c r="AW153" i="9" s="1"/>
  <c r="AU161" i="9"/>
  <c r="AV159" i="9"/>
  <c r="AV161" i="9" l="1"/>
  <c r="AW159" i="9"/>
  <c r="I24" i="16"/>
  <c r="I29" i="16" s="1"/>
  <c r="I31" i="16" s="1"/>
  <c r="AY149" i="9"/>
  <c r="AX151" i="9"/>
  <c r="AX153" i="9" s="1"/>
  <c r="AZ149" i="9" l="1"/>
  <c r="AY151" i="9"/>
  <c r="AY153" i="9" s="1"/>
  <c r="AW161" i="9"/>
  <c r="AX159" i="9"/>
  <c r="I37" i="16" l="1"/>
  <c r="I39" i="16" s="1"/>
  <c r="AX161" i="9"/>
  <c r="AY159" i="9"/>
  <c r="BA149" i="9"/>
  <c r="AZ151" i="9"/>
  <c r="AZ153" i="9" s="1"/>
  <c r="BB149" i="9" l="1"/>
  <c r="BA151" i="9"/>
  <c r="BA153" i="9" s="1"/>
  <c r="AY161" i="9"/>
  <c r="AZ159" i="9"/>
  <c r="AZ161" i="9" l="1"/>
  <c r="BA159" i="9"/>
  <c r="BC149" i="9"/>
  <c r="BB151" i="9"/>
  <c r="BB153" i="9" s="1"/>
  <c r="BD149" i="9" l="1"/>
  <c r="BC151" i="9"/>
  <c r="BC153" i="9" s="1"/>
  <c r="BA161" i="9"/>
  <c r="BB159" i="9"/>
  <c r="BB161" i="9" l="1"/>
  <c r="BC159" i="9"/>
  <c r="BE149" i="9"/>
  <c r="BD151" i="9"/>
  <c r="BD153" i="9" s="1"/>
  <c r="BF149" i="9" l="1"/>
  <c r="BE151" i="9"/>
  <c r="BE153" i="9" s="1"/>
  <c r="BC161" i="9"/>
  <c r="BD159" i="9"/>
  <c r="BD161" i="9" l="1"/>
  <c r="BE159" i="9"/>
  <c r="BG149" i="9"/>
  <c r="BF151" i="9"/>
  <c r="BF153" i="9" s="1"/>
  <c r="BH149" i="9" l="1"/>
  <c r="BG151" i="9"/>
  <c r="BG153" i="9" s="1"/>
  <c r="BE161" i="9"/>
  <c r="BF159" i="9"/>
  <c r="BF161" i="9" l="1"/>
  <c r="BG159" i="9"/>
  <c r="BI149" i="9"/>
  <c r="BH151" i="9"/>
  <c r="BH153" i="9" s="1"/>
  <c r="BJ149" i="9" l="1"/>
  <c r="BI151" i="9"/>
  <c r="BI153" i="9" s="1"/>
  <c r="BG161" i="9"/>
  <c r="BH159" i="9"/>
  <c r="BH161" i="9" l="1"/>
  <c r="BI159" i="9"/>
  <c r="K24" i="16"/>
  <c r="K29" i="16" s="1"/>
  <c r="K31" i="16" s="1"/>
  <c r="BJ151" i="9"/>
  <c r="BJ153" i="9" s="1"/>
  <c r="BI161" i="9" l="1"/>
  <c r="BJ159" i="9"/>
  <c r="BJ161" i="9" l="1"/>
  <c r="K37" i="16"/>
  <c r="K39" i="16" s="1"/>
</calcChain>
</file>

<file path=xl/comments1.xml><?xml version="1.0" encoding="utf-8"?>
<comments xmlns="http://schemas.openxmlformats.org/spreadsheetml/2006/main">
  <authors>
    <author>tc={533EF24E-A742-47D3-BBEB-095FC011446C}</author>
    <author>tc={83CAE0DB-250D-454E-8DF1-B1084D1B28FE}</author>
  </authors>
  <commentList>
    <comment ref="B128" authorId="0">
      <text>
        <r>
          <rPr>
            <sz val="11"/>
            <rFont val="Times New Roman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2% of operating costs</t>
        </r>
      </text>
    </comment>
    <comment ref="B129" authorId="1">
      <text>
        <r>
          <rPr>
            <sz val="11"/>
            <rFont val="Times New Roman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2% of operating costs
</t>
        </r>
      </text>
    </comment>
  </commentList>
</comments>
</file>

<file path=xl/comments2.xml><?xml version="1.0" encoding="utf-8"?>
<comments xmlns="http://schemas.openxmlformats.org/spreadsheetml/2006/main">
  <authors>
    <author>tc={25FB9D37-7599-4EA6-AC7B-5E35F8B0B9B6}</author>
    <author>tc={FE65192F-C176-446A-B88C-79C802C2A37C}</author>
    <author>tc={01948278-0F96-4E31-8681-64F306EA89EB}</author>
    <author>tc={0551E230-3B51-4E17-B217-91DBAC5227A5}</author>
    <author>tc={CC00D53B-08FC-4F3C-8E2A-544D6EE9E27B}</author>
    <author>tc={A1DE96A5-493F-4358-AFF5-9AF6E6191ABD}</author>
  </authors>
  <commentList>
    <comment ref="G5" authorId="0">
      <text>
        <r>
          <rPr>
            <sz val="11"/>
            <rFont val="Times New Roman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Technology v1 launch</t>
        </r>
      </text>
    </comment>
    <comment ref="I18" authorId="1">
      <text>
        <r>
          <rPr>
            <sz val="11"/>
            <rFont val="Times New Roman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= 55%; how much is 35% of the tier 2 (0.63)
</t>
        </r>
      </text>
    </comment>
    <comment ref="O18" authorId="2">
      <text>
        <r>
          <rPr>
            <sz val="11"/>
            <rFont val="Times New Roman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Here this increases in proportion of tier 1</t>
        </r>
      </text>
    </comment>
    <comment ref="J27" authorId="3">
      <text>
        <r>
          <rPr>
            <sz val="11"/>
            <rFont val="Times New Roman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1…55%, how much is 10% = 0.18</t>
        </r>
      </text>
    </comment>
    <comment ref="O27" authorId="4">
      <text>
        <r>
          <rPr>
            <sz val="11"/>
            <rFont val="Times New Roman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Here this increases in proportion of tier 2</t>
        </r>
      </text>
    </comment>
    <comment ref="B51" authorId="5">
      <text>
        <r>
          <rPr>
            <sz val="11"/>
            <rFont val="Times New Roman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At a 7,000 onboarding fee / average
</t>
        </r>
      </text>
    </comment>
  </commentList>
</comments>
</file>

<file path=xl/comments3.xml><?xml version="1.0" encoding="utf-8"?>
<comments xmlns="http://schemas.openxmlformats.org/spreadsheetml/2006/main">
  <authors>
    <author>tc={80F04968-5730-4FEF-B9AC-1CEDB1BE4EBB}</author>
    <author>tc={4B530E42-3170-4A4F-9906-F8F44EFA208B}</author>
    <author>tc={2AB3F804-1571-47F2-B11C-8FCA6E27FCD3}</author>
    <author>tc={DC7D2F69-8F44-416C-9AC1-08B0E1FFF3B0}</author>
    <author>tc={7A19E51B-1AE0-4449-AB15-FC9DC41359CC}</author>
    <author>tc={354E1F27-E229-45A6-96CE-B038A4373319}</author>
  </authors>
  <commentList>
    <comment ref="G5" authorId="0">
      <text>
        <r>
          <rPr>
            <sz val="11"/>
            <rFont val="Times New Roman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Technology v1 launch</t>
        </r>
      </text>
    </comment>
    <comment ref="I18" authorId="1">
      <text>
        <r>
          <rPr>
            <sz val="11"/>
            <rFont val="Times New Roman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= 55%; how much is 35% of the tier 2 (0.63)
</t>
        </r>
      </text>
    </comment>
    <comment ref="O18" authorId="2">
      <text>
        <r>
          <rPr>
            <sz val="11"/>
            <rFont val="Times New Roman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Here this increases in proportion of tier 1</t>
        </r>
      </text>
    </comment>
    <comment ref="J27" authorId="3">
      <text>
        <r>
          <rPr>
            <sz val="11"/>
            <rFont val="Times New Roman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1…55%, how much is 10% = 0.18</t>
        </r>
      </text>
    </comment>
    <comment ref="O27" authorId="4">
      <text>
        <r>
          <rPr>
            <sz val="11"/>
            <rFont val="Times New Roman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Here this increases in proportion of tier 2</t>
        </r>
      </text>
    </comment>
    <comment ref="B54" authorId="5">
      <text>
        <r>
          <rPr>
            <sz val="11"/>
            <rFont val="Times New Roman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At a 7,000 onboarding fee / average
</t>
        </r>
      </text>
    </comment>
  </commentList>
</comments>
</file>

<file path=xl/sharedStrings.xml><?xml version="1.0" encoding="utf-8"?>
<sst xmlns="http://schemas.openxmlformats.org/spreadsheetml/2006/main" count="1036" uniqueCount="414">
  <si>
    <t>SALES</t>
  </si>
  <si>
    <t>COST OF SALES</t>
  </si>
  <si>
    <t>EMPLOYEE COSTS</t>
  </si>
  <si>
    <t>FIXED ASSETS</t>
  </si>
  <si>
    <t>LOANS</t>
  </si>
  <si>
    <t>Loan 2</t>
  </si>
  <si>
    <t>Loan 3</t>
  </si>
  <si>
    <t>TAXATION</t>
  </si>
  <si>
    <t>Small</t>
  </si>
  <si>
    <t>Medium</t>
  </si>
  <si>
    <t>Large</t>
  </si>
  <si>
    <t>OVERHEADS</t>
  </si>
  <si>
    <t>Month</t>
  </si>
  <si>
    <t>Net Sales</t>
  </si>
  <si>
    <t>pa</t>
  </si>
  <si>
    <t>per person</t>
  </si>
  <si>
    <t>PAYE</t>
  </si>
  <si>
    <t>E'ee NIC</t>
  </si>
  <si>
    <t>E'er NIC</t>
  </si>
  <si>
    <t>Net Book Value</t>
  </si>
  <si>
    <t>Computer Equipment</t>
  </si>
  <si>
    <t>Loan 4</t>
  </si>
  <si>
    <t>Loan 5</t>
  </si>
  <si>
    <t>DEBTORS</t>
  </si>
  <si>
    <t>TRADE CREDITORS</t>
  </si>
  <si>
    <t>CREDITORS</t>
  </si>
  <si>
    <t>Payments</t>
  </si>
  <si>
    <t>Sales</t>
  </si>
  <si>
    <t>Interest</t>
  </si>
  <si>
    <t>National Insurance</t>
  </si>
  <si>
    <t>Contingency</t>
  </si>
  <si>
    <t>Wages &amp; Salaries</t>
  </si>
  <si>
    <t>Pension</t>
  </si>
  <si>
    <t>Year</t>
  </si>
  <si>
    <t>Total Employees</t>
  </si>
  <si>
    <t>n</t>
  </si>
  <si>
    <t>y</t>
  </si>
  <si>
    <t>Vatable</t>
  </si>
  <si>
    <t>Loans</t>
  </si>
  <si>
    <t>Repayment (Months)</t>
  </si>
  <si>
    <t>Opening Balance</t>
  </si>
  <si>
    <t>Loan Incepted</t>
  </si>
  <si>
    <t>Capital Outstanding</t>
  </si>
  <si>
    <t>Capital Repayment</t>
  </si>
  <si>
    <t>TOTAL Overheads</t>
  </si>
  <si>
    <t>PAYE/NIC</t>
  </si>
  <si>
    <t>NIC</t>
  </si>
  <si>
    <t>VAT CONTROL ACCOUNT</t>
  </si>
  <si>
    <t>Output VAT</t>
  </si>
  <si>
    <t>Input VAT</t>
  </si>
  <si>
    <t>Cash Inflow</t>
  </si>
  <si>
    <t>Equity</t>
  </si>
  <si>
    <t>Creditors</t>
  </si>
  <si>
    <t>Reconciliation</t>
  </si>
  <si>
    <t>Grants</t>
  </si>
  <si>
    <t>Cash Outflow</t>
  </si>
  <si>
    <t>GRANTS</t>
  </si>
  <si>
    <t>Grant 2</t>
  </si>
  <si>
    <t>Grant 3</t>
  </si>
  <si>
    <t>Grant 4</t>
  </si>
  <si>
    <t>Amount</t>
  </si>
  <si>
    <t>Grant 5</t>
  </si>
  <si>
    <t>(Months)</t>
  </si>
  <si>
    <t>Drawdown</t>
  </si>
  <si>
    <t>EQUITY</t>
  </si>
  <si>
    <t>Total</t>
  </si>
  <si>
    <t>Turnover</t>
  </si>
  <si>
    <t>Gross Profit</t>
  </si>
  <si>
    <t>Overheads</t>
  </si>
  <si>
    <t>Loans Incepted</t>
  </si>
  <si>
    <t>Loans Repaid</t>
  </si>
  <si>
    <t>Tangible Fixed Assets</t>
  </si>
  <si>
    <t>Current Assets</t>
  </si>
  <si>
    <t>Trade Debtors</t>
  </si>
  <si>
    <t>Current Liabilities</t>
  </si>
  <si>
    <t>Trade Creditors</t>
  </si>
  <si>
    <t>Overdraft</t>
  </si>
  <si>
    <t>Net Assets</t>
  </si>
  <si>
    <t>Share Capital</t>
  </si>
  <si>
    <t>Share Premium</t>
  </si>
  <si>
    <t>RESERVES</t>
  </si>
  <si>
    <t>Loan Repayments</t>
  </si>
  <si>
    <t>Add: Depreciation</t>
  </si>
  <si>
    <t>CORPORATION TAX</t>
  </si>
  <si>
    <t>Year 1</t>
  </si>
  <si>
    <t>Year 2</t>
  </si>
  <si>
    <t>Year 3</t>
  </si>
  <si>
    <t>Year 4</t>
  </si>
  <si>
    <t>Year 5</t>
  </si>
  <si>
    <t>NET INTEREST</t>
  </si>
  <si>
    <t>Overdraft Interest</t>
  </si>
  <si>
    <t>Bank Interest</t>
  </si>
  <si>
    <t>Loan Interest</t>
  </si>
  <si>
    <t>Net Interest</t>
  </si>
  <si>
    <t>Total Net Interest</t>
  </si>
  <si>
    <t>General Expenses</t>
  </si>
  <si>
    <t>Other</t>
  </si>
  <si>
    <t>Pension Contribution</t>
  </si>
  <si>
    <t>Heat, Light &amp; Power</t>
  </si>
  <si>
    <t>Equipment Hire &amp; Rental</t>
  </si>
  <si>
    <t>Total Direct Costs</t>
  </si>
  <si>
    <t>Rent, Rates &amp; Service Charges</t>
  </si>
  <si>
    <t>Utilities</t>
  </si>
  <si>
    <t>Small Equipment</t>
  </si>
  <si>
    <t>Software Licenses</t>
  </si>
  <si>
    <t>Computer Consumables</t>
  </si>
  <si>
    <t>IT Support</t>
  </si>
  <si>
    <t>Brochures &amp; Printing</t>
  </si>
  <si>
    <t>Promotional Items</t>
  </si>
  <si>
    <t>Travel &amp; Subsistence</t>
  </si>
  <si>
    <t>Entertainment</t>
  </si>
  <si>
    <t>SAB Expenses</t>
  </si>
  <si>
    <t>Audit Fees</t>
  </si>
  <si>
    <t>Sundry Expenditure</t>
  </si>
  <si>
    <t>Furniture, Office &amp; Lab Equipment</t>
  </si>
  <si>
    <t>Laboratory Consumables</t>
  </si>
  <si>
    <t>Recruitment Costs</t>
  </si>
  <si>
    <t>CASHFLOW FORECAST</t>
  </si>
  <si>
    <t>PROFIT AND LOSS ACCOUNT</t>
  </si>
  <si>
    <t>BALANCE SHEET</t>
  </si>
  <si>
    <t>Depreciation</t>
  </si>
  <si>
    <t>£</t>
  </si>
  <si>
    <t>Sensitivity Analysis</t>
  </si>
  <si>
    <t>% change</t>
  </si>
  <si>
    <t>Price</t>
  </si>
  <si>
    <t>Volume</t>
  </si>
  <si>
    <t>OUTPUT</t>
  </si>
  <si>
    <t>Break-even</t>
  </si>
  <si>
    <t>Cash Positive</t>
  </si>
  <si>
    <t>Max Cash Need</t>
  </si>
  <si>
    <t xml:space="preserve">Profit </t>
  </si>
  <si>
    <t>Cash</t>
  </si>
  <si>
    <t>BREAKEVEN</t>
  </si>
  <si>
    <t>CASH</t>
  </si>
  <si>
    <t>FINANCIAL PROJECTIONS</t>
  </si>
  <si>
    <t>WORKINGS</t>
  </si>
  <si>
    <t>Gross</t>
  </si>
  <si>
    <t>Personal Allowance</t>
  </si>
  <si>
    <t>Lower Rate</t>
  </si>
  <si>
    <t>Upper Rate</t>
  </si>
  <si>
    <t>VAT Reclaimed</t>
  </si>
  <si>
    <t>Salaries</t>
  </si>
  <si>
    <t>VAT Payments</t>
  </si>
  <si>
    <t>Capital Expenditure</t>
  </si>
  <si>
    <t>Equity Injected</t>
  </si>
  <si>
    <t>Cashflow</t>
  </si>
  <si>
    <t>Grant Income</t>
  </si>
  <si>
    <t>Corporation Tax</t>
  </si>
  <si>
    <t>VAT Reclaimable</t>
  </si>
  <si>
    <t>VAT Creditor</t>
  </si>
  <si>
    <t>Profit &amp; Loss Reserve</t>
  </si>
  <si>
    <t>Total Reserves</t>
  </si>
  <si>
    <t>PROFIT AND LOSS FORECAST</t>
  </si>
  <si>
    <t>BALANCE SHEET FORECAST</t>
  </si>
  <si>
    <t xml:space="preserve">Sensitized </t>
  </si>
  <si>
    <t>Actual</t>
  </si>
  <si>
    <t>CT Tax Paid</t>
  </si>
  <si>
    <t>Total Overheads</t>
  </si>
  <si>
    <t>Representing</t>
  </si>
  <si>
    <t>Pay  Rate</t>
  </si>
  <si>
    <t>ANALYSIS</t>
  </si>
  <si>
    <t>Net Pay</t>
  </si>
  <si>
    <t>Sales Price</t>
  </si>
  <si>
    <t>Quantity Sold</t>
  </si>
  <si>
    <t>Direct Cost</t>
  </si>
  <si>
    <t>Valuation</t>
  </si>
  <si>
    <t>P/E VALUATION</t>
  </si>
  <si>
    <t>ASSUMPTIONS</t>
  </si>
  <si>
    <t>DISCOUNTED CASHFLOW</t>
  </si>
  <si>
    <t>VALUATION</t>
  </si>
  <si>
    <t>Discount Rate</t>
  </si>
  <si>
    <t>Discount Factor</t>
  </si>
  <si>
    <t>Discounted Cash Flow</t>
  </si>
  <si>
    <t>10+</t>
  </si>
  <si>
    <t>Total Receipts</t>
  </si>
  <si>
    <t>Profit Before Interest &amp; Tax</t>
  </si>
  <si>
    <t>MINIMUM</t>
  </si>
  <si>
    <t>When</t>
  </si>
  <si>
    <t>Capital Redemption</t>
  </si>
  <si>
    <t>Capital Redemption Reserve</t>
  </si>
  <si>
    <t>Capital Redeemed</t>
  </si>
  <si>
    <t>Start Date</t>
  </si>
  <si>
    <t>Profit/(Loss) Before Interest &amp; Tax</t>
  </si>
  <si>
    <t>Net Profit/(Loss) Before Tax</t>
  </si>
  <si>
    <t>Net Profit/(Loss) After Tax</t>
  </si>
  <si>
    <t>`</t>
  </si>
  <si>
    <t>OPENING BALANCES</t>
  </si>
  <si>
    <t xml:space="preserve">Cost </t>
  </si>
  <si>
    <t>Depn</t>
  </si>
  <si>
    <t>Financed By</t>
  </si>
  <si>
    <t>Total Interest</t>
  </si>
  <si>
    <t>Total  Capital Repayment</t>
  </si>
  <si>
    <t>Wages &amp; Salaries (Incl Pension &amp; Tax)</t>
  </si>
  <si>
    <t>Balance B/Fwd</t>
  </si>
  <si>
    <t>Movement In Month</t>
  </si>
  <si>
    <t>Balance C/Fwd</t>
  </si>
  <si>
    <t>Operating Profit/(Loss)</t>
  </si>
  <si>
    <t>(Increase)/Decrease In Debtors</t>
  </si>
  <si>
    <t>Increase/(Decrease) In Trade Creditors</t>
  </si>
  <si>
    <t>Increase/(Decrease) In PAYE Creditors</t>
  </si>
  <si>
    <t>Increase/(Decrease) In VAT Creditors</t>
  </si>
  <si>
    <t>Bank &amp; Cash</t>
  </si>
  <si>
    <t>Movement In Year</t>
  </si>
  <si>
    <t>Financed By:</t>
  </si>
  <si>
    <t>FME Of Company</t>
  </si>
  <si>
    <t>Number Of Years To FME</t>
  </si>
  <si>
    <t>Discount Factor (Risk Adjusted)</t>
  </si>
  <si>
    <t>P/E Of Comparable Quoted Company</t>
  </si>
  <si>
    <t>Factors To Adjust P/E By</t>
  </si>
  <si>
    <t>Lack Of Share Liquidity</t>
  </si>
  <si>
    <t>Small Trading Company</t>
  </si>
  <si>
    <t>Other Risks</t>
  </si>
  <si>
    <t>Other Factor 2</t>
  </si>
  <si>
    <t>Other Factor 3</t>
  </si>
  <si>
    <t>Adjusted P/E Ratio</t>
  </si>
  <si>
    <t>Value Of Company In Future</t>
  </si>
  <si>
    <t>Discount Rate To Present Day</t>
  </si>
  <si>
    <t>Value Of Company Today</t>
  </si>
  <si>
    <t>P/E Calculation</t>
  </si>
  <si>
    <t>Growth Rate After Year 5</t>
  </si>
  <si>
    <t>Cash Flow</t>
  </si>
  <si>
    <t>Cost Of Sales</t>
  </si>
  <si>
    <t>Number Of Staff</t>
  </si>
  <si>
    <t>Gross Pay</t>
  </si>
  <si>
    <t>Opening Balance At Cost</t>
  </si>
  <si>
    <t>Additions At Cost</t>
  </si>
  <si>
    <t>Depreciation B/Fwd</t>
  </si>
  <si>
    <t>Charge For Month</t>
  </si>
  <si>
    <t>Cumulative C/Fwd</t>
  </si>
  <si>
    <t>Total Additions</t>
  </si>
  <si>
    <t>Total Depreciation</t>
  </si>
  <si>
    <t>Within 1 Month</t>
  </si>
  <si>
    <t>Between 1 &amp; 2 Months</t>
  </si>
  <si>
    <t>Between 2 &amp; 3 Months</t>
  </si>
  <si>
    <t>Between 3 &amp; 4 Months</t>
  </si>
  <si>
    <t>Between 4 &amp; 5 Months</t>
  </si>
  <si>
    <t>Debtors Control Account</t>
  </si>
  <si>
    <t>Receipts In Month</t>
  </si>
  <si>
    <t>Greater than 3 Months</t>
  </si>
  <si>
    <t>CreditorsControl Account</t>
  </si>
  <si>
    <t>Overheads In Month (Excl: Depn + Wage Costs)</t>
  </si>
  <si>
    <t>Payments In Month</t>
  </si>
  <si>
    <t>Closing Balance</t>
  </si>
  <si>
    <t>Due In Month</t>
  </si>
  <si>
    <t>Paid In Month</t>
  </si>
  <si>
    <t>Due(payable) In Month</t>
  </si>
  <si>
    <t>Paid/(Repaid) In Month</t>
  </si>
  <si>
    <t>VAT On Purchases In Month</t>
  </si>
  <si>
    <t>Payment Monitor</t>
  </si>
  <si>
    <t>VAT On Capital Expenditure</t>
  </si>
  <si>
    <t>Net Movement In Month</t>
  </si>
  <si>
    <t>Total Received</t>
  </si>
  <si>
    <t>Number Of Shares In Issue</t>
  </si>
  <si>
    <t>Net Profit Before Tax</t>
  </si>
  <si>
    <t>Losses Brought Forward</t>
  </si>
  <si>
    <t>Tax For Year</t>
  </si>
  <si>
    <t>Tax In profit &amp; Loss</t>
  </si>
  <si>
    <t>Tax Losses C/Fwd</t>
  </si>
  <si>
    <t>Corporation Tax Creditor B/Fwd</t>
  </si>
  <si>
    <t>Tax In The Year</t>
  </si>
  <si>
    <t>Tax Paid</t>
  </si>
  <si>
    <t>Corporation Tax Creditor C/Fwd</t>
  </si>
  <si>
    <t>Per Monthly P&amp;L Output</t>
  </si>
  <si>
    <t>Total Number Of Staff</t>
  </si>
  <si>
    <t>Potential Valuation Based On Earnings</t>
  </si>
  <si>
    <t>Potential Valuation Based On Cash Flows</t>
  </si>
  <si>
    <t>PAYE Rate</t>
  </si>
  <si>
    <t>E'er NIC Rate</t>
  </si>
  <si>
    <t>E'ee NIC Rate</t>
  </si>
  <si>
    <t>Enter Number Of Employees</t>
  </si>
  <si>
    <t xml:space="preserve">Percentage Received In </t>
  </si>
  <si>
    <t>1 Month</t>
  </si>
  <si>
    <t>1-2 Months</t>
  </si>
  <si>
    <t>2-3 Months</t>
  </si>
  <si>
    <t>3-4 Months</t>
  </si>
  <si>
    <t>4-5 Months</t>
  </si>
  <si>
    <t>&gt;3 Months</t>
  </si>
  <si>
    <t>Percentage Paid In</t>
  </si>
  <si>
    <t>Enter Only For Month Of Purchase</t>
  </si>
  <si>
    <t>Bank Base Rate</t>
  </si>
  <si>
    <t>Lending Rate</t>
  </si>
  <si>
    <t>Savings Rate</t>
  </si>
  <si>
    <t>Overdraft Rate</t>
  </si>
  <si>
    <t>Month Of</t>
  </si>
  <si>
    <t>Payment Period</t>
  </si>
  <si>
    <t xml:space="preserve">Number Of Payments </t>
  </si>
  <si>
    <t>Per Annum</t>
  </si>
  <si>
    <t>Capital Introduced</t>
  </si>
  <si>
    <t>Number Of Shares Acquired</t>
  </si>
  <si>
    <t>Value Of Redemption</t>
  </si>
  <si>
    <t>Number Of Shares Redeemed</t>
  </si>
  <si>
    <t>Net Profit Required</t>
  </si>
  <si>
    <t>Corporation Tax Rate</t>
  </si>
  <si>
    <t>VAT Rate</t>
  </si>
  <si>
    <t>Percentage Of Sales Vatable</t>
  </si>
  <si>
    <t>Percentage Of Purchases Vatable (COS)</t>
  </si>
  <si>
    <t>Printing &amp; Stationery</t>
  </si>
  <si>
    <t>Legal Fees</t>
  </si>
  <si>
    <t>Insurance</t>
  </si>
  <si>
    <t>SENSFISH LTD</t>
  </si>
  <si>
    <t xml:space="preserve">Month </t>
  </si>
  <si>
    <t>New Customers</t>
  </si>
  <si>
    <t>Renewals</t>
  </si>
  <si>
    <t>Marketing</t>
  </si>
  <si>
    <t>Events</t>
  </si>
  <si>
    <t>Social</t>
  </si>
  <si>
    <t>CEO</t>
  </si>
  <si>
    <t>CTO</t>
  </si>
  <si>
    <t>COO</t>
  </si>
  <si>
    <t>Chairman</t>
  </si>
  <si>
    <t>Sales Increase Percentage</t>
  </si>
  <si>
    <t>Staff Numbers</t>
  </si>
  <si>
    <t>Cloud Expert</t>
  </si>
  <si>
    <t>Consultancy</t>
  </si>
  <si>
    <t>Technical</t>
  </si>
  <si>
    <t>Legals fees</t>
  </si>
  <si>
    <t>Accountancy</t>
  </si>
  <si>
    <t>No of new staff</t>
  </si>
  <si>
    <t>Laptop</t>
  </si>
  <si>
    <t>Phone</t>
  </si>
  <si>
    <t>Jamsheer</t>
  </si>
  <si>
    <t>Licensing 1 - Basic Data API</t>
  </si>
  <si>
    <t>SaaS - Tier 1</t>
  </si>
  <si>
    <t>SaaS 2 - Tier 2</t>
  </si>
  <si>
    <t>SaaS 3 - Tier 3</t>
  </si>
  <si>
    <t>Consutlancy - per Client</t>
  </si>
  <si>
    <t>Altogether</t>
  </si>
  <si>
    <t>SaaS Tier 1</t>
  </si>
  <si>
    <t>SaaS Tier 2</t>
  </si>
  <si>
    <t>SaaS Tier 3</t>
  </si>
  <si>
    <t>SensFish Stage</t>
  </si>
  <si>
    <t>MVP / Prep</t>
  </si>
  <si>
    <t>MVP / Early Pilots</t>
  </si>
  <si>
    <t>Maturity</t>
  </si>
  <si>
    <t>Early 1</t>
  </si>
  <si>
    <t>Early 2</t>
  </si>
  <si>
    <t>Early Traction 1</t>
  </si>
  <si>
    <t>Early Traction 2</t>
  </si>
  <si>
    <t>Product-Market Fit 1</t>
  </si>
  <si>
    <t>Product-Market Fit 2</t>
  </si>
  <si>
    <t>Sclaling 1</t>
  </si>
  <si>
    <t>Sclaling 2</t>
  </si>
  <si>
    <t xml:space="preserve">Churn </t>
  </si>
  <si>
    <t>Consulting / Onboarding Fee</t>
  </si>
  <si>
    <t>% of Customers</t>
  </si>
  <si>
    <t>Notes</t>
  </si>
  <si>
    <t>Lower revenue per user, good for onboarding, pilots, long tail clients.</t>
  </si>
  <si>
    <t>Core growth driver, upsell target for Basic users.</t>
  </si>
  <si>
    <t>Fewer customers, but highest revenue per user (CLTV). Often enterprise or strategic partners.</t>
  </si>
  <si>
    <t>Subscription Tier</t>
  </si>
  <si>
    <t>Months</t>
  </si>
  <si>
    <t>Tier 1 % (Basic)</t>
  </si>
  <si>
    <t>Tier 2 % (Mid)</t>
  </si>
  <si>
    <t>Tier 3 % (Premium)</t>
  </si>
  <si>
    <t>SensFish Growth Rate %</t>
  </si>
  <si>
    <t>Churn Rate %</t>
  </si>
  <si>
    <t>1–2</t>
  </si>
  <si>
    <t>—</t>
  </si>
  <si>
    <t>Early onboarding</t>
  </si>
  <si>
    <t>3–4</t>
  </si>
  <si>
    <t>Early Traction (v1 tech)</t>
  </si>
  <si>
    <t>5–12</t>
  </si>
  <si>
    <t>Early traction phase</t>
  </si>
  <si>
    <t>13–18</t>
  </si>
  <si>
    <t>19–24</t>
  </si>
  <si>
    <t>Product-market fit phase</t>
  </si>
  <si>
    <t>25–30</t>
  </si>
  <si>
    <t>31–48</t>
  </si>
  <si>
    <t>Scaling phase</t>
  </si>
  <si>
    <t>49–60</t>
  </si>
  <si>
    <t>61+</t>
  </si>
  <si>
    <t>Mature phase</t>
  </si>
  <si>
    <t>COMPLETE TABLE by tiers</t>
  </si>
  <si>
    <t>Licencing</t>
  </si>
  <si>
    <t>% Split</t>
  </si>
  <si>
    <t>Scaling Phase 1</t>
  </si>
  <si>
    <t>Scaling Phase 2</t>
  </si>
  <si>
    <t>Typical Licensing Growth Rate (Estimate)</t>
  </si>
  <si>
    <t>3–5%</t>
  </si>
  <si>
    <t>5–8%</t>
  </si>
  <si>
    <t>5–7%</t>
  </si>
  <si>
    <t>4–6%</t>
  </si>
  <si>
    <t>3–4%</t>
  </si>
  <si>
    <t>2.5–4%</t>
  </si>
  <si>
    <t>1–2%</t>
  </si>
  <si>
    <t>SensFish Licencing Growth Rate</t>
  </si>
  <si>
    <t>Estimated Churn rate</t>
  </si>
  <si>
    <t>ALL Subsc</t>
  </si>
  <si>
    <t>All Subscription</t>
  </si>
  <si>
    <t>Proportion Business</t>
  </si>
  <si>
    <t>Estimated Consulting Growth Rate</t>
  </si>
  <si>
    <t>CFO</t>
  </si>
  <si>
    <t>Back-end Tech developer</t>
  </si>
  <si>
    <t>Front-End Tech developer</t>
  </si>
  <si>
    <t>Marine Biologist</t>
  </si>
  <si>
    <t>Admin</t>
  </si>
  <si>
    <t>Sales Person</t>
  </si>
  <si>
    <t>Digital Marketer &amp; PR</t>
  </si>
  <si>
    <t>Data Scientist</t>
  </si>
  <si>
    <t>Software Developer</t>
  </si>
  <si>
    <t>Data Strategist</t>
  </si>
  <si>
    <t>Tech Development Lead (incl cybersecurity)</t>
  </si>
  <si>
    <t>Market Development &amp; Commercialisation Head</t>
  </si>
  <si>
    <t>Market Development Associate</t>
  </si>
  <si>
    <t>New Partners</t>
  </si>
  <si>
    <t>Revenue</t>
  </si>
  <si>
    <t>ALL Subsc $</t>
  </si>
  <si>
    <t>Revenue ALL</t>
  </si>
  <si>
    <t>Grant 1</t>
  </si>
  <si>
    <t>Convertible Loan (Jamsheer)</t>
  </si>
  <si>
    <t>Accrued Interest – Convertible Loan</t>
  </si>
  <si>
    <t>Accrued Interest Payable</t>
  </si>
  <si>
    <t>FPG Bond Cost</t>
  </si>
  <si>
    <t>FPG Bond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</si>
</sst>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2" formatCode="_-&quot;£&quot;* #,##0_-;\-&quot;£&quot;* #,##0_-;_-&quot;£&quot;* &quot;-&quot;_-;_-@_-"/>
    <numFmt numFmtId="164" formatCode="* #,##0_);* \(#,##0\);* &quot;0&quot;_)"/>
    <numFmt numFmtId="165" formatCode="* #,##0.00_);* \(#,##0.00\);* &quot;0&quot;_)"/>
    <numFmt numFmtId="166" formatCode="* #,##0.000_);* \(#,##0.000\);* &quot;0&quot;_)"/>
    <numFmt numFmtId="167" formatCode="0.0%"/>
    <numFmt numFmtId="168" formatCode="&quot;£&quot;#,##0"/>
    <numFmt numFmtId="169" formatCode="[$£-809]#,##0"/>
    <numFmt numFmtId="170" formatCode="mmmm\-yy"/>
    <numFmt numFmtId="171" formatCode="[$-809]dd\ mmmm\ yyyy"/>
    <numFmt numFmtId="172" formatCode="&quot;£&quot;#,##0;[Red]&quot;£&quot;#,##0"/>
    <numFmt numFmtId="173" formatCode="* #,##0.0_);* \(#,##0.0\);* &quot;0&quot;_)"/>
  </numFmts>
  <fonts count="21" x14ac:knownFonts="1">
    <font>
      <sz val="11"/>
      <name val="Times New Roman"/>
    </font>
    <font>
      <sz val="11"/>
      <name val="Times New Roman"/>
      <family val="1"/>
    </font>
    <font>
      <u/>
      <sz val="10"/>
      <name val="Arial"/>
      <family val="2"/>
    </font>
    <font>
      <sz val="10"/>
      <name val="Arial"/>
      <family val="2"/>
    </font>
    <font>
      <sz val="8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  <font>
      <i/>
      <sz val="11"/>
      <name val="Arial"/>
      <family val="2"/>
    </font>
    <font>
      <sz val="11"/>
      <color indexed="9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sz val="11"/>
      <name val="Times New Roman"/>
      <family val="1"/>
    </font>
    <font>
      <b/>
      <sz val="11"/>
      <color indexed="9"/>
      <name val="Arial"/>
      <family val="2"/>
    </font>
    <font>
      <b/>
      <sz val="14"/>
      <color indexed="10"/>
      <name val="Arial"/>
      <family val="2"/>
    </font>
    <font>
      <b/>
      <sz val="12"/>
      <color indexed="12"/>
      <name val="Arial"/>
      <family val="2"/>
    </font>
    <font>
      <b/>
      <sz val="16"/>
      <color indexed="12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4"/>
      <color indexed="12"/>
      <name val="Arial"/>
      <family val="2"/>
    </font>
    <font>
      <b/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double">
        <color indexed="23"/>
      </bottom>
      <diagonal/>
    </border>
    <border>
      <left/>
      <right/>
      <top style="thin">
        <color indexed="55"/>
      </top>
      <bottom style="double">
        <color indexed="55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55"/>
      </top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2"/>
      </right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164" fontId="0" fillId="0" borderId="0"/>
    <xf numFmtId="164" fontId="1" fillId="0" borderId="0"/>
    <xf numFmtId="0" fontId="2" fillId="0" borderId="0" applyNumberFormat="0" applyFill="0" applyBorder="0" applyAlignment="0" applyProtection="0"/>
    <xf numFmtId="164" fontId="17" fillId="0" borderId="0"/>
    <xf numFmtId="9" fontId="1" fillId="0" borderId="0" applyFont="0" applyFill="0" applyBorder="0" applyAlignment="0" applyProtection="0"/>
  </cellStyleXfs>
  <cellXfs count="197">
    <xf numFmtId="164" fontId="0" fillId="0" borderId="0" xfId="0"/>
    <xf numFmtId="164" fontId="3" fillId="0" borderId="0" xfId="0" applyFont="1"/>
    <xf numFmtId="164" fontId="5" fillId="0" borderId="0" xfId="0" applyFont="1"/>
    <xf numFmtId="164" fontId="6" fillId="0" borderId="0" xfId="0" applyFont="1"/>
    <xf numFmtId="164" fontId="7" fillId="0" borderId="0" xfId="0" applyFont="1"/>
    <xf numFmtId="164" fontId="6" fillId="0" borderId="0" xfId="0" applyFont="1" applyAlignment="1">
      <alignment horizontal="right"/>
    </xf>
    <xf numFmtId="0" fontId="6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164" fontId="7" fillId="0" borderId="0" xfId="0" applyFont="1" applyAlignment="1">
      <alignment horizontal="center"/>
    </xf>
    <xf numFmtId="168" fontId="5" fillId="0" borderId="0" xfId="0" applyNumberFormat="1" applyFont="1"/>
    <xf numFmtId="168" fontId="5" fillId="2" borderId="0" xfId="0" applyNumberFormat="1" applyFont="1" applyFill="1"/>
    <xf numFmtId="9" fontId="5" fillId="0" borderId="0" xfId="0" applyNumberFormat="1" applyFont="1"/>
    <xf numFmtId="167" fontId="5" fillId="0" borderId="0" xfId="0" applyNumberFormat="1" applyFont="1"/>
    <xf numFmtId="164" fontId="5" fillId="0" borderId="0" xfId="0" applyFont="1" applyAlignment="1">
      <alignment horizontal="right"/>
    </xf>
    <xf numFmtId="164" fontId="5" fillId="0" borderId="0" xfId="0" applyFont="1" applyAlignment="1">
      <alignment horizontal="center"/>
    </xf>
    <xf numFmtId="168" fontId="9" fillId="2" borderId="0" xfId="0" applyNumberFormat="1" applyFont="1" applyFill="1"/>
    <xf numFmtId="10" fontId="5" fillId="0" borderId="0" xfId="0" applyNumberFormat="1" applyFont="1"/>
    <xf numFmtId="164" fontId="5" fillId="2" borderId="0" xfId="0" applyFont="1" applyFill="1"/>
    <xf numFmtId="164" fontId="6" fillId="0" borderId="0" xfId="0" applyFont="1" applyAlignment="1">
      <alignment horizontal="center"/>
    </xf>
    <xf numFmtId="165" fontId="5" fillId="0" borderId="0" xfId="0" applyNumberFormat="1" applyFont="1"/>
    <xf numFmtId="164" fontId="8" fillId="0" borderId="0" xfId="0" applyFont="1"/>
    <xf numFmtId="165" fontId="9" fillId="0" borderId="0" xfId="0" applyNumberFormat="1" applyFont="1"/>
    <xf numFmtId="0" fontId="5" fillId="0" borderId="0" xfId="0" applyNumberFormat="1" applyFont="1"/>
    <xf numFmtId="0" fontId="9" fillId="2" borderId="0" xfId="0" applyNumberFormat="1" applyFont="1" applyFill="1" applyAlignment="1">
      <alignment horizontal="center"/>
    </xf>
    <xf numFmtId="0" fontId="5" fillId="0" borderId="0" xfId="0" applyNumberFormat="1" applyFont="1" applyAlignment="1">
      <alignment horizontal="center"/>
    </xf>
    <xf numFmtId="164" fontId="6" fillId="0" borderId="2" xfId="0" applyFont="1" applyBorder="1"/>
    <xf numFmtId="166" fontId="5" fillId="0" borderId="0" xfId="0" applyNumberFormat="1" applyFont="1"/>
    <xf numFmtId="164" fontId="5" fillId="0" borderId="3" xfId="0" applyFont="1" applyBorder="1"/>
    <xf numFmtId="164" fontId="5" fillId="0" borderId="4" xfId="0" applyFont="1" applyBorder="1"/>
    <xf numFmtId="164" fontId="9" fillId="2" borderId="0" xfId="0" applyFont="1" applyFill="1"/>
    <xf numFmtId="164" fontId="5" fillId="3" borderId="0" xfId="0" applyFont="1" applyFill="1"/>
    <xf numFmtId="164" fontId="9" fillId="0" borderId="0" xfId="0" applyFont="1"/>
    <xf numFmtId="164" fontId="9" fillId="3" borderId="0" xfId="0" applyFont="1" applyFill="1" applyAlignment="1">
      <alignment horizontal="center"/>
    </xf>
    <xf numFmtId="164" fontId="5" fillId="0" borderId="5" xfId="0" applyFont="1" applyBorder="1"/>
    <xf numFmtId="164" fontId="11" fillId="0" borderId="0" xfId="0" applyFont="1"/>
    <xf numFmtId="169" fontId="5" fillId="4" borderId="0" xfId="0" applyNumberFormat="1" applyFont="1" applyFill="1"/>
    <xf numFmtId="164" fontId="5" fillId="4" borderId="0" xfId="0" applyFont="1" applyFill="1"/>
    <xf numFmtId="168" fontId="5" fillId="4" borderId="0" xfId="0" applyNumberFormat="1" applyFont="1" applyFill="1"/>
    <xf numFmtId="9" fontId="5" fillId="4" borderId="0" xfId="0" applyNumberFormat="1" applyFont="1" applyFill="1"/>
    <xf numFmtId="167" fontId="5" fillId="4" borderId="0" xfId="0" applyNumberFormat="1" applyFont="1" applyFill="1"/>
    <xf numFmtId="10" fontId="5" fillId="4" borderId="0" xfId="0" applyNumberFormat="1" applyFont="1" applyFill="1"/>
    <xf numFmtId="168" fontId="5" fillId="4" borderId="1" xfId="0" applyNumberFormat="1" applyFont="1" applyFill="1" applyBorder="1"/>
    <xf numFmtId="164" fontId="5" fillId="4" borderId="1" xfId="0" applyFont="1" applyFill="1" applyBorder="1"/>
    <xf numFmtId="3" fontId="5" fillId="4" borderId="0" xfId="0" applyNumberFormat="1" applyFont="1" applyFill="1"/>
    <xf numFmtId="4" fontId="5" fillId="2" borderId="0" xfId="0" applyNumberFormat="1" applyFont="1" applyFill="1"/>
    <xf numFmtId="2" fontId="5" fillId="2" borderId="0" xfId="0" applyNumberFormat="1" applyFont="1" applyFill="1"/>
    <xf numFmtId="164" fontId="5" fillId="4" borderId="0" xfId="0" applyFont="1" applyFill="1" applyAlignment="1">
      <alignment horizontal="right"/>
    </xf>
    <xf numFmtId="164" fontId="10" fillId="0" borderId="0" xfId="0" applyFont="1" applyAlignment="1">
      <alignment horizontal="center"/>
    </xf>
    <xf numFmtId="164" fontId="12" fillId="0" borderId="0" xfId="0" applyFont="1"/>
    <xf numFmtId="164" fontId="13" fillId="3" borderId="0" xfId="0" applyFont="1" applyFill="1" applyAlignment="1">
      <alignment horizontal="center"/>
    </xf>
    <xf numFmtId="164" fontId="10" fillId="0" borderId="0" xfId="0" applyFont="1"/>
    <xf numFmtId="170" fontId="10" fillId="0" borderId="0" xfId="0" applyNumberFormat="1" applyFont="1"/>
    <xf numFmtId="0" fontId="10" fillId="0" borderId="0" xfId="0" applyNumberFormat="1" applyFont="1" applyAlignment="1">
      <alignment horizontal="center"/>
    </xf>
    <xf numFmtId="17" fontId="10" fillId="0" borderId="0" xfId="0" applyNumberFormat="1" applyFont="1" applyAlignment="1">
      <alignment horizontal="right"/>
    </xf>
    <xf numFmtId="17" fontId="10" fillId="0" borderId="0" xfId="0" applyNumberFormat="1" applyFont="1"/>
    <xf numFmtId="164" fontId="10" fillId="0" borderId="0" xfId="0" applyFont="1" applyAlignment="1">
      <alignment horizontal="right"/>
    </xf>
    <xf numFmtId="164" fontId="10" fillId="0" borderId="3" xfId="0" applyFont="1" applyBorder="1"/>
    <xf numFmtId="164" fontId="10" fillId="0" borderId="6" xfId="0" applyFont="1" applyBorder="1"/>
    <xf numFmtId="164" fontId="10" fillId="0" borderId="4" xfId="0" applyFont="1" applyBorder="1"/>
    <xf numFmtId="164" fontId="14" fillId="0" borderId="0" xfId="0" applyFont="1" applyAlignment="1">
      <alignment horizontal="center"/>
    </xf>
    <xf numFmtId="164" fontId="10" fillId="0" borderId="7" xfId="0" applyFont="1" applyBorder="1"/>
    <xf numFmtId="164" fontId="10" fillId="0" borderId="3" xfId="0" applyFont="1" applyBorder="1" applyAlignment="1">
      <alignment horizontal="right"/>
    </xf>
    <xf numFmtId="9" fontId="14" fillId="0" borderId="0" xfId="4" applyFont="1" applyFill="1"/>
    <xf numFmtId="17" fontId="10" fillId="0" borderId="0" xfId="0" applyNumberFormat="1" applyFont="1" applyAlignment="1">
      <alignment horizontal="center"/>
    </xf>
    <xf numFmtId="164" fontId="10" fillId="0" borderId="8" xfId="0" applyFont="1" applyBorder="1" applyAlignment="1">
      <alignment horizontal="right"/>
    </xf>
    <xf numFmtId="164" fontId="10" fillId="0" borderId="7" xfId="0" applyFont="1" applyBorder="1" applyAlignment="1">
      <alignment horizontal="right"/>
    </xf>
    <xf numFmtId="164" fontId="10" fillId="0" borderId="5" xfId="0" applyFont="1" applyBorder="1" applyAlignment="1">
      <alignment horizontal="right"/>
    </xf>
    <xf numFmtId="164" fontId="10" fillId="0" borderId="0" xfId="0" applyFont="1" applyAlignment="1">
      <alignment horizontal="left"/>
    </xf>
    <xf numFmtId="164" fontId="10" fillId="0" borderId="6" xfId="0" applyFont="1" applyBorder="1" applyAlignment="1">
      <alignment horizontal="right"/>
    </xf>
    <xf numFmtId="164" fontId="10" fillId="0" borderId="4" xfId="0" applyFont="1" applyBorder="1" applyAlignment="1">
      <alignment horizontal="right"/>
    </xf>
    <xf numFmtId="164" fontId="15" fillId="0" borderId="0" xfId="0" applyFont="1"/>
    <xf numFmtId="164" fontId="16" fillId="0" borderId="0" xfId="0" applyFont="1"/>
    <xf numFmtId="164" fontId="10" fillId="0" borderId="9" xfId="0" applyFont="1" applyBorder="1"/>
    <xf numFmtId="164" fontId="10" fillId="0" borderId="2" xfId="0" applyFont="1" applyBorder="1"/>
    <xf numFmtId="164" fontId="10" fillId="0" borderId="9" xfId="0" applyFont="1" applyBorder="1" applyAlignment="1">
      <alignment horizontal="right"/>
    </xf>
    <xf numFmtId="164" fontId="5" fillId="2" borderId="0" xfId="0" applyFont="1" applyFill="1" applyAlignment="1">
      <alignment horizontal="right"/>
    </xf>
    <xf numFmtId="164" fontId="7" fillId="0" borderId="0" xfId="0" applyFont="1" applyAlignment="1">
      <alignment horizontal="left"/>
    </xf>
    <xf numFmtId="164" fontId="18" fillId="0" borderId="0" xfId="3" applyFont="1"/>
    <xf numFmtId="164" fontId="10" fillId="0" borderId="0" xfId="3" applyFont="1"/>
    <xf numFmtId="164" fontId="18" fillId="0" borderId="0" xfId="0" applyFont="1"/>
    <xf numFmtId="0" fontId="10" fillId="4" borderId="10" xfId="0" applyNumberFormat="1" applyFont="1" applyFill="1" applyBorder="1" applyAlignment="1">
      <alignment horizontal="center"/>
    </xf>
    <xf numFmtId="9" fontId="10" fillId="4" borderId="10" xfId="0" applyNumberFormat="1" applyFont="1" applyFill="1" applyBorder="1" applyAlignment="1">
      <alignment horizontal="center"/>
    </xf>
    <xf numFmtId="9" fontId="18" fillId="0" borderId="0" xfId="4" applyFont="1" applyFill="1"/>
    <xf numFmtId="164" fontId="10" fillId="0" borderId="0" xfId="3" applyFont="1" applyAlignment="1">
      <alignment wrapText="1"/>
    </xf>
    <xf numFmtId="0" fontId="10" fillId="0" borderId="0" xfId="3" applyNumberFormat="1" applyFont="1" applyAlignment="1">
      <alignment horizontal="center" wrapText="1"/>
    </xf>
    <xf numFmtId="164" fontId="10" fillId="0" borderId="0" xfId="3" applyFont="1" applyAlignment="1">
      <alignment horizontal="center" wrapText="1"/>
    </xf>
    <xf numFmtId="0" fontId="10" fillId="0" borderId="0" xfId="3" applyNumberFormat="1" applyFont="1" applyAlignment="1">
      <alignment horizontal="center"/>
    </xf>
    <xf numFmtId="3" fontId="10" fillId="0" borderId="10" xfId="3" applyNumberFormat="1" applyFont="1" applyBorder="1"/>
    <xf numFmtId="166" fontId="10" fillId="0" borderId="0" xfId="3" applyNumberFormat="1" applyFont="1"/>
    <xf numFmtId="42" fontId="10" fillId="0" borderId="0" xfId="3" applyNumberFormat="1" applyFont="1"/>
    <xf numFmtId="164" fontId="10" fillId="0" borderId="11" xfId="3" applyFont="1" applyBorder="1"/>
    <xf numFmtId="9" fontId="10" fillId="0" borderId="0" xfId="4" applyFont="1" applyAlignment="1">
      <alignment horizontal="right"/>
    </xf>
    <xf numFmtId="3" fontId="5" fillId="4" borderId="0" xfId="0" applyNumberFormat="1" applyFont="1" applyFill="1" applyAlignment="1">
      <alignment horizontal="center"/>
    </xf>
    <xf numFmtId="171" fontId="10" fillId="4" borderId="10" xfId="0" applyNumberFormat="1" applyFont="1" applyFill="1" applyBorder="1"/>
    <xf numFmtId="9" fontId="10" fillId="4" borderId="10" xfId="4" applyFont="1" applyFill="1" applyBorder="1"/>
    <xf numFmtId="10" fontId="10" fillId="0" borderId="0" xfId="0" applyNumberFormat="1" applyFont="1"/>
    <xf numFmtId="164" fontId="10" fillId="0" borderId="0" xfId="0" applyFont="1" applyAlignment="1">
      <alignment horizontal="left" indent="1"/>
    </xf>
    <xf numFmtId="164" fontId="10" fillId="0" borderId="12" xfId="0" applyFont="1" applyBorder="1"/>
    <xf numFmtId="164" fontId="11" fillId="0" borderId="13" xfId="0" applyFont="1" applyBorder="1"/>
    <xf numFmtId="164" fontId="14" fillId="0" borderId="14" xfId="0" applyFont="1" applyBorder="1"/>
    <xf numFmtId="164" fontId="14" fillId="0" borderId="15" xfId="0" applyFont="1" applyBorder="1"/>
    <xf numFmtId="164" fontId="10" fillId="0" borderId="16" xfId="0" applyFont="1" applyBorder="1"/>
    <xf numFmtId="164" fontId="11" fillId="0" borderId="17" xfId="0" applyFont="1" applyBorder="1"/>
    <xf numFmtId="172" fontId="14" fillId="0" borderId="18" xfId="0" applyNumberFormat="1" applyFont="1" applyBorder="1"/>
    <xf numFmtId="168" fontId="5" fillId="2" borderId="11" xfId="0" applyNumberFormat="1" applyFont="1" applyFill="1" applyBorder="1"/>
    <xf numFmtId="168" fontId="5" fillId="2" borderId="2" xfId="0" applyNumberFormat="1" applyFont="1" applyFill="1" applyBorder="1"/>
    <xf numFmtId="164" fontId="9" fillId="2" borderId="0" xfId="0" applyFont="1" applyFill="1" applyAlignment="1">
      <alignment horizontal="left"/>
    </xf>
    <xf numFmtId="164" fontId="5" fillId="4" borderId="0" xfId="0" applyFont="1" applyFill="1" applyAlignment="1">
      <alignment horizontal="left"/>
    </xf>
    <xf numFmtId="164" fontId="5" fillId="0" borderId="0" xfId="0" applyFont="1" applyAlignment="1">
      <alignment horizontal="left"/>
    </xf>
    <xf numFmtId="170" fontId="11" fillId="2" borderId="19" xfId="0" applyNumberFormat="1" applyFont="1" applyFill="1" applyBorder="1"/>
    <xf numFmtId="170" fontId="11" fillId="2" borderId="20" xfId="0" applyNumberFormat="1" applyFont="1" applyFill="1" applyBorder="1"/>
    <xf numFmtId="164" fontId="11" fillId="2" borderId="19" xfId="0" applyFont="1" applyFill="1" applyBorder="1"/>
    <xf numFmtId="168" fontId="11" fillId="2" borderId="19" xfId="0" applyNumberFormat="1" applyFont="1" applyFill="1" applyBorder="1"/>
    <xf numFmtId="9" fontId="11" fillId="2" borderId="19" xfId="4" applyFont="1" applyFill="1" applyBorder="1"/>
    <xf numFmtId="168" fontId="11" fillId="2" borderId="19" xfId="3" applyNumberFormat="1" applyFont="1" applyFill="1" applyBorder="1"/>
    <xf numFmtId="0" fontId="10" fillId="4" borderId="21" xfId="3" applyNumberFormat="1" applyFont="1" applyFill="1" applyBorder="1" applyAlignment="1">
      <alignment horizontal="center"/>
    </xf>
    <xf numFmtId="9" fontId="11" fillId="2" borderId="19" xfId="3" applyNumberFormat="1" applyFont="1" applyFill="1" applyBorder="1" applyAlignment="1">
      <alignment horizontal="center"/>
    </xf>
    <xf numFmtId="164" fontId="11" fillId="2" borderId="19" xfId="3" applyFont="1" applyFill="1" applyBorder="1"/>
    <xf numFmtId="42" fontId="11" fillId="2" borderId="19" xfId="3" applyNumberFormat="1" applyFont="1" applyFill="1" applyBorder="1"/>
    <xf numFmtId="166" fontId="11" fillId="2" borderId="19" xfId="3" applyNumberFormat="1" applyFont="1" applyFill="1" applyBorder="1" applyAlignment="1">
      <alignment horizontal="center"/>
    </xf>
    <xf numFmtId="164" fontId="11" fillId="2" borderId="22" xfId="3" applyFont="1" applyFill="1" applyBorder="1"/>
    <xf numFmtId="164" fontId="19" fillId="2" borderId="23" xfId="3" applyFont="1" applyFill="1" applyBorder="1"/>
    <xf numFmtId="164" fontId="11" fillId="2" borderId="24" xfId="3" applyFont="1" applyFill="1" applyBorder="1"/>
    <xf numFmtId="164" fontId="19" fillId="2" borderId="25" xfId="3" applyFont="1" applyFill="1" applyBorder="1"/>
    <xf numFmtId="9" fontId="10" fillId="4" borderId="26" xfId="0" applyNumberFormat="1" applyFont="1" applyFill="1" applyBorder="1" applyAlignment="1">
      <alignment horizontal="center"/>
    </xf>
    <xf numFmtId="164" fontId="5" fillId="5" borderId="0" xfId="0" applyFont="1" applyFill="1"/>
    <xf numFmtId="164" fontId="20" fillId="0" borderId="0" xfId="0" applyFont="1" applyAlignment="1">
      <alignment wrapText="1"/>
    </xf>
    <xf numFmtId="164" fontId="0" fillId="0" borderId="0" xfId="0" applyAlignment="1">
      <alignment wrapText="1"/>
    </xf>
    <xf numFmtId="164" fontId="20" fillId="5" borderId="10" xfId="0" applyFont="1" applyFill="1" applyBorder="1" applyAlignment="1">
      <alignment wrapText="1"/>
    </xf>
    <xf numFmtId="164" fontId="20" fillId="0" borderId="10" xfId="0" applyFont="1" applyBorder="1" applyAlignment="1">
      <alignment wrapText="1"/>
    </xf>
    <xf numFmtId="164" fontId="6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164" fontId="20" fillId="0" borderId="0" xfId="0" applyFont="1" applyAlignment="1">
      <alignment horizontal="center" vertical="center" wrapText="1"/>
    </xf>
    <xf numFmtId="164" fontId="20" fillId="0" borderId="0" xfId="0" applyFont="1" applyAlignment="1">
      <alignment vertical="center" wrapText="1"/>
    </xf>
    <xf numFmtId="164" fontId="12" fillId="0" borderId="0" xfId="0" applyFont="1" applyAlignment="1">
      <alignment vertical="center" wrapText="1"/>
    </xf>
    <xf numFmtId="164" fontId="20" fillId="0" borderId="10" xfId="0" applyFont="1" applyBorder="1" applyAlignment="1">
      <alignment horizontal="center" vertical="center" wrapText="1"/>
    </xf>
    <xf numFmtId="164" fontId="20" fillId="0" borderId="10" xfId="0" applyFont="1" applyBorder="1" applyAlignment="1">
      <alignment vertical="center" wrapText="1"/>
    </xf>
    <xf numFmtId="9" fontId="12" fillId="0" borderId="10" xfId="0" applyNumberFormat="1" applyFont="1" applyBorder="1" applyAlignment="1">
      <alignment vertical="center" wrapText="1"/>
    </xf>
    <xf numFmtId="164" fontId="12" fillId="0" borderId="10" xfId="0" applyFont="1" applyBorder="1" applyAlignment="1">
      <alignment vertical="center" wrapText="1"/>
    </xf>
    <xf numFmtId="164" fontId="20" fillId="5" borderId="10" xfId="0" applyFont="1" applyFill="1" applyBorder="1" applyAlignment="1">
      <alignment horizontal="center" vertical="center" wrapText="1"/>
    </xf>
    <xf numFmtId="9" fontId="12" fillId="0" borderId="10" xfId="4" applyFont="1" applyBorder="1" applyAlignment="1">
      <alignment vertical="center" wrapText="1"/>
    </xf>
    <xf numFmtId="167" fontId="12" fillId="0" borderId="10" xfId="4" applyNumberFormat="1" applyFont="1" applyBorder="1" applyAlignment="1">
      <alignment vertical="center" wrapText="1"/>
    </xf>
    <xf numFmtId="9" fontId="12" fillId="0" borderId="10" xfId="4" applyNumberFormat="1" applyFont="1" applyBorder="1" applyAlignment="1">
      <alignment vertical="center" wrapText="1"/>
    </xf>
    <xf numFmtId="165" fontId="20" fillId="0" borderId="0" xfId="0" applyNumberFormat="1" applyFont="1" applyAlignment="1">
      <alignment wrapText="1"/>
    </xf>
    <xf numFmtId="165" fontId="0" fillId="0" borderId="33" xfId="0" applyNumberFormat="1" applyBorder="1" applyAlignment="1">
      <alignment wrapText="1"/>
    </xf>
    <xf numFmtId="165" fontId="20" fillId="0" borderId="33" xfId="0" applyNumberFormat="1" applyFont="1" applyBorder="1" applyAlignment="1">
      <alignment wrapText="1"/>
    </xf>
    <xf numFmtId="165" fontId="0" fillId="0" borderId="0" xfId="0" applyNumberFormat="1" applyBorder="1" applyAlignment="1">
      <alignment wrapText="1"/>
    </xf>
    <xf numFmtId="165" fontId="20" fillId="0" borderId="0" xfId="0" applyNumberFormat="1" applyFont="1" applyBorder="1" applyAlignment="1">
      <alignment wrapText="1"/>
    </xf>
    <xf numFmtId="164" fontId="20" fillId="5" borderId="0" xfId="0" applyFont="1" applyFill="1" applyAlignment="1">
      <alignment horizontal="center" vertical="center" wrapText="1"/>
    </xf>
    <xf numFmtId="165" fontId="20" fillId="6" borderId="10" xfId="0" applyNumberFormat="1" applyFont="1" applyFill="1" applyBorder="1" applyAlignment="1">
      <alignment wrapText="1"/>
    </xf>
    <xf numFmtId="9" fontId="0" fillId="0" borderId="10" xfId="4" applyFont="1" applyBorder="1" applyAlignment="1">
      <alignment wrapText="1"/>
    </xf>
    <xf numFmtId="167" fontId="0" fillId="0" borderId="10" xfId="4" applyNumberFormat="1" applyFont="1" applyBorder="1" applyAlignment="1">
      <alignment wrapText="1"/>
    </xf>
    <xf numFmtId="165" fontId="20" fillId="5" borderId="10" xfId="0" applyNumberFormat="1" applyFont="1" applyFill="1" applyBorder="1" applyAlignment="1">
      <alignment wrapText="1"/>
    </xf>
    <xf numFmtId="164" fontId="0" fillId="0" borderId="33" xfId="0" applyBorder="1" applyAlignment="1">
      <alignment wrapText="1"/>
    </xf>
    <xf numFmtId="173" fontId="5" fillId="4" borderId="0" xfId="0" applyNumberFormat="1" applyFont="1" applyFill="1"/>
    <xf numFmtId="164" fontId="5" fillId="0" borderId="0" xfId="0" applyFont="1" applyAlignment="1">
      <alignment wrapText="1"/>
    </xf>
    <xf numFmtId="165" fontId="0" fillId="0" borderId="21" xfId="0" applyNumberFormat="1" applyBorder="1" applyAlignment="1">
      <alignment wrapText="1"/>
    </xf>
    <xf numFmtId="165" fontId="20" fillId="0" borderId="21" xfId="0" applyNumberFormat="1" applyFont="1" applyBorder="1" applyAlignment="1">
      <alignment wrapText="1"/>
    </xf>
    <xf numFmtId="164" fontId="0" fillId="7" borderId="0" xfId="0" applyFill="1" applyAlignment="1">
      <alignment wrapText="1"/>
    </xf>
    <xf numFmtId="164" fontId="20" fillId="7" borderId="0" xfId="0" applyFont="1" applyFill="1" applyAlignment="1">
      <alignment wrapText="1"/>
    </xf>
    <xf numFmtId="165" fontId="0" fillId="7" borderId="0" xfId="0" applyNumberFormat="1" applyFill="1" applyAlignment="1">
      <alignment wrapText="1"/>
    </xf>
    <xf numFmtId="164" fontId="20" fillId="5" borderId="0" xfId="0" applyFont="1" applyFill="1" applyBorder="1" applyAlignment="1">
      <alignment wrapText="1"/>
    </xf>
    <xf numFmtId="165" fontId="20" fillId="6" borderId="0" xfId="0" applyNumberFormat="1" applyFont="1" applyFill="1" applyBorder="1" applyAlignment="1">
      <alignment wrapText="1"/>
    </xf>
    <xf numFmtId="165" fontId="20" fillId="7" borderId="0" xfId="0" applyNumberFormat="1" applyFont="1" applyFill="1" applyAlignment="1">
      <alignment wrapText="1"/>
    </xf>
    <xf numFmtId="164" fontId="20" fillId="8" borderId="10" xfId="0" applyFont="1" applyFill="1" applyBorder="1" applyAlignment="1">
      <alignment wrapText="1"/>
    </xf>
    <xf numFmtId="165" fontId="0" fillId="8" borderId="33" xfId="0" applyNumberFormat="1" applyFill="1" applyBorder="1" applyAlignment="1">
      <alignment wrapText="1"/>
    </xf>
    <xf numFmtId="165" fontId="20" fillId="8" borderId="33" xfId="0" applyNumberFormat="1" applyFont="1" applyFill="1" applyBorder="1" applyAlignment="1">
      <alignment wrapText="1"/>
    </xf>
    <xf numFmtId="165" fontId="0" fillId="8" borderId="0" xfId="0" applyNumberFormat="1" applyFill="1" applyAlignment="1">
      <alignment wrapText="1"/>
    </xf>
    <xf numFmtId="165" fontId="20" fillId="8" borderId="10" xfId="0" applyNumberFormat="1" applyFont="1" applyFill="1" applyBorder="1" applyAlignment="1">
      <alignment wrapText="1"/>
    </xf>
    <xf numFmtId="165" fontId="20" fillId="8" borderId="0" xfId="0" applyNumberFormat="1" applyFont="1" applyFill="1" applyBorder="1" applyAlignment="1">
      <alignment wrapText="1"/>
    </xf>
    <xf numFmtId="165" fontId="20" fillId="8" borderId="0" xfId="0" applyNumberFormat="1" applyFont="1" applyFill="1" applyAlignment="1">
      <alignment wrapText="1"/>
    </xf>
    <xf numFmtId="164" fontId="0" fillId="8" borderId="0" xfId="0" applyFill="1" applyAlignment="1">
      <alignment wrapText="1"/>
    </xf>
    <xf numFmtId="165" fontId="0" fillId="8" borderId="0" xfId="0" applyNumberFormat="1" applyFill="1" applyBorder="1" applyAlignment="1">
      <alignment wrapText="1"/>
    </xf>
    <xf numFmtId="164" fontId="0" fillId="8" borderId="33" xfId="0" applyFill="1" applyBorder="1" applyAlignment="1">
      <alignment wrapText="1"/>
    </xf>
    <xf numFmtId="165" fontId="0" fillId="8" borderId="21" xfId="0" applyNumberFormat="1" applyFill="1" applyBorder="1" applyAlignment="1">
      <alignment wrapText="1"/>
    </xf>
    <xf numFmtId="165" fontId="20" fillId="8" borderId="21" xfId="0" applyNumberFormat="1" applyFont="1" applyFill="1" applyBorder="1" applyAlignment="1">
      <alignment wrapText="1"/>
    </xf>
    <xf numFmtId="164" fontId="20" fillId="8" borderId="10" xfId="0" applyFont="1" applyFill="1" applyBorder="1" applyAlignment="1">
      <alignment horizontal="center" vertical="center" wrapText="1"/>
    </xf>
    <xf numFmtId="164" fontId="12" fillId="8" borderId="10" xfId="0" applyFont="1" applyFill="1" applyBorder="1" applyAlignment="1">
      <alignment vertical="center" wrapText="1"/>
    </xf>
    <xf numFmtId="9" fontId="12" fillId="8" borderId="10" xfId="4" applyFont="1" applyFill="1" applyBorder="1" applyAlignment="1">
      <alignment vertical="center" wrapText="1"/>
    </xf>
    <xf numFmtId="164" fontId="20" fillId="8" borderId="0" xfId="0" applyFont="1" applyFill="1" applyAlignment="1">
      <alignment horizontal="center" vertical="center" wrapText="1"/>
    </xf>
    <xf numFmtId="164" fontId="20" fillId="8" borderId="0" xfId="0" applyFont="1" applyFill="1" applyAlignment="1">
      <alignment vertical="center" wrapText="1"/>
    </xf>
    <xf numFmtId="164" fontId="12" fillId="0" borderId="32" xfId="0" applyFont="1" applyBorder="1" applyAlignment="1">
      <alignment horizontal="center" wrapText="1"/>
    </xf>
    <xf numFmtId="164" fontId="0" fillId="0" borderId="32" xfId="0" applyBorder="1" applyAlignment="1">
      <alignment horizontal="center" wrapText="1"/>
    </xf>
    <xf numFmtId="164" fontId="0" fillId="0" borderId="34" xfId="0" applyBorder="1" applyAlignment="1">
      <alignment horizontal="center" wrapText="1"/>
    </xf>
    <xf numFmtId="164" fontId="12" fillId="0" borderId="35" xfId="0" applyFont="1" applyBorder="1" applyAlignment="1">
      <alignment horizontal="center" wrapText="1"/>
    </xf>
    <xf numFmtId="164" fontId="12" fillId="0" borderId="34" xfId="0" applyFont="1" applyBorder="1" applyAlignment="1">
      <alignment horizontal="center" wrapText="1"/>
    </xf>
    <xf numFmtId="164" fontId="10" fillId="0" borderId="0" xfId="0" applyFont="1" applyAlignment="1">
      <alignment horizontal="center"/>
    </xf>
    <xf numFmtId="164" fontId="11" fillId="2" borderId="27" xfId="3" applyFont="1" applyFill="1" applyBorder="1" applyAlignment="1">
      <alignment horizontal="center"/>
    </xf>
    <xf numFmtId="164" fontId="11" fillId="2" borderId="28" xfId="3" applyFont="1" applyFill="1" applyBorder="1" applyAlignment="1">
      <alignment horizontal="center"/>
    </xf>
    <xf numFmtId="164" fontId="11" fillId="2" borderId="27" xfId="2" applyNumberFormat="1" applyFont="1" applyFill="1" applyBorder="1" applyAlignment="1">
      <alignment horizontal="center"/>
    </xf>
    <xf numFmtId="164" fontId="11" fillId="2" borderId="28" xfId="2" applyNumberFormat="1" applyFont="1" applyFill="1" applyBorder="1" applyAlignment="1">
      <alignment horizontal="center"/>
    </xf>
    <xf numFmtId="0" fontId="11" fillId="2" borderId="29" xfId="3" applyNumberFormat="1" applyFont="1" applyFill="1" applyBorder="1" applyAlignment="1">
      <alignment horizontal="center" wrapText="1"/>
    </xf>
    <xf numFmtId="0" fontId="11" fillId="2" borderId="30" xfId="3" applyNumberFormat="1" applyFont="1" applyFill="1" applyBorder="1" applyAlignment="1">
      <alignment horizontal="center" wrapText="1"/>
    </xf>
    <xf numFmtId="164" fontId="11" fillId="2" borderId="29" xfId="3" applyFont="1" applyFill="1" applyBorder="1" applyAlignment="1">
      <alignment horizontal="center" wrapText="1"/>
    </xf>
    <xf numFmtId="164" fontId="11" fillId="2" borderId="30" xfId="3" applyFont="1" applyFill="1" applyBorder="1" applyAlignment="1">
      <alignment horizontal="center" wrapText="1"/>
    </xf>
    <xf numFmtId="164" fontId="11" fillId="2" borderId="31" xfId="2" applyNumberFormat="1" applyFont="1" applyFill="1" applyBorder="1" applyAlignment="1">
      <alignment horizontal="center"/>
    </xf>
    <xf numFmtId="164" fontId="10" fillId="0" borderId="0" xfId="0" applyFont="1" applyAlignment="1">
      <alignment horizontal="right" wrapText="1"/>
    </xf>
  </cellXfs>
  <cellStyles count="5">
    <cellStyle name="Euro" xfId="1"/>
    <cellStyle name="Hyperlink" xfId="2" builtinId="8"/>
    <cellStyle name="Normal" xfId="0" builtinId="0"/>
    <cellStyle name="Normal_SCH Valuation Model 19 Sep 02" xfId="3"/>
    <cellStyle name="Percent" xfId="4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GB"/>
              <a:t>Sales &amp; Cumulative Net Profit Projected Over 60 Months</a:t>
            </a:r>
          </a:p>
        </c:rich>
      </c:tx>
      <c:layout>
        <c:manualLayout>
          <c:xMode val="edge"/>
          <c:yMode val="edge"/>
          <c:x val="0.26068962045334854"/>
          <c:y val="2.036193138701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551724137931032E-2"/>
          <c:y val="0.15384615384615385"/>
          <c:w val="0.71310344827586203"/>
          <c:h val="0.76244343891402711"/>
        </c:manualLayout>
      </c:layout>
      <c:lineChart>
        <c:grouping val="standard"/>
        <c:varyColors val="0"/>
        <c:ser>
          <c:idx val="0"/>
          <c:order val="0"/>
          <c:tx>
            <c:v>Sales</c:v>
          </c:tx>
          <c:spPr>
            <a:ln w="38100">
              <a:solidFill>
                <a:srgbClr val="0000D4"/>
              </a:solidFill>
              <a:prstDash val="solid"/>
            </a:ln>
          </c:spPr>
          <c:marker>
            <c:symbol val="none"/>
          </c:marker>
          <c:cat>
            <c:numRef>
              <c:f>'Output Sheet'!$C$3:$BJ$3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'Output Sheet'!$C$69:$BJ$69</c:f>
              <c:numCache>
                <c:formatCode>* #,##0_);* \(#,##0\);* "0"_)</c:formatCode>
                <c:ptCount val="6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73250</c:v>
                </c:pt>
                <c:pt idx="6">
                  <c:v>89761</c:v>
                </c:pt>
                <c:pt idx="7">
                  <c:v>108593</c:v>
                </c:pt>
                <c:pt idx="8">
                  <c:v>126990</c:v>
                </c:pt>
                <c:pt idx="9">
                  <c:v>144972</c:v>
                </c:pt>
                <c:pt idx="10">
                  <c:v>162550</c:v>
                </c:pt>
                <c:pt idx="11">
                  <c:v>179740</c:v>
                </c:pt>
                <c:pt idx="12">
                  <c:v>221550</c:v>
                </c:pt>
                <c:pt idx="13">
                  <c:v>251585</c:v>
                </c:pt>
                <c:pt idx="14">
                  <c:v>281153</c:v>
                </c:pt>
                <c:pt idx="15">
                  <c:v>310268</c:v>
                </c:pt>
                <c:pt idx="16">
                  <c:v>338946</c:v>
                </c:pt>
                <c:pt idx="17">
                  <c:v>367197</c:v>
                </c:pt>
                <c:pt idx="18">
                  <c:v>397786</c:v>
                </c:pt>
                <c:pt idx="19">
                  <c:v>432970</c:v>
                </c:pt>
                <c:pt idx="20">
                  <c:v>467876</c:v>
                </c:pt>
                <c:pt idx="21">
                  <c:v>502511</c:v>
                </c:pt>
                <c:pt idx="22">
                  <c:v>536880</c:v>
                </c:pt>
                <c:pt idx="23">
                  <c:v>570990</c:v>
                </c:pt>
                <c:pt idx="24">
                  <c:v>663702</c:v>
                </c:pt>
                <c:pt idx="25">
                  <c:v>703205</c:v>
                </c:pt>
                <c:pt idx="26">
                  <c:v>742358</c:v>
                </c:pt>
                <c:pt idx="27">
                  <c:v>781175</c:v>
                </c:pt>
                <c:pt idx="28">
                  <c:v>819662</c:v>
                </c:pt>
                <c:pt idx="29">
                  <c:v>857837</c:v>
                </c:pt>
                <c:pt idx="30">
                  <c:v>907259</c:v>
                </c:pt>
                <c:pt idx="31">
                  <c:v>956401</c:v>
                </c:pt>
                <c:pt idx="32">
                  <c:v>1005270</c:v>
                </c:pt>
                <c:pt idx="33">
                  <c:v>1053879</c:v>
                </c:pt>
                <c:pt idx="34">
                  <c:v>1102232</c:v>
                </c:pt>
                <c:pt idx="35">
                  <c:v>1150337</c:v>
                </c:pt>
                <c:pt idx="36">
                  <c:v>1317383</c:v>
                </c:pt>
                <c:pt idx="37">
                  <c:v>1369990</c:v>
                </c:pt>
                <c:pt idx="38">
                  <c:v>1422350</c:v>
                </c:pt>
                <c:pt idx="39">
                  <c:v>1474472</c:v>
                </c:pt>
                <c:pt idx="40">
                  <c:v>1526362</c:v>
                </c:pt>
                <c:pt idx="41">
                  <c:v>1578031</c:v>
                </c:pt>
                <c:pt idx="42">
                  <c:v>1629490</c:v>
                </c:pt>
                <c:pt idx="43">
                  <c:v>1680742</c:v>
                </c:pt>
                <c:pt idx="44">
                  <c:v>1731798</c:v>
                </c:pt>
                <c:pt idx="45">
                  <c:v>1782667</c:v>
                </c:pt>
                <c:pt idx="46">
                  <c:v>1833355</c:v>
                </c:pt>
                <c:pt idx="47">
                  <c:v>1883872</c:v>
                </c:pt>
                <c:pt idx="48">
                  <c:v>2029901</c:v>
                </c:pt>
                <c:pt idx="49">
                  <c:v>2101711</c:v>
                </c:pt>
                <c:pt idx="50">
                  <c:v>2173381</c:v>
                </c:pt>
                <c:pt idx="51">
                  <c:v>2244918</c:v>
                </c:pt>
                <c:pt idx="52">
                  <c:v>2316327</c:v>
                </c:pt>
                <c:pt idx="53">
                  <c:v>2387612</c:v>
                </c:pt>
                <c:pt idx="54">
                  <c:v>2458781</c:v>
                </c:pt>
                <c:pt idx="55">
                  <c:v>2529838</c:v>
                </c:pt>
                <c:pt idx="56">
                  <c:v>2600793</c:v>
                </c:pt>
                <c:pt idx="57">
                  <c:v>2671646</c:v>
                </c:pt>
                <c:pt idx="58">
                  <c:v>2742407</c:v>
                </c:pt>
                <c:pt idx="59">
                  <c:v>2813082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42-B34B-A551-A3E00B07B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990976"/>
        <c:axId val="168904960"/>
      </c:lineChart>
      <c:lineChart>
        <c:grouping val="standard"/>
        <c:varyColors val="0"/>
        <c:ser>
          <c:idx val="1"/>
          <c:order val="1"/>
          <c:tx>
            <c:v>Cumulative Net Profit</c:v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'Output Sheet'!$C$3:$BJ$3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'Output Sheet'!$C$159:$BJ$159</c:f>
              <c:numCache>
                <c:formatCode>* #,##0_);* \(#,##0\);* "0"_)</c:formatCode>
                <c:ptCount val="60"/>
                <c:pt idx="0">
                  <c:v>-121676.88214756944</c:v>
                </c:pt>
                <c:pt idx="1">
                  <c:v>-262543.75997052051</c:v>
                </c:pt>
                <c:pt idx="2">
                  <c:v>-385790.40738870832</c:v>
                </c:pt>
                <c:pt idx="3">
                  <c:v>-513769.44989397319</c:v>
                </c:pt>
                <c:pt idx="4">
                  <c:v>-634062.53819528338</c:v>
                </c:pt>
                <c:pt idx="5">
                  <c:v>-752185.1110085129</c:v>
                </c:pt>
                <c:pt idx="6">
                  <c:v>-831666.48140128329</c:v>
                </c:pt>
                <c:pt idx="7">
                  <c:v>-895282.43511983426</c:v>
                </c:pt>
                <c:pt idx="8">
                  <c:v>-943328.61456376361</c:v>
                </c:pt>
                <c:pt idx="9">
                  <c:v>-976053.25908442121</c:v>
                </c:pt>
                <c:pt idx="10">
                  <c:v>-993757.93623624474</c:v>
                </c:pt>
                <c:pt idx="11">
                  <c:v>-996702.81574283272</c:v>
                </c:pt>
                <c:pt idx="12">
                  <c:v>-1110420.2971037126</c:v>
                </c:pt>
                <c:pt idx="13">
                  <c:v>-1192938.0268608264</c:v>
                </c:pt>
                <c:pt idx="14">
                  <c:v>-1249465.3662790158</c:v>
                </c:pt>
                <c:pt idx="15">
                  <c:v>-1280298.4314337941</c:v>
                </c:pt>
                <c:pt idx="16">
                  <c:v>-1285612.517500296</c:v>
                </c:pt>
                <c:pt idx="17">
                  <c:v>-1265630.5888119482</c:v>
                </c:pt>
                <c:pt idx="18">
                  <c:v>-1208800.7427961878</c:v>
                </c:pt>
                <c:pt idx="19">
                  <c:v>-1160889.3785530105</c:v>
                </c:pt>
                <c:pt idx="20">
                  <c:v>-1061301.0147836516</c:v>
                </c:pt>
                <c:pt idx="21">
                  <c:v>-930539.93838681257</c:v>
                </c:pt>
                <c:pt idx="22">
                  <c:v>-767952.95143664291</c:v>
                </c:pt>
                <c:pt idx="23">
                  <c:v>-573539.55725713063</c:v>
                </c:pt>
                <c:pt idx="24">
                  <c:v>-549904.51484984427</c:v>
                </c:pt>
                <c:pt idx="25">
                  <c:v>-489991.44113384502</c:v>
                </c:pt>
                <c:pt idx="26">
                  <c:v>-393849.28840886289</c:v>
                </c:pt>
                <c:pt idx="27">
                  <c:v>-262577.78329697816</c:v>
                </c:pt>
                <c:pt idx="28">
                  <c:v>-95154.540102749655</c:v>
                </c:pt>
                <c:pt idx="29">
                  <c:v>108404.85787975509</c:v>
                </c:pt>
                <c:pt idx="30">
                  <c:v>333076.50234658108</c:v>
                </c:pt>
                <c:pt idx="31">
                  <c:v>605715.14287115308</c:v>
                </c:pt>
                <c:pt idx="32">
                  <c:v>929380.76914459176</c:v>
                </c:pt>
                <c:pt idx="33">
                  <c:v>1296520.0548460176</c:v>
                </c:pt>
                <c:pt idx="34">
                  <c:v>1707261.8891158409</c:v>
                </c:pt>
                <c:pt idx="35">
                  <c:v>2161396.0609224467</c:v>
                </c:pt>
                <c:pt idx="36">
                  <c:v>2417940.5644803634</c:v>
                </c:pt>
                <c:pt idx="37">
                  <c:v>2721737.390640513</c:v>
                </c:pt>
                <c:pt idx="38">
                  <c:v>3061594.9000525028</c:v>
                </c:pt>
                <c:pt idx="39">
                  <c:v>3452718.0292245713</c:v>
                </c:pt>
                <c:pt idx="40">
                  <c:v>3890422.2032861602</c:v>
                </c:pt>
                <c:pt idx="41">
                  <c:v>4374514.7101063803</c:v>
                </c:pt>
                <c:pt idx="42">
                  <c:v>4904198.3527214741</c:v>
                </c:pt>
                <c:pt idx="43">
                  <c:v>5479906.3661419563</c:v>
                </c:pt>
                <c:pt idx="44">
                  <c:v>6099756.043113674</c:v>
                </c:pt>
                <c:pt idx="45">
                  <c:v>6764567.0692900009</c:v>
                </c:pt>
                <c:pt idx="46">
                  <c:v>7474899.065810753</c:v>
                </c:pt>
                <c:pt idx="47">
                  <c:v>8220156.782165857</c:v>
                </c:pt>
                <c:pt idx="48">
                  <c:v>8823046.6430726126</c:v>
                </c:pt>
                <c:pt idx="49">
                  <c:v>9504693.5115770455</c:v>
                </c:pt>
                <c:pt idx="50">
                  <c:v>10250060.032972099</c:v>
                </c:pt>
                <c:pt idx="51">
                  <c:v>11058110.178227583</c:v>
                </c:pt>
                <c:pt idx="52">
                  <c:v>11929769.766940774</c:v>
                </c:pt>
                <c:pt idx="53">
                  <c:v>12864989.042262426</c:v>
                </c:pt>
                <c:pt idx="54">
                  <c:v>13862595.484120555</c:v>
                </c:pt>
                <c:pt idx="55">
                  <c:v>14923674.692961019</c:v>
                </c:pt>
                <c:pt idx="56">
                  <c:v>16044408.423445007</c:v>
                </c:pt>
                <c:pt idx="57">
                  <c:v>17227271.780989025</c:v>
                </c:pt>
                <c:pt idx="58">
                  <c:v>18473510.192914993</c:v>
                </c:pt>
                <c:pt idx="59">
                  <c:v>19783103.350677364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42-B34B-A551-A3E00B07B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992000"/>
        <c:axId val="168905536"/>
      </c:lineChart>
      <c:catAx>
        <c:axId val="2929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GB"/>
                  <a:t>Month</a:t>
                </a:r>
              </a:p>
            </c:rich>
          </c:tx>
          <c:layout>
            <c:manualLayout>
              <c:xMode val="edge"/>
              <c:yMode val="edge"/>
              <c:x val="0.38758617651736965"/>
              <c:y val="0.961538475221902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89049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8904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D4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GB"/>
                  <a:t>Sales £'s</a:t>
                </a:r>
              </a:p>
            </c:rich>
          </c:tx>
          <c:layout>
            <c:manualLayout>
              <c:xMode val="edge"/>
              <c:yMode val="edge"/>
              <c:x val="6.8965083253063582E-3"/>
              <c:y val="0.48868777636616356"/>
            </c:manualLayout>
          </c:layout>
          <c:overlay val="0"/>
          <c:spPr>
            <a:noFill/>
            <a:ln w="25400">
              <a:noFill/>
            </a:ln>
          </c:spPr>
        </c:title>
        <c:numFmt formatCode="* #,##0_);* \(#,##0\);* &quot;0&quot;_)" sourceLinked="1"/>
        <c:majorTickMark val="out"/>
        <c:minorTickMark val="none"/>
        <c:tickLblPos val="nextTo"/>
        <c:spPr>
          <a:ln w="3175">
            <a:solidFill>
              <a:srgbClr val="0000D4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D4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92990976"/>
        <c:crosses val="autoZero"/>
        <c:crossBetween val="between"/>
      </c:valAx>
      <c:catAx>
        <c:axId val="29299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905536"/>
        <c:crosses val="autoZero"/>
        <c:auto val="1"/>
        <c:lblAlgn val="ctr"/>
        <c:lblOffset val="100"/>
        <c:noMultiLvlLbl val="0"/>
      </c:catAx>
      <c:valAx>
        <c:axId val="1689055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DD0806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GB"/>
                  <a:t>Cumulative Net Profit £'s</a:t>
                </a:r>
              </a:p>
            </c:rich>
          </c:tx>
          <c:layout>
            <c:manualLayout>
              <c:xMode val="edge"/>
              <c:yMode val="edge"/>
              <c:x val="0.79724141836929319"/>
              <c:y val="0.40271501905679108"/>
            </c:manualLayout>
          </c:layout>
          <c:overlay val="0"/>
          <c:spPr>
            <a:noFill/>
            <a:ln w="25400">
              <a:noFill/>
            </a:ln>
          </c:spPr>
        </c:title>
        <c:numFmt formatCode="* #,##0_);* \(#,##0\);* &quot;0&quot;_)" sourceLinked="1"/>
        <c:majorTickMark val="cross"/>
        <c:minorTickMark val="none"/>
        <c:tickLblPos val="nextTo"/>
        <c:spPr>
          <a:ln w="3175">
            <a:solidFill>
              <a:srgbClr val="DD0806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DD0806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92992000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241375838438301"/>
          <c:y val="0.79638015247567506"/>
          <c:w val="0.17931030142875459"/>
          <c:h val="0.122171944091540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6" workbookViewId="0"/>
  </sheetViews>
  <pageMargins left="0.75" right="0.75" top="1" bottom="1" header="0.5" footer="0.5"/>
  <pageSetup paperSize="9" orientation="landscape" horizontalDpi="300" verticalDpi="300"/>
  <headerFooter alignWithMargins="0"/>
  <drawing r:id="rId1"/>
</chartsheet>
</file>

<file path=xl/ctrlProps/ctrlProp1.xml><?xml version="1.0" encoding="utf-8"?>
<formControlPr xmlns="http://schemas.microsoft.com/office/spreadsheetml/2009/9/main" objectType="Spin" dx="15" fmlaLink="$M$6" max="100" page="10" val="0"/>
</file>

<file path=xl/ctrlProps/ctrlProp2.xml><?xml version="1.0" encoding="utf-8"?>
<formControlPr xmlns="http://schemas.microsoft.com/office/spreadsheetml/2009/9/main" objectType="Spin" dx="15" fmlaLink="$M$7" max="100" page="10" val="0"/>
</file>

<file path=xl/ctrlProps/ctrlProp3.xml><?xml version="1.0" encoding="utf-8"?>
<formControlPr xmlns="http://schemas.microsoft.com/office/spreadsheetml/2009/9/main" objectType="Spin" dx="15" fmlaLink="$M$8" max="100" page="10" val="0"/>
</file>

<file path=xl/ctrlProps/ctrlProp4.xml><?xml version="1.0" encoding="utf-8"?>
<formControlPr xmlns="http://schemas.microsoft.com/office/spreadsheetml/2009/9/main" objectType="Spin" dx="15" fmlaLink="$G$5" max="100" page="10" val="20"/>
</file>

<file path=xl/ctrlProps/ctrlProp5.xml><?xml version="1.0" encoding="utf-8"?>
<formControlPr xmlns="http://schemas.microsoft.com/office/spreadsheetml/2009/9/main" objectType="Spin" dx="15" fmlaLink="$G$6" max="100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5</xdr:row>
          <xdr:rowOff>22860</xdr:rowOff>
        </xdr:from>
        <xdr:to>
          <xdr:col>2</xdr:col>
          <xdr:colOff>228600</xdr:colOff>
          <xdr:row>6</xdr:row>
          <xdr:rowOff>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6</xdr:row>
          <xdr:rowOff>53340</xdr:rowOff>
        </xdr:from>
        <xdr:to>
          <xdr:col>2</xdr:col>
          <xdr:colOff>228600</xdr:colOff>
          <xdr:row>7</xdr:row>
          <xdr:rowOff>15240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7</xdr:row>
          <xdr:rowOff>22860</xdr:rowOff>
        </xdr:from>
        <xdr:to>
          <xdr:col>2</xdr:col>
          <xdr:colOff>228600</xdr:colOff>
          <xdr:row>8</xdr:row>
          <xdr:rowOff>0</xdr:rowOff>
        </xdr:to>
        <xdr:sp macro="" textlink="">
          <xdr:nvSpPr>
            <xdr:cNvPr id="3075" name="Spinner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4426" cy="56029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4106F14-30D1-F294-4927-6BC649F7A4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4</xdr:row>
          <xdr:rowOff>22860</xdr:rowOff>
        </xdr:from>
        <xdr:to>
          <xdr:col>4</xdr:col>
          <xdr:colOff>243840</xdr:colOff>
          <xdr:row>5</xdr:row>
          <xdr:rowOff>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</xdr:row>
          <xdr:rowOff>22860</xdr:rowOff>
        </xdr:from>
        <xdr:to>
          <xdr:col>4</xdr:col>
          <xdr:colOff>243840</xdr:colOff>
          <xdr:row>6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ksandra Bavdaz" id="{F038B3CB-28BE-4CA2-9F38-483785E623B3}" userId="037cec90907e151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28" dT="2025-07-22T18:54:09.88" personId="{F038B3CB-28BE-4CA2-9F38-483785E623B3}" id="{533EF24E-A742-47D3-BBEB-095FC011446C}">
    <text>2% of operating costs</text>
  </threadedComment>
  <threadedComment ref="B129" dT="2025-07-22T18:54:14.62" personId="{F038B3CB-28BE-4CA2-9F38-483785E623B3}" id="{83CAE0DB-250D-454E-8DF1-B1084D1B28FE}">
    <text xml:space="preserve">2% of operating costs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5" dT="2025-07-22T14:12:30.15" personId="{F038B3CB-28BE-4CA2-9F38-483785E623B3}" id="{25FB9D37-7599-4EA6-AC7B-5E35F8B0B9B6}">
    <text>Technology v1 launch</text>
  </threadedComment>
  <threadedComment ref="I18" dT="2025-07-22T15:50:42.18" personId="{F038B3CB-28BE-4CA2-9F38-483785E623B3}" id="{FE65192F-C176-446A-B88C-79C802C2A37C}">
    <text xml:space="preserve">1 = 55%; how much is 35% of the tier 2 (0.63)
</text>
  </threadedComment>
  <threadedComment ref="O18" dT="2025-07-22T16:01:34.55" personId="{F038B3CB-28BE-4CA2-9F38-483785E623B3}" id="{01948278-0F96-4E31-8681-64F306EA89EB}">
    <text>Here this increases in proportion of tier 1</text>
  </threadedComment>
  <threadedComment ref="J27" dT="2025-07-22T15:52:03.36" personId="{F038B3CB-28BE-4CA2-9F38-483785E623B3}" id="{0551E230-3B51-4E17-B217-91DBAC5227A5}">
    <text>1…55%, how much is 10% = 0.18</text>
  </threadedComment>
  <threadedComment ref="O27" dT="2025-07-22T16:01:44.21" personId="{F038B3CB-28BE-4CA2-9F38-483785E623B3}" id="{CC00D53B-08FC-4F3C-8E2A-544D6EE9E27B}">
    <text>Here this increases in proportion of tier 2</text>
  </threadedComment>
  <threadedComment ref="B51" dT="2025-07-22T14:31:36.18" personId="{F038B3CB-28BE-4CA2-9F38-483785E623B3}" id="{A1DE96A5-493F-4358-AFF5-9AF6E6191ABD}">
    <text xml:space="preserve">At a 7,000 onboarding fee / average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5" dT="2025-07-22T14:12:30.15" personId="{F038B3CB-28BE-4CA2-9F38-483785E623B3}" id="{80F04968-5730-4FEF-B9AC-1CEDB1BE4EBB}">
    <text>Technology v1 launch</text>
  </threadedComment>
  <threadedComment ref="I18" dT="2025-07-22T15:50:42.18" personId="{F038B3CB-28BE-4CA2-9F38-483785E623B3}" id="{4B530E42-3170-4A4F-9906-F8F44EFA208B}">
    <text xml:space="preserve">1 = 55%; how much is 35% of the tier 2 (0.63)
</text>
  </threadedComment>
  <threadedComment ref="O18" dT="2025-07-22T16:01:34.55" personId="{F038B3CB-28BE-4CA2-9F38-483785E623B3}" id="{2AB3F804-1571-47F2-B11C-8FCA6E27FCD3}">
    <text>Here this increases in proportion of tier 1</text>
  </threadedComment>
  <threadedComment ref="J27" dT="2025-07-22T15:52:03.36" personId="{F038B3CB-28BE-4CA2-9F38-483785E623B3}" id="{DC7D2F69-8F44-416C-9AC1-08B0E1FFF3B0}">
    <text>1…55%, how much is 10% = 0.18</text>
  </threadedComment>
  <threadedComment ref="O27" dT="2025-07-22T16:01:44.21" personId="{F038B3CB-28BE-4CA2-9F38-483785E623B3}" id="{7A19E51B-1AE0-4449-AB15-FC9DC41359CC}">
    <text>Here this increases in proportion of tier 2</text>
  </threadedComment>
  <threadedComment ref="B54" dT="2025-07-22T14:31:36.18" personId="{F038B3CB-28BE-4CA2-9F38-483785E623B3}" id="{354E1F27-E229-45A6-96CE-B038A4373319}">
    <text xml:space="preserve">At a 7,000 onboarding fee / average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5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Q278"/>
  <sheetViews>
    <sheetView zoomScale="85" zoomScaleNormal="100" workbookViewId="0">
      <selection activeCell="A228" sqref="A228"/>
    </sheetView>
  </sheetViews>
  <sheetFormatPr defaultColWidth="9.109375" defaultRowHeight="13.8" x14ac:dyDescent="0.25"/>
  <cols>
    <col min="1" max="1" width="33.6640625" style="2" customWidth="1"/>
    <col min="2" max="2" width="37.33203125" style="2" customWidth="1"/>
    <col min="3" max="3" width="16" style="2" customWidth="1"/>
    <col min="4" max="4" width="20.33203125" style="2" customWidth="1"/>
    <col min="5" max="5" width="20" style="2" customWidth="1"/>
    <col min="6" max="6" width="12.33203125" style="2" bestFit="1" customWidth="1"/>
    <col min="7" max="7" width="17.6640625" style="2" customWidth="1"/>
    <col min="8" max="8" width="11.77734375" style="2" customWidth="1"/>
    <col min="9" max="14" width="9.109375" style="2"/>
    <col min="15" max="15" width="12.33203125" style="2" bestFit="1" customWidth="1"/>
    <col min="16" max="19" width="9.109375" style="2"/>
    <col min="20" max="20" width="11.44140625" style="2" bestFit="1" customWidth="1"/>
    <col min="21" max="21" width="9.77734375" style="2" bestFit="1" customWidth="1"/>
    <col min="22" max="22" width="9.109375" style="2"/>
    <col min="23" max="23" width="9.77734375" style="2" bestFit="1" customWidth="1"/>
    <col min="24" max="25" width="9.109375" style="2"/>
    <col min="26" max="26" width="9.77734375" style="2" bestFit="1" customWidth="1"/>
    <col min="27" max="27" width="9.88671875" style="2" bestFit="1" customWidth="1"/>
    <col min="28" max="28" width="9.109375" style="2"/>
    <col min="29" max="30" width="9.77734375" style="2" bestFit="1" customWidth="1"/>
    <col min="31" max="34" width="9.109375" style="2"/>
    <col min="35" max="35" width="9.77734375" style="2" bestFit="1" customWidth="1"/>
    <col min="36" max="37" width="9.109375" style="2"/>
    <col min="38" max="38" width="9.77734375" style="2" bestFit="1" customWidth="1"/>
    <col min="39" max="39" width="11.44140625" style="2" bestFit="1" customWidth="1"/>
    <col min="40" max="40" width="9.77734375" style="2" bestFit="1" customWidth="1"/>
    <col min="41" max="41" width="9.109375" style="2"/>
    <col min="42" max="42" width="10.109375" style="2" customWidth="1"/>
    <col min="43" max="43" width="9.77734375" style="2" bestFit="1" customWidth="1"/>
    <col min="44" max="44" width="12.6640625" style="2" customWidth="1"/>
    <col min="45" max="45" width="10.5546875" style="2" customWidth="1"/>
    <col min="46" max="46" width="9.77734375" style="2" bestFit="1" customWidth="1"/>
    <col min="47" max="47" width="9.88671875" style="2" customWidth="1"/>
    <col min="48" max="48" width="10.6640625" style="2" customWidth="1"/>
    <col min="49" max="49" width="10.5546875" style="2" customWidth="1"/>
    <col min="50" max="50" width="9.77734375" style="2" customWidth="1"/>
    <col min="51" max="51" width="11.21875" style="2" customWidth="1"/>
    <col min="52" max="52" width="11.5546875" style="2" customWidth="1"/>
    <col min="53" max="53" width="10.77734375" style="2" customWidth="1"/>
    <col min="54" max="54" width="10.5546875" style="2" customWidth="1"/>
    <col min="55" max="55" width="9.77734375" style="2" customWidth="1"/>
    <col min="56" max="56" width="9.88671875" style="2" customWidth="1"/>
    <col min="57" max="57" width="10" style="2" customWidth="1"/>
    <col min="58" max="58" width="10.6640625" style="2" customWidth="1"/>
    <col min="59" max="59" width="9.6640625" style="2" customWidth="1"/>
    <col min="60" max="60" width="10.33203125" style="2" customWidth="1"/>
    <col min="61" max="61" width="11.77734375" style="2" customWidth="1"/>
    <col min="62" max="62" width="11.109375" style="2" customWidth="1"/>
    <col min="63" max="16384" width="9.109375" style="2"/>
  </cols>
  <sheetData>
    <row r="1" spans="1:7" x14ac:dyDescent="0.25">
      <c r="A1" s="4" t="s">
        <v>299</v>
      </c>
    </row>
    <row r="2" spans="1:7" x14ac:dyDescent="0.25">
      <c r="A2" s="4" t="s">
        <v>134</v>
      </c>
    </row>
    <row r="3" spans="1:7" x14ac:dyDescent="0.25">
      <c r="C3" s="3"/>
      <c r="D3" s="3"/>
      <c r="E3" s="3"/>
      <c r="F3" s="3"/>
      <c r="G3" s="3"/>
    </row>
    <row r="4" spans="1:7" x14ac:dyDescent="0.25">
      <c r="C4" s="3"/>
      <c r="D4" s="3"/>
      <c r="E4" s="3"/>
      <c r="F4" s="3"/>
      <c r="G4" s="3"/>
    </row>
    <row r="5" spans="1:7" x14ac:dyDescent="0.25">
      <c r="A5" s="4" t="s">
        <v>0</v>
      </c>
      <c r="B5" s="5" t="s">
        <v>33</v>
      </c>
      <c r="C5" s="6">
        <v>1</v>
      </c>
      <c r="D5" s="6">
        <v>2</v>
      </c>
      <c r="E5" s="6">
        <v>3</v>
      </c>
      <c r="F5" s="6">
        <v>4</v>
      </c>
      <c r="G5" s="6">
        <v>5</v>
      </c>
    </row>
    <row r="6" spans="1:7" ht="14.4" x14ac:dyDescent="0.3">
      <c r="A6" s="4"/>
      <c r="C6" s="7"/>
      <c r="D6" s="6"/>
      <c r="E6" s="6"/>
      <c r="F6" s="6"/>
      <c r="G6" s="6"/>
    </row>
    <row r="7" spans="1:7" x14ac:dyDescent="0.25">
      <c r="A7" s="76" t="s">
        <v>162</v>
      </c>
      <c r="B7" s="125" t="s">
        <v>322</v>
      </c>
      <c r="C7" s="35">
        <v>10000</v>
      </c>
      <c r="D7" s="35">
        <v>10000</v>
      </c>
      <c r="E7" s="35">
        <v>12000</v>
      </c>
      <c r="F7" s="35">
        <v>13000</v>
      </c>
      <c r="G7" s="35">
        <v>14000</v>
      </c>
    </row>
    <row r="8" spans="1:7" x14ac:dyDescent="0.25">
      <c r="A8" s="8"/>
      <c r="B8" s="125" t="s">
        <v>323</v>
      </c>
      <c r="C8" s="35">
        <v>13000</v>
      </c>
      <c r="D8" s="35">
        <v>15000</v>
      </c>
      <c r="E8" s="35">
        <v>16000</v>
      </c>
      <c r="F8" s="35">
        <v>18000</v>
      </c>
      <c r="G8" s="35">
        <v>18000</v>
      </c>
    </row>
    <row r="9" spans="1:7" x14ac:dyDescent="0.25">
      <c r="A9" s="8"/>
      <c r="B9" s="125" t="s">
        <v>324</v>
      </c>
      <c r="C9" s="35">
        <v>15000</v>
      </c>
      <c r="D9" s="35">
        <v>16000</v>
      </c>
      <c r="E9" s="35">
        <v>16000</v>
      </c>
      <c r="F9" s="35">
        <v>18000</v>
      </c>
      <c r="G9" s="35">
        <v>20000</v>
      </c>
    </row>
    <row r="10" spans="1:7" x14ac:dyDescent="0.25">
      <c r="A10" s="8"/>
      <c r="B10" s="125" t="s">
        <v>321</v>
      </c>
      <c r="C10" s="35">
        <v>0</v>
      </c>
      <c r="D10" s="35">
        <v>5000</v>
      </c>
      <c r="E10" s="35">
        <v>5000</v>
      </c>
      <c r="F10" s="35">
        <v>5000</v>
      </c>
      <c r="G10" s="35">
        <v>5000</v>
      </c>
    </row>
    <row r="11" spans="1:7" x14ac:dyDescent="0.25">
      <c r="A11" s="8"/>
      <c r="B11" s="125"/>
      <c r="C11" s="35"/>
      <c r="D11" s="35"/>
      <c r="E11" s="35"/>
      <c r="F11" s="35"/>
      <c r="G11" s="35"/>
    </row>
    <row r="12" spans="1:7" x14ac:dyDescent="0.25">
      <c r="A12" s="8"/>
      <c r="B12" s="125"/>
      <c r="C12" s="35"/>
      <c r="D12" s="35"/>
      <c r="E12" s="35"/>
      <c r="F12" s="35"/>
      <c r="G12" s="35"/>
    </row>
    <row r="13" spans="1:7" x14ac:dyDescent="0.25">
      <c r="A13" s="8"/>
      <c r="B13" s="125" t="s">
        <v>325</v>
      </c>
      <c r="C13" s="35">
        <v>5000</v>
      </c>
      <c r="D13" s="35">
        <v>5000</v>
      </c>
      <c r="E13" s="35">
        <v>5000</v>
      </c>
      <c r="F13" s="35">
        <v>5000</v>
      </c>
      <c r="G13" s="35">
        <v>5000</v>
      </c>
    </row>
    <row r="14" spans="1:7" x14ac:dyDescent="0.25">
      <c r="A14" s="8"/>
      <c r="B14" s="125" t="s">
        <v>96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</row>
    <row r="15" spans="1:7" x14ac:dyDescent="0.25">
      <c r="A15" s="8"/>
      <c r="C15" s="9"/>
      <c r="D15" s="9"/>
      <c r="E15" s="9"/>
      <c r="F15" s="9"/>
      <c r="G15" s="9"/>
    </row>
    <row r="17" spans="1:62" x14ac:dyDescent="0.25">
      <c r="B17" s="5" t="s">
        <v>12</v>
      </c>
      <c r="C17" s="6">
        <v>1</v>
      </c>
      <c r="D17" s="6">
        <v>2</v>
      </c>
      <c r="E17" s="6">
        <v>3</v>
      </c>
      <c r="F17" s="6">
        <v>4</v>
      </c>
      <c r="G17" s="6">
        <v>5</v>
      </c>
      <c r="H17" s="6">
        <v>6</v>
      </c>
      <c r="I17" s="6">
        <v>7</v>
      </c>
      <c r="J17" s="6">
        <v>8</v>
      </c>
      <c r="K17" s="6">
        <v>9</v>
      </c>
      <c r="L17" s="6">
        <v>10</v>
      </c>
      <c r="M17" s="6">
        <v>11</v>
      </c>
      <c r="N17" s="6">
        <v>12</v>
      </c>
      <c r="O17" s="6">
        <v>13</v>
      </c>
      <c r="P17" s="6">
        <v>14</v>
      </c>
      <c r="Q17" s="6">
        <v>15</v>
      </c>
      <c r="R17" s="6">
        <v>16</v>
      </c>
      <c r="S17" s="6">
        <v>17</v>
      </c>
      <c r="T17" s="6">
        <v>18</v>
      </c>
      <c r="U17" s="6">
        <v>19</v>
      </c>
      <c r="V17" s="6">
        <v>20</v>
      </c>
      <c r="W17" s="6">
        <v>21</v>
      </c>
      <c r="X17" s="6">
        <v>22</v>
      </c>
      <c r="Y17" s="6">
        <v>23</v>
      </c>
      <c r="Z17" s="6">
        <v>24</v>
      </c>
      <c r="AA17" s="6">
        <v>25</v>
      </c>
      <c r="AB17" s="6">
        <v>26</v>
      </c>
      <c r="AC17" s="6">
        <v>27</v>
      </c>
      <c r="AD17" s="6">
        <v>28</v>
      </c>
      <c r="AE17" s="6">
        <v>29</v>
      </c>
      <c r="AF17" s="6">
        <v>30</v>
      </c>
      <c r="AG17" s="6">
        <v>31</v>
      </c>
      <c r="AH17" s="6">
        <v>32</v>
      </c>
      <c r="AI17" s="6">
        <v>33</v>
      </c>
      <c r="AJ17" s="6">
        <v>34</v>
      </c>
      <c r="AK17" s="6">
        <v>35</v>
      </c>
      <c r="AL17" s="6">
        <v>36</v>
      </c>
      <c r="AM17" s="6">
        <f>AL17+1</f>
        <v>37</v>
      </c>
      <c r="AN17" s="6">
        <f t="shared" ref="AN17:BA17" si="0">AM17+1</f>
        <v>38</v>
      </c>
      <c r="AO17" s="6">
        <f t="shared" si="0"/>
        <v>39</v>
      </c>
      <c r="AP17" s="6">
        <f t="shared" si="0"/>
        <v>40</v>
      </c>
      <c r="AQ17" s="6">
        <f t="shared" si="0"/>
        <v>41</v>
      </c>
      <c r="AR17" s="6">
        <f t="shared" si="0"/>
        <v>42</v>
      </c>
      <c r="AS17" s="6">
        <f t="shared" si="0"/>
        <v>43</v>
      </c>
      <c r="AT17" s="6">
        <f t="shared" si="0"/>
        <v>44</v>
      </c>
      <c r="AU17" s="6">
        <f t="shared" si="0"/>
        <v>45</v>
      </c>
      <c r="AV17" s="6">
        <f t="shared" si="0"/>
        <v>46</v>
      </c>
      <c r="AW17" s="6">
        <f t="shared" si="0"/>
        <v>47</v>
      </c>
      <c r="AX17" s="6">
        <f t="shared" si="0"/>
        <v>48</v>
      </c>
      <c r="AY17" s="6">
        <f t="shared" si="0"/>
        <v>49</v>
      </c>
      <c r="AZ17" s="6">
        <f t="shared" si="0"/>
        <v>50</v>
      </c>
      <c r="BA17" s="6">
        <f t="shared" si="0"/>
        <v>51</v>
      </c>
      <c r="BB17" s="6">
        <f t="shared" ref="BB17:BJ17" si="1">BA17+1</f>
        <v>52</v>
      </c>
      <c r="BC17" s="6">
        <f t="shared" si="1"/>
        <v>53</v>
      </c>
      <c r="BD17" s="6">
        <f t="shared" si="1"/>
        <v>54</v>
      </c>
      <c r="BE17" s="6">
        <f t="shared" si="1"/>
        <v>55</v>
      </c>
      <c r="BF17" s="6">
        <f t="shared" si="1"/>
        <v>56</v>
      </c>
      <c r="BG17" s="6">
        <f t="shared" si="1"/>
        <v>57</v>
      </c>
      <c r="BH17" s="6">
        <f t="shared" si="1"/>
        <v>58</v>
      </c>
      <c r="BI17" s="6">
        <f t="shared" si="1"/>
        <v>59</v>
      </c>
      <c r="BJ17" s="6">
        <f t="shared" si="1"/>
        <v>60</v>
      </c>
    </row>
    <row r="18" spans="1:62" x14ac:dyDescent="0.25">
      <c r="C18" s="3"/>
    </row>
    <row r="19" spans="1:62" x14ac:dyDescent="0.25">
      <c r="A19" s="76" t="s">
        <v>163</v>
      </c>
      <c r="B19" s="130" t="str">
        <f>B7&amp;" Number Sold"</f>
        <v>SaaS - Tier 1 Number Sold</v>
      </c>
      <c r="C19" s="36">
        <f>'Detailed Sales'!C14</f>
        <v>0</v>
      </c>
      <c r="D19" s="36">
        <f>'Detailed Sales'!D14</f>
        <v>0</v>
      </c>
      <c r="E19" s="36">
        <f>'Detailed Sales'!E14</f>
        <v>0</v>
      </c>
      <c r="F19" s="36">
        <f>'Detailed Sales'!F14</f>
        <v>0</v>
      </c>
      <c r="G19" s="36">
        <f>'Detailed Sales'!G14</f>
        <v>0</v>
      </c>
      <c r="H19" s="36">
        <f>'Detailed Sales'!H14</f>
        <v>3.75</v>
      </c>
      <c r="I19" s="36">
        <f>'Detailed Sales'!I14</f>
        <v>4.6425000000000001</v>
      </c>
      <c r="J19" s="36">
        <f>'Detailed Sales'!J14</f>
        <v>5.5132500000000002</v>
      </c>
      <c r="K19" s="36">
        <f>'Detailed Sales'!K14</f>
        <v>6.3629276250000002</v>
      </c>
      <c r="L19" s="36">
        <f>'Detailed Sales'!L14</f>
        <v>7.1921902968749993</v>
      </c>
      <c r="M19" s="36">
        <f>'Detailed Sales'!M14</f>
        <v>8.0016758410968745</v>
      </c>
      <c r="N19" s="36">
        <f>'Detailed Sales'!N14</f>
        <v>8.7920030752577336</v>
      </c>
      <c r="O19" s="36">
        <f>'Detailed Sales'!O14</f>
        <v>9.6077323953170257</v>
      </c>
      <c r="P19" s="36">
        <f>'Detailed Sales'!P14</f>
        <v>10.408246129359538</v>
      </c>
      <c r="Q19" s="36">
        <f>'Detailed Sales'!Q14</f>
        <v>11.193950555270614</v>
      </c>
      <c r="R19" s="36">
        <f>'Detailed Sales'!R14</f>
        <v>11.965241923429639</v>
      </c>
      <c r="S19" s="36">
        <f>'Detailed Sales'!S14</f>
        <v>12.722506708044893</v>
      </c>
      <c r="T19" s="36">
        <f>'Detailed Sales'!T14</f>
        <v>13.46612185220827</v>
      </c>
      <c r="U19" s="36">
        <f>'Detailed Sales'!U14</f>
        <v>14.331116225348968</v>
      </c>
      <c r="V19" s="36">
        <f>'Detailed Sales'!V14</f>
        <v>15.188470613897174</v>
      </c>
      <c r="W19" s="36">
        <f>'Detailed Sales'!W14</f>
        <v>16.0383262922768</v>
      </c>
      <c r="X19" s="36">
        <f>'Detailed Sales'!X14</f>
        <v>16.88082254916867</v>
      </c>
      <c r="Y19" s="36">
        <f>'Detailed Sales'!Y14</f>
        <v>17.716096717963541</v>
      </c>
      <c r="Z19" s="36">
        <f>'Detailed Sales'!Z14</f>
        <v>18.544284206761652</v>
      </c>
      <c r="AA19" s="36">
        <f>'Detailed Sales'!AA14</f>
        <v>19.272797106891826</v>
      </c>
      <c r="AB19" s="36">
        <f>'Detailed Sales'!AB14</f>
        <v>19.992236741940722</v>
      </c>
      <c r="AC19" s="36">
        <f>'Detailed Sales'!AC14</f>
        <v>20.702812062174573</v>
      </c>
      <c r="AD19" s="36">
        <f>'Detailed Sales'!AD14</f>
        <v>21.404727976279109</v>
      </c>
      <c r="AE19" s="36">
        <f>'Detailed Sales'!AE14</f>
        <v>22.098185432878292</v>
      </c>
      <c r="AF19" s="36">
        <f>'Detailed Sales'!AF14</f>
        <v>22.783381500426117</v>
      </c>
      <c r="AG19" s="36">
        <f>'Detailed Sales'!AG14</f>
        <v>23.574426353006146</v>
      </c>
      <c r="AH19" s="36">
        <f>'Detailed Sales'!AH14</f>
        <v>24.359269510672906</v>
      </c>
      <c r="AI19" s="36">
        <f>'Detailed Sales'!AI14</f>
        <v>25.138032318739473</v>
      </c>
      <c r="AJ19" s="36">
        <f>'Detailed Sales'!AJ14</f>
        <v>25.910834443938672</v>
      </c>
      <c r="AK19" s="36">
        <f>'Detailed Sales'!AK14</f>
        <v>26.677793900309783</v>
      </c>
      <c r="AL19" s="36">
        <f>'Detailed Sales'!AL14</f>
        <v>27.43902707470048</v>
      </c>
      <c r="AM19" s="36">
        <f>'Detailed Sales'!AM14</f>
        <v>28.194648751889794</v>
      </c>
      <c r="AN19" s="36">
        <f>'Detailed Sales'!AN14</f>
        <v>28.944772139337818</v>
      </c>
      <c r="AO19" s="36">
        <f>'Detailed Sales'!AO14</f>
        <v>29.689508891567755</v>
      </c>
      <c r="AP19" s="36">
        <f>'Detailed Sales'!AP14</f>
        <v>30.428969134185841</v>
      </c>
      <c r="AQ19" s="36">
        <f>'Detailed Sales'!AQ14</f>
        <v>31.163261487544617</v>
      </c>
      <c r="AR19" s="36">
        <f>'Detailed Sales'!AR14</f>
        <v>31.892493090054867</v>
      </c>
      <c r="AS19" s="36">
        <f>'Detailed Sales'!AS14</f>
        <v>32.616769621151576</v>
      </c>
      <c r="AT19" s="36">
        <f>'Detailed Sales'!AT14</f>
        <v>33.336195323919071</v>
      </c>
      <c r="AU19" s="36">
        <f>'Detailed Sales'!AU14</f>
        <v>34.050873027380483</v>
      </c>
      <c r="AV19" s="36">
        <f>'Detailed Sales'!AV14</f>
        <v>34.76090416845657</v>
      </c>
      <c r="AW19" s="36">
        <f>'Detailed Sales'!AW14</f>
        <v>35.466388813598954</v>
      </c>
      <c r="AX19" s="36">
        <f>'Detailed Sales'!AX14</f>
        <v>36.167425680102554</v>
      </c>
      <c r="AY19" s="36">
        <f>'Detailed Sales'!AY14</f>
        <v>36.864112157102134</v>
      </c>
      <c r="AZ19" s="36">
        <f>'Detailed Sales'!AZ14</f>
        <v>37.556544326257722</v>
      </c>
      <c r="BA19" s="36">
        <f>'Detailed Sales'!BA14</f>
        <v>38.244816982133536</v>
      </c>
      <c r="BB19" s="36">
        <f>'Detailed Sales'!BB14</f>
        <v>38.929023652275063</v>
      </c>
      <c r="BC19" s="36">
        <f>'Detailed Sales'!BC14</f>
        <v>39.609256616988837</v>
      </c>
      <c r="BD19" s="36">
        <f>'Detailed Sales'!BD14</f>
        <v>40.285606928829395</v>
      </c>
      <c r="BE19" s="36">
        <f>'Detailed Sales'!BE14</f>
        <v>40.958164431797819</v>
      </c>
      <c r="BF19" s="36">
        <f>'Detailed Sales'!BF14</f>
        <v>41.627017780256224</v>
      </c>
      <c r="BG19" s="36">
        <f>'Detailed Sales'!BG14</f>
        <v>42.292254457562422</v>
      </c>
      <c r="BH19" s="36">
        <f>'Detailed Sales'!BH14</f>
        <v>42.953960794429086</v>
      </c>
      <c r="BI19" s="36">
        <f>'Detailed Sales'!BI14</f>
        <v>43.612221987011395</v>
      </c>
      <c r="BJ19" s="36">
        <f>'Detailed Sales'!BJ14</f>
        <v>44.267122114727464</v>
      </c>
    </row>
    <row r="20" spans="1:62" x14ac:dyDescent="0.25">
      <c r="B20" s="130" t="str">
        <f>B8&amp;" Number Sold"</f>
        <v>SaaS 2 - Tier 2 Number Sold</v>
      </c>
      <c r="C20" s="36">
        <f>'Detailed Sales'!H18</f>
        <v>0</v>
      </c>
      <c r="D20" s="36">
        <f>'Detailed Sales'!D24</f>
        <v>0</v>
      </c>
      <c r="E20" s="36">
        <f>'Detailed Sales'!E24</f>
        <v>0</v>
      </c>
      <c r="F20" s="36">
        <f>'Detailed Sales'!F24</f>
        <v>0</v>
      </c>
      <c r="G20" s="36">
        <f>'Detailed Sales'!G24</f>
        <v>0</v>
      </c>
      <c r="H20" s="36">
        <f>'Detailed Sales'!H24</f>
        <v>1.75</v>
      </c>
      <c r="I20" s="36">
        <f>'Detailed Sales'!I24</f>
        <v>2.3274999999999997</v>
      </c>
      <c r="J20" s="36">
        <f>'Detailed Sales'!J24</f>
        <v>2.890825</v>
      </c>
      <c r="K20" s="36">
        <f>'Detailed Sales'!K24</f>
        <v>3.4404159999999999</v>
      </c>
      <c r="L20" s="36">
        <f>'Detailed Sales'!L24</f>
        <v>3.9767008487500002</v>
      </c>
      <c r="M20" s="36">
        <f>'Detailed Sales'!M24</f>
        <v>4.5000946386812508</v>
      </c>
      <c r="N20" s="36">
        <f>'Detailed Sales'!N24</f>
        <v>5.0110000889915325</v>
      </c>
      <c r="O20" s="36">
        <f>'Detailed Sales'!O24</f>
        <v>5.8061956618251749</v>
      </c>
      <c r="P20" s="36">
        <f>'Detailed Sales'!P24</f>
        <v>6.5861136982132686</v>
      </c>
      <c r="Q20" s="36">
        <f>'Detailed Sales'!Q24</f>
        <v>7.3511591483313286</v>
      </c>
      <c r="R20" s="36">
        <f>'Detailed Sales'!R24</f>
        <v>8.1017269536593037</v>
      </c>
      <c r="S20" s="36">
        <f>'Detailed Sales'!S24</f>
        <v>8.8382022977742611</v>
      </c>
      <c r="T20" s="36">
        <f>'Detailed Sales'!T24</f>
        <v>9.5609608508761266</v>
      </c>
      <c r="U20" s="36">
        <f>'Detailed Sales'!U24</f>
        <v>10.617905914152283</v>
      </c>
      <c r="V20" s="36">
        <f>'Detailed Sales'!V24</f>
        <v>11.664998598859494</v>
      </c>
      <c r="W20" s="36">
        <f>'Detailed Sales'!W24</f>
        <v>12.702416699663196</v>
      </c>
      <c r="X20" s="36">
        <f>'Detailed Sales'!X24</f>
        <v>13.730335494353776</v>
      </c>
      <c r="Y20" s="36">
        <f>'Detailed Sales'!Y24</f>
        <v>14.748927782349922</v>
      </c>
      <c r="Z20" s="36">
        <f>'Detailed Sales'!Z24</f>
        <v>15.758363922628183</v>
      </c>
      <c r="AA20" s="36">
        <f>'Detailed Sales'!AA24</f>
        <v>17.013766050269055</v>
      </c>
      <c r="AB20" s="36">
        <f>'Detailed Sales'!AB24</f>
        <v>18.251912982387573</v>
      </c>
      <c r="AC20" s="36">
        <f>'Detailed Sales'!AC24</f>
        <v>19.473189087129342</v>
      </c>
      <c r="AD20" s="36">
        <f>'Detailed Sales'!AD24</f>
        <v>20.677971241598222</v>
      </c>
      <c r="AE20" s="36">
        <f>'Detailed Sales'!AE24</f>
        <v>21.866628982658785</v>
      </c>
      <c r="AF20" s="36">
        <f>'Detailed Sales'!AF24</f>
        <v>23.039524654727597</v>
      </c>
      <c r="AG20" s="36">
        <f>'Detailed Sales'!AG24</f>
        <v>24.581924410050711</v>
      </c>
      <c r="AH20" s="36">
        <f>'Detailed Sales'!AH24</f>
        <v>26.110628132169701</v>
      </c>
      <c r="AI20" s="36">
        <f>'Detailed Sales'!AI24</f>
        <v>27.625888461398254</v>
      </c>
      <c r="AJ20" s="36">
        <f>'Detailed Sales'!AJ24</f>
        <v>29.127954484444434</v>
      </c>
      <c r="AK20" s="36">
        <f>'Detailed Sales'!AK24</f>
        <v>30.617071788894759</v>
      </c>
      <c r="AL20" s="36">
        <f>'Detailed Sales'!AL24</f>
        <v>32.093482516886915</v>
      </c>
      <c r="AM20" s="36">
        <f>'Detailed Sales'!AM24</f>
        <v>33.557425417983318</v>
      </c>
      <c r="AN20" s="36">
        <f>'Detailed Sales'!AN24</f>
        <v>35.009135901257523</v>
      </c>
      <c r="AO20" s="36">
        <f>'Detailed Sales'!AO24</f>
        <v>36.448846086605329</v>
      </c>
      <c r="AP20" s="36">
        <f>'Detailed Sales'!AP24</f>
        <v>37.876784855292257</v>
      </c>
      <c r="AQ20" s="36">
        <f>'Detailed Sales'!AQ24</f>
        <v>39.293177899748812</v>
      </c>
      <c r="AR20" s="36">
        <f>'Detailed Sales'!AR24</f>
        <v>40.698247772624946</v>
      </c>
      <c r="AS20" s="36">
        <f>'Detailed Sales'!AS24</f>
        <v>42.092213935114799</v>
      </c>
      <c r="AT20" s="36">
        <f>'Detailed Sales'!AT24</f>
        <v>43.475292804562699</v>
      </c>
      <c r="AU20" s="36">
        <f>'Detailed Sales'!AU24</f>
        <v>44.847697801361257</v>
      </c>
      <c r="AV20" s="36">
        <f>'Detailed Sales'!AV24</f>
        <v>46.209639395152173</v>
      </c>
      <c r="AW20" s="36">
        <f>'Detailed Sales'!AW24</f>
        <v>47.561325150340281</v>
      </c>
      <c r="AX20" s="36">
        <f>'Detailed Sales'!AX24</f>
        <v>48.90295977093114</v>
      </c>
      <c r="AY20" s="36">
        <f>'Detailed Sales'!AY24</f>
        <v>50.892325897624062</v>
      </c>
      <c r="AZ20" s="36">
        <f>'Detailed Sales'!AZ24</f>
        <v>52.874190341672069</v>
      </c>
      <c r="BA20" s="36">
        <f>'Detailed Sales'!BA24</f>
        <v>54.848690079794714</v>
      </c>
      <c r="BB20" s="36">
        <f>'Detailed Sales'!BB24</f>
        <v>56.815961028743828</v>
      </c>
      <c r="BC20" s="36">
        <f>'Detailed Sales'!BC24</f>
        <v>58.776138057452187</v>
      </c>
      <c r="BD20" s="36">
        <f>'Detailed Sales'!BD24</f>
        <v>60.729354999068441</v>
      </c>
      <c r="BE20" s="36">
        <f>'Detailed Sales'!BE24</f>
        <v>62.675744662879488</v>
      </c>
      <c r="BF20" s="36">
        <f>'Detailed Sales'!BF24</f>
        <v>64.615438846121421</v>
      </c>
      <c r="BG20" s="36">
        <f>'Detailed Sales'!BG24</f>
        <v>66.548568345680295</v>
      </c>
      <c r="BH20" s="36">
        <f>'Detailed Sales'!BH24</f>
        <v>68.475262969683683</v>
      </c>
      <c r="BI20" s="36">
        <f>'Detailed Sales'!BI24</f>
        <v>70.395651548984347</v>
      </c>
      <c r="BJ20" s="36">
        <f>'Detailed Sales'!BJ24</f>
        <v>72.309861948536977</v>
      </c>
    </row>
    <row r="21" spans="1:62" x14ac:dyDescent="0.25">
      <c r="B21" s="130" t="str">
        <f>B9&amp;" Number Sold"</f>
        <v>SaaS 3 - Tier 3 Number Sold</v>
      </c>
      <c r="C21" s="36">
        <f>'Detailed Sales'!C33</f>
        <v>0</v>
      </c>
      <c r="D21" s="36">
        <f>'Detailed Sales'!D33</f>
        <v>0</v>
      </c>
      <c r="E21" s="36">
        <f>'Detailed Sales'!E33</f>
        <v>0</v>
      </c>
      <c r="F21" s="36">
        <f>'Detailed Sales'!F33</f>
        <v>0</v>
      </c>
      <c r="G21" s="36">
        <f>'Detailed Sales'!G33</f>
        <v>0</v>
      </c>
      <c r="H21" s="36">
        <f>'Detailed Sales'!H33</f>
        <v>0.5</v>
      </c>
      <c r="I21" s="36">
        <f>'Detailed Sales'!I33</f>
        <v>0.48499999999999999</v>
      </c>
      <c r="J21" s="36">
        <f>'Detailed Sales'!J33</f>
        <v>0.65045000000000008</v>
      </c>
      <c r="K21" s="36">
        <f>'Detailed Sales'!K33</f>
        <v>0.81183650000000007</v>
      </c>
      <c r="L21" s="36">
        <f>'Detailed Sales'!L33</f>
        <v>0.96928590500000011</v>
      </c>
      <c r="M21" s="36">
        <f>'Detailed Sales'!M33</f>
        <v>1.1229208503500001</v>
      </c>
      <c r="N21" s="36">
        <f>'Detailed Sales'!N33</f>
        <v>1.2728603149519999</v>
      </c>
      <c r="O21" s="36">
        <f>'Detailed Sales'!O33</f>
        <v>1.5862152727251113</v>
      </c>
      <c r="P21" s="36">
        <f>'Detailed Sales'!P33</f>
        <v>1.8934622388821296</v>
      </c>
      <c r="Q21" s="36">
        <f>'Detailed Sales'!Q33</f>
        <v>2.1947625426250981</v>
      </c>
      <c r="R21" s="36">
        <f>'Detailed Sales'!R33</f>
        <v>2.4902735230730673</v>
      </c>
      <c r="S21" s="36">
        <f>'Detailed Sales'!S33</f>
        <v>2.7801486292299056</v>
      </c>
      <c r="T21" s="36">
        <f>'Detailed Sales'!T33</f>
        <v>3.0645375174539913</v>
      </c>
      <c r="U21" s="36">
        <f>'Detailed Sales'!U33</f>
        <v>3.4186892800386146</v>
      </c>
      <c r="V21" s="36">
        <f>'Detailed Sales'!V33</f>
        <v>3.7695293653112008</v>
      </c>
      <c r="W21" s="36">
        <f>'Detailed Sales'!W33</f>
        <v>4.1171174514270641</v>
      </c>
      <c r="X21" s="36">
        <f>'Detailed Sales'!X33</f>
        <v>4.4615123713841669</v>
      </c>
      <c r="Y21" s="36">
        <f>'Detailed Sales'!Y33</f>
        <v>4.8027721259505558</v>
      </c>
      <c r="Z21" s="36">
        <f>'Detailed Sales'!Z33</f>
        <v>5.140953896399135</v>
      </c>
      <c r="AA21" s="36">
        <f>'Detailed Sales'!AA33</f>
        <v>5.5093056402991829</v>
      </c>
      <c r="AB21" s="36">
        <f>'Detailed Sales'!AB33</f>
        <v>5.8797137657577894</v>
      </c>
      <c r="AC21" s="36">
        <f>'Detailed Sales'!AC33</f>
        <v>6.2523256134725163</v>
      </c>
      <c r="AD21" s="36">
        <f>'Detailed Sales'!AD33</f>
        <v>6.6272893466935461</v>
      </c>
      <c r="AE21" s="36">
        <f>'Detailed Sales'!AE33</f>
        <v>7.0047540101599646</v>
      </c>
      <c r="AF21" s="36">
        <f>'Detailed Sales'!AF33</f>
        <v>7.3848695893650609</v>
      </c>
      <c r="AG21" s="36">
        <f>'Detailed Sales'!AG33</f>
        <v>8.0292935955821978</v>
      </c>
      <c r="AH21" s="36">
        <f>'Detailed Sales'!AH33</f>
        <v>8.675379197456941</v>
      </c>
      <c r="AI21" s="36">
        <f>'Detailed Sales'!AI33</f>
        <v>9.3232713903906905</v>
      </c>
      <c r="AJ21" s="36">
        <f>'Detailed Sales'!AJ33</f>
        <v>9.9731155436438694</v>
      </c>
      <c r="AK21" s="36">
        <f>'Detailed Sales'!AK33</f>
        <v>10.625057432959885</v>
      </c>
      <c r="AL21" s="36">
        <f>'Detailed Sales'!AL33</f>
        <v>11.27924327327322</v>
      </c>
      <c r="AM21" s="36">
        <f>'Detailed Sales'!AM33</f>
        <v>11.935819751508971</v>
      </c>
      <c r="AN21" s="36">
        <f>'Detailed Sales'!AN33</f>
        <v>12.59493405948121</v>
      </c>
      <c r="AO21" s="36">
        <f>'Detailed Sales'!AO33</f>
        <v>13.256733926897535</v>
      </c>
      <c r="AP21" s="36">
        <f>'Detailed Sales'!AP33</f>
        <v>13.921367654477246</v>
      </c>
      <c r="AQ21" s="36">
        <f>'Detailed Sales'!AQ33</f>
        <v>14.588984147190509</v>
      </c>
      <c r="AR21" s="36">
        <f>'Detailed Sales'!AR33</f>
        <v>15.259732947626029</v>
      </c>
      <c r="AS21" s="36">
        <f>'Detailed Sales'!AS33</f>
        <v>15.933764269494667</v>
      </c>
      <c r="AT21" s="36">
        <f>'Detailed Sales'!AT33</f>
        <v>16.611229031276523</v>
      </c>
      <c r="AU21" s="36">
        <f>'Detailed Sales'!AU33</f>
        <v>17.292278890019013</v>
      </c>
      <c r="AV21" s="36">
        <f>'Detailed Sales'!AV33</f>
        <v>17.977066275293542</v>
      </c>
      <c r="AW21" s="36">
        <f>'Detailed Sales'!AW33</f>
        <v>18.665744423318323</v>
      </c>
      <c r="AX21" s="36">
        <f>'Detailed Sales'!AX33</f>
        <v>19.358467411255045</v>
      </c>
      <c r="AY21" s="36">
        <f>'Detailed Sales'!AY33</f>
        <v>20.404080599343612</v>
      </c>
      <c r="AZ21" s="36">
        <f>'Detailed Sales'!AZ33</f>
        <v>21.451629634173305</v>
      </c>
      <c r="BA21" s="36">
        <f>'Detailed Sales'!BA33</f>
        <v>22.501219077062931</v>
      </c>
      <c r="BB21" s="36">
        <f>'Detailed Sales'!BB33</f>
        <v>23.552953682915973</v>
      </c>
      <c r="BC21" s="36">
        <f>'Detailed Sales'!BC33</f>
        <v>24.606938410676722</v>
      </c>
      <c r="BD21" s="36">
        <f>'Detailed Sales'!BD33</f>
        <v>25.663278433805765</v>
      </c>
      <c r="BE21" s="36">
        <f>'Detailed Sales'!BE33</f>
        <v>26.722079150775873</v>
      </c>
      <c r="BF21" s="36">
        <f>'Detailed Sales'!BF33</f>
        <v>27.783446195589363</v>
      </c>
      <c r="BG21" s="36">
        <f>'Detailed Sales'!BG33</f>
        <v>28.847485448317929</v>
      </c>
      <c r="BH21" s="36">
        <f>'Detailed Sales'!BH33</f>
        <v>29.914303045666056</v>
      </c>
      <c r="BI21" s="36">
        <f>'Detailed Sales'!BI33</f>
        <v>30.984005391559013</v>
      </c>
      <c r="BJ21" s="36">
        <f>'Detailed Sales'!BJ33</f>
        <v>32.056699167756534</v>
      </c>
    </row>
    <row r="22" spans="1:62" x14ac:dyDescent="0.25">
      <c r="B22" s="130" t="s">
        <v>321</v>
      </c>
      <c r="C22" s="36">
        <f>'Detailed Sales'!C43</f>
        <v>0</v>
      </c>
      <c r="D22" s="36">
        <f>'Detailed Sales'!D43</f>
        <v>0</v>
      </c>
      <c r="E22" s="36">
        <f>'Detailed Sales'!E43</f>
        <v>0</v>
      </c>
      <c r="F22" s="36">
        <f>'Detailed Sales'!F43</f>
        <v>0</v>
      </c>
      <c r="G22" s="36">
        <f>'Detailed Sales'!G43</f>
        <v>0</v>
      </c>
      <c r="H22" s="36">
        <f>'Detailed Sales'!H43</f>
        <v>0</v>
      </c>
      <c r="I22" s="36">
        <f>'Detailed Sales'!I43</f>
        <v>0</v>
      </c>
      <c r="J22" s="36">
        <f>'Detailed Sales'!J43</f>
        <v>0</v>
      </c>
      <c r="K22" s="36">
        <f>'Detailed Sales'!K43</f>
        <v>0</v>
      </c>
      <c r="L22" s="36">
        <f>'Detailed Sales'!L43</f>
        <v>0</v>
      </c>
      <c r="M22" s="36">
        <f>'Detailed Sales'!M43</f>
        <v>0</v>
      </c>
      <c r="N22" s="36">
        <f>'Detailed Sales'!N43</f>
        <v>0</v>
      </c>
      <c r="O22" s="36">
        <f>'Detailed Sales'!O43</f>
        <v>1</v>
      </c>
      <c r="P22" s="36">
        <f>'Detailed Sales'!P43</f>
        <v>1.9949999999999999</v>
      </c>
      <c r="Q22" s="36">
        <f>'Detailed Sales'!Q43</f>
        <v>2.9850749999999997</v>
      </c>
      <c r="R22" s="36">
        <f>'Detailed Sales'!R43</f>
        <v>3.9702993749999993</v>
      </c>
      <c r="S22" s="36">
        <f>'Detailed Sales'!S43</f>
        <v>4.9507468818749993</v>
      </c>
      <c r="T22" s="36">
        <f>'Detailed Sales'!T43</f>
        <v>5.9264906661843737</v>
      </c>
      <c r="U22" s="36">
        <f>'Detailed Sales'!T43</f>
        <v>5.9264906661843737</v>
      </c>
      <c r="V22" s="36">
        <f>'Detailed Sales'!U43</f>
        <v>6.8976032689162947</v>
      </c>
      <c r="W22" s="36">
        <f>'Detailed Sales'!V43</f>
        <v>7.8641566331678661</v>
      </c>
      <c r="X22" s="36">
        <f>'Detailed Sales'!W43</f>
        <v>8.8262221107616252</v>
      </c>
      <c r="Y22" s="36">
        <f>'Detailed Sales'!X43</f>
        <v>9.7838704687990745</v>
      </c>
      <c r="Z22" s="36">
        <f>'Detailed Sales'!Y43</f>
        <v>10.737171896151875</v>
      </c>
      <c r="AA22" s="36">
        <f>'Detailed Sales'!Z43</f>
        <v>11.686196009891351</v>
      </c>
      <c r="AB22" s="36">
        <f>'Detailed Sales'!AA43</f>
        <v>12.631011861656935</v>
      </c>
      <c r="AC22" s="36">
        <f>'Detailed Sales'!AB43</f>
        <v>13.571687943964188</v>
      </c>
      <c r="AD22" s="36">
        <f>'Detailed Sales'!AC43</f>
        <v>14.508292196452986</v>
      </c>
      <c r="AE22" s="36">
        <f>'Detailed Sales'!AD43</f>
        <v>15.440892012076539</v>
      </c>
      <c r="AF22" s="36">
        <f>'Detailed Sales'!AE43</f>
        <v>16.369554243231796</v>
      </c>
      <c r="AG22" s="36">
        <f>'Detailed Sales'!AF43</f>
        <v>17.294345207831881</v>
      </c>
      <c r="AH22" s="36">
        <f>'Detailed Sales'!AG43</f>
        <v>18.215330695321128</v>
      </c>
      <c r="AI22" s="36">
        <f>'Detailed Sales'!AH43</f>
        <v>19.132575972633322</v>
      </c>
      <c r="AJ22" s="36">
        <f>'Detailed Sales'!AI43</f>
        <v>20.046145790093721</v>
      </c>
      <c r="AK22" s="36">
        <f>'Detailed Sales'!AJ43</f>
        <v>20.956104387265448</v>
      </c>
      <c r="AL22" s="36">
        <f>'Detailed Sales'!AK43</f>
        <v>21.862515498740823</v>
      </c>
      <c r="AM22" s="36">
        <f>'Detailed Sales'!AL43</f>
        <v>22.765442359878183</v>
      </c>
      <c r="AN22" s="36">
        <f>'Detailed Sales'!AM43</f>
        <v>23.664947712484793</v>
      </c>
      <c r="AO22" s="36">
        <f>'Detailed Sales'!AN43</f>
        <v>24.561093810446366</v>
      </c>
      <c r="AP22" s="36">
        <f>'Detailed Sales'!AO43</f>
        <v>25.453942425303755</v>
      </c>
      <c r="AQ22" s="36">
        <f>'Detailed Sales'!AP43</f>
        <v>26.343554851777377</v>
      </c>
      <c r="AR22" s="36">
        <f>'Detailed Sales'!AQ43</f>
        <v>27.229991913239896</v>
      </c>
      <c r="AS22" s="36">
        <f>'Detailed Sales'!AR43</f>
        <v>28.113313967137689</v>
      </c>
      <c r="AT22" s="36">
        <f>'Detailed Sales'!AS43</f>
        <v>28.993580910361658</v>
      </c>
      <c r="AU22" s="36">
        <f>'Detailed Sales'!AT43</f>
        <v>29.870852184567863</v>
      </c>
      <c r="AV22" s="36">
        <f>'Detailed Sales'!AU43</f>
        <v>30.745186781448556</v>
      </c>
      <c r="AW22" s="36">
        <f>'Detailed Sales'!AV43</f>
        <v>31.616643247954073</v>
      </c>
      <c r="AX22" s="36">
        <f>'Detailed Sales'!AW43</f>
        <v>32.485279691466133</v>
      </c>
      <c r="AY22" s="36">
        <f>'Detailed Sales'!AX43</f>
        <v>33.351153784923035</v>
      </c>
      <c r="AZ22" s="36">
        <f>'Detailed Sales'!AY43</f>
        <v>34.381078540821839</v>
      </c>
      <c r="BA22" s="36">
        <f>'Detailed Sales'!AZ43</f>
        <v>35.411837075565266</v>
      </c>
      <c r="BB22" s="36">
        <f>'Detailed Sales'!BA43</f>
        <v>36.44345513727221</v>
      </c>
      <c r="BC22" s="36">
        <f>'Detailed Sales'!BB43</f>
        <v>37.475958494906045</v>
      </c>
      <c r="BD22" s="36">
        <f>'Detailed Sales'!BC43</f>
        <v>38.509372938918311</v>
      </c>
      <c r="BE22" s="36">
        <f>'Detailed Sales'!BD43</f>
        <v>39.543724281892949</v>
      </c>
      <c r="BF22" s="36">
        <f>'Detailed Sales'!BE43</f>
        <v>40.579038359191067</v>
      </c>
      <c r="BG22" s="36">
        <f>'Detailed Sales'!BF43</f>
        <v>41.61534102959623</v>
      </c>
      <c r="BH22" s="36">
        <f>'Detailed Sales'!BG43</f>
        <v>42.652658175960369</v>
      </c>
      <c r="BI22" s="36">
        <f>'Detailed Sales'!BH43</f>
        <v>43.691015705850248</v>
      </c>
      <c r="BJ22" s="36">
        <f>'Detailed Sales'!BI43</f>
        <v>44.730439552194525</v>
      </c>
    </row>
    <row r="23" spans="1:62" x14ac:dyDescent="0.25">
      <c r="B23" s="130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</row>
    <row r="24" spans="1:62" x14ac:dyDescent="0.25">
      <c r="B24" s="130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</row>
    <row r="25" spans="1:62" ht="27.6" x14ac:dyDescent="0.25">
      <c r="B25" s="130" t="str">
        <f>B13&amp;" Number Sold"</f>
        <v>Consutlancy - per Client Number Sold</v>
      </c>
      <c r="C25" s="36">
        <f>'Detailed Sales'!C51</f>
        <v>1</v>
      </c>
      <c r="D25" s="36">
        <f>'Detailed Sales'!D51</f>
        <v>2</v>
      </c>
      <c r="E25" s="36">
        <f>'Detailed Sales'!E51</f>
        <v>3</v>
      </c>
      <c r="F25" s="36">
        <f>'Detailed Sales'!F51</f>
        <v>4</v>
      </c>
      <c r="G25" s="36">
        <f>'Detailed Sales'!G51</f>
        <v>5</v>
      </c>
      <c r="H25" s="36">
        <f>'Detailed Sales'!H51</f>
        <v>1.1000000000000001</v>
      </c>
      <c r="I25" s="36">
        <f>'Detailed Sales'!I51</f>
        <v>1.1605000000000001</v>
      </c>
      <c r="J25" s="36">
        <f>'Detailed Sales'!J51</f>
        <v>1.2243275</v>
      </c>
      <c r="K25" s="36">
        <f>'Detailed Sales'!K51</f>
        <v>1.2916655125000001</v>
      </c>
      <c r="L25" s="36">
        <f>'Detailed Sales'!L51</f>
        <v>1.3627071156875001</v>
      </c>
      <c r="M25" s="36">
        <f>'Detailed Sales'!M51</f>
        <v>1.4376560070503126</v>
      </c>
      <c r="N25" s="36">
        <f>'Detailed Sales'!N51</f>
        <v>1.5167270874380798</v>
      </c>
      <c r="O25" s="36">
        <f>'Detailed Sales'!O51</f>
        <v>1.6001470772471742</v>
      </c>
      <c r="P25" s="36">
        <f>'Detailed Sales'!P51</f>
        <v>1.6881551664957688</v>
      </c>
      <c r="Q25" s="36">
        <f>'Detailed Sales'!Q51</f>
        <v>1.7810037006530361</v>
      </c>
      <c r="R25" s="36">
        <f>'Detailed Sales'!R51</f>
        <v>1.8789589041889532</v>
      </c>
      <c r="S25" s="36">
        <f>'Detailed Sales'!S51</f>
        <v>1.9823016439193455</v>
      </c>
      <c r="T25" s="36">
        <f>'Detailed Sales'!T51</f>
        <v>2.0913282343349096</v>
      </c>
      <c r="U25" s="36">
        <f>'Detailed Sales'!U51</f>
        <v>2.174981363708306</v>
      </c>
      <c r="V25" s="36">
        <f>'Detailed Sales'!V51</f>
        <v>2.2619806182566382</v>
      </c>
      <c r="W25" s="36">
        <f>'Detailed Sales'!W51</f>
        <v>2.3524598429869039</v>
      </c>
      <c r="X25" s="36">
        <f>'Detailed Sales'!X51</f>
        <v>2.4465582367063803</v>
      </c>
      <c r="Y25" s="36">
        <f>'Detailed Sales'!Y51</f>
        <v>2.5444205661746353</v>
      </c>
      <c r="Z25" s="36">
        <f>'Detailed Sales'!Z51</f>
        <v>2.6461973888216206</v>
      </c>
      <c r="AA25" s="36">
        <f>'Detailed Sales'!AA51</f>
        <v>2.725583310486269</v>
      </c>
      <c r="AB25" s="36">
        <f>'Detailed Sales'!AB51</f>
        <v>2.807350809800857</v>
      </c>
      <c r="AC25" s="36">
        <f>'Detailed Sales'!AC51</f>
        <v>2.8915713340948828</v>
      </c>
      <c r="AD25" s="36">
        <f>'Detailed Sales'!AD51</f>
        <v>2.9783184741177293</v>
      </c>
      <c r="AE25" s="36">
        <f>'Detailed Sales'!AE51</f>
        <v>3.0676680283412612</v>
      </c>
      <c r="AF25" s="36">
        <f>'Detailed Sales'!AF51</f>
        <v>3.1596980691914989</v>
      </c>
      <c r="AG25" s="36">
        <f>'Detailed Sales'!AG51</f>
        <v>3.2228920305753288</v>
      </c>
      <c r="AH25" s="36">
        <f>'Detailed Sales'!AH51</f>
        <v>3.2873498711868354</v>
      </c>
      <c r="AI25" s="36">
        <f>'Detailed Sales'!AI51</f>
        <v>3.3530968686105722</v>
      </c>
      <c r="AJ25" s="36">
        <f>'Detailed Sales'!AJ51</f>
        <v>3.4201588059827834</v>
      </c>
      <c r="AK25" s="36">
        <f>'Detailed Sales'!AK51</f>
        <v>3.4885619821024392</v>
      </c>
      <c r="AL25" s="36">
        <f>'Detailed Sales'!AL51</f>
        <v>3.5583332217444879</v>
      </c>
      <c r="AM25" s="36">
        <f>'Detailed Sales'!AM51</f>
        <v>3.6294998861793775</v>
      </c>
      <c r="AN25" s="36">
        <f>'Detailed Sales'!AN51</f>
        <v>3.702089883902965</v>
      </c>
      <c r="AO25" s="36">
        <f>'Detailed Sales'!AO51</f>
        <v>3.7761316815810244</v>
      </c>
      <c r="AP25" s="36">
        <f>'Detailed Sales'!AP51</f>
        <v>3.8516543152126448</v>
      </c>
      <c r="AQ25" s="36">
        <f>'Detailed Sales'!AQ51</f>
        <v>3.9286874015168975</v>
      </c>
      <c r="AR25" s="36">
        <f>'Detailed Sales'!AR51</f>
        <v>4.0072611495472357</v>
      </c>
      <c r="AS25" s="36">
        <f>'Detailed Sales'!AS51</f>
        <v>4.0874063725381804</v>
      </c>
      <c r="AT25" s="36">
        <f>'Detailed Sales'!AT51</f>
        <v>4.1691544999889443</v>
      </c>
      <c r="AU25" s="36">
        <f>'Detailed Sales'!AU51</f>
        <v>4.252537589988723</v>
      </c>
      <c r="AV25" s="36">
        <f>'Detailed Sales'!AV51</f>
        <v>4.3375883417884973</v>
      </c>
      <c r="AW25" s="36">
        <f>'Detailed Sales'!AW51</f>
        <v>4.4243401086242669</v>
      </c>
      <c r="AX25" s="36">
        <f>'Detailed Sales'!AX51</f>
        <v>4.5128269107967522</v>
      </c>
      <c r="AY25" s="36">
        <f>'Detailed Sales'!AY51</f>
        <v>4.5805193144587033</v>
      </c>
      <c r="AZ25" s="36">
        <f>'Detailed Sales'!AZ51</f>
        <v>4.6492271041755835</v>
      </c>
      <c r="BA25" s="36">
        <f>'Detailed Sales'!BA51</f>
        <v>4.7189655107382169</v>
      </c>
      <c r="BB25" s="36">
        <f>'Detailed Sales'!BB51</f>
        <v>4.7897499933992904</v>
      </c>
      <c r="BC25" s="36">
        <f>'Detailed Sales'!BC51</f>
        <v>4.86159624330028</v>
      </c>
      <c r="BD25" s="36">
        <f>'Detailed Sales'!BD51</f>
        <v>4.9345201869497846</v>
      </c>
      <c r="BE25" s="36">
        <f>'Detailed Sales'!BE51</f>
        <v>5.0085379897540312</v>
      </c>
      <c r="BF25" s="36">
        <f>'Detailed Sales'!BF51</f>
        <v>5.0836660596003416</v>
      </c>
      <c r="BG25" s="36">
        <f>'Detailed Sales'!BG51</f>
        <v>5.1599210504943471</v>
      </c>
      <c r="BH25" s="36">
        <f>'Detailed Sales'!BH51</f>
        <v>5.2373198662517622</v>
      </c>
      <c r="BI25" s="36">
        <f>'Detailed Sales'!BI51</f>
        <v>5.3158796642455384</v>
      </c>
      <c r="BJ25" s="36">
        <f>'Detailed Sales'!BJ51</f>
        <v>5.3956178592092217</v>
      </c>
    </row>
    <row r="26" spans="1:62" x14ac:dyDescent="0.25">
      <c r="B26" s="2" t="str">
        <f>B14&amp;" Number Sold"</f>
        <v>Other Number Sold</v>
      </c>
      <c r="C26" s="36">
        <v>0</v>
      </c>
      <c r="D26" s="36">
        <v>0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0</v>
      </c>
      <c r="K26" s="36">
        <v>0</v>
      </c>
      <c r="L26" s="36">
        <v>0</v>
      </c>
      <c r="M26" s="36">
        <v>0</v>
      </c>
      <c r="N26" s="36">
        <v>0</v>
      </c>
      <c r="O26" s="36">
        <v>0</v>
      </c>
      <c r="P26" s="36">
        <v>0</v>
      </c>
      <c r="Q26" s="36">
        <v>0</v>
      </c>
      <c r="R26" s="36">
        <v>0</v>
      </c>
      <c r="S26" s="36">
        <v>0</v>
      </c>
      <c r="T26" s="36">
        <v>0</v>
      </c>
      <c r="U26" s="36">
        <v>0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6">
        <v>0</v>
      </c>
      <c r="AD26" s="36">
        <v>0</v>
      </c>
      <c r="AE26" s="36">
        <v>0</v>
      </c>
      <c r="AF26" s="36">
        <v>0</v>
      </c>
      <c r="AG26" s="36">
        <v>0</v>
      </c>
      <c r="AH26" s="36">
        <v>0</v>
      </c>
      <c r="AI26" s="36">
        <v>0</v>
      </c>
      <c r="AJ26" s="36">
        <v>0</v>
      </c>
      <c r="AK26" s="36">
        <v>0</v>
      </c>
      <c r="AL26" s="36">
        <v>0</v>
      </c>
      <c r="AM26" s="36">
        <v>0</v>
      </c>
      <c r="AN26" s="36">
        <v>0</v>
      </c>
      <c r="AO26" s="36">
        <v>0</v>
      </c>
      <c r="AP26" s="36">
        <v>0</v>
      </c>
      <c r="AQ26" s="36">
        <v>0</v>
      </c>
      <c r="AR26" s="36">
        <v>0</v>
      </c>
      <c r="AS26" s="36">
        <v>0</v>
      </c>
      <c r="AT26" s="36">
        <v>0</v>
      </c>
      <c r="AU26" s="36">
        <v>0</v>
      </c>
      <c r="AV26" s="36">
        <v>0</v>
      </c>
      <c r="AW26" s="36">
        <v>0</v>
      </c>
      <c r="AX26" s="36">
        <v>0</v>
      </c>
      <c r="AY26" s="36">
        <v>0</v>
      </c>
      <c r="AZ26" s="36">
        <v>0</v>
      </c>
      <c r="BA26" s="36">
        <v>0</v>
      </c>
      <c r="BB26" s="36">
        <v>0</v>
      </c>
      <c r="BC26" s="36">
        <v>0</v>
      </c>
      <c r="BD26" s="36">
        <v>0</v>
      </c>
      <c r="BE26" s="36">
        <v>0</v>
      </c>
      <c r="BF26" s="36">
        <v>0</v>
      </c>
      <c r="BG26" s="36">
        <v>0</v>
      </c>
      <c r="BH26" s="36">
        <v>0</v>
      </c>
      <c r="BI26" s="36">
        <v>0</v>
      </c>
      <c r="BJ26" s="36">
        <v>0</v>
      </c>
    </row>
    <row r="30" spans="1:62" x14ac:dyDescent="0.25">
      <c r="A30" s="4" t="s">
        <v>1</v>
      </c>
      <c r="B30" s="5" t="s">
        <v>33</v>
      </c>
      <c r="C30" s="6">
        <v>1</v>
      </c>
      <c r="D30" s="6">
        <v>2</v>
      </c>
      <c r="E30" s="6">
        <v>3</v>
      </c>
      <c r="F30" s="6">
        <v>4</v>
      </c>
      <c r="G30" s="6">
        <v>5</v>
      </c>
    </row>
    <row r="31" spans="1:62" ht="14.4" x14ac:dyDescent="0.3">
      <c r="A31" s="4"/>
      <c r="C31" s="7"/>
    </row>
    <row r="32" spans="1:62" x14ac:dyDescent="0.25">
      <c r="A32" s="76" t="s">
        <v>164</v>
      </c>
      <c r="B32" s="2" t="str">
        <f>B7&amp;" Unit Cost"</f>
        <v>SaaS - Tier 1 Unit Cost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</row>
    <row r="33" spans="1:8" x14ac:dyDescent="0.25">
      <c r="A33" s="76"/>
      <c r="B33" s="2" t="str">
        <f>B8&amp;" Unit Cost"</f>
        <v>SaaS 2 - Tier 2 Unit Cost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</row>
    <row r="34" spans="1:8" x14ac:dyDescent="0.25">
      <c r="A34" s="76"/>
      <c r="B34" s="2" t="str">
        <f>B9&amp;" Unit Cost"</f>
        <v>SaaS 3 - Tier 3 Unit Cost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</row>
    <row r="35" spans="1:8" x14ac:dyDescent="0.25">
      <c r="B35" s="2" t="str">
        <f>B10&amp;" Unit Cost"</f>
        <v>Licensing 1 - Basic Data API Unit Cost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</row>
    <row r="36" spans="1:8" x14ac:dyDescent="0.25">
      <c r="B36" s="2" t="str">
        <f>B13&amp;" Unit Cost"</f>
        <v>Consutlancy - per Client Unit Cost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</row>
    <row r="37" spans="1:8" x14ac:dyDescent="0.25">
      <c r="B37" s="2" t="str">
        <f>B14&amp;" Unit Cost"</f>
        <v>Other Unit Cost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</row>
    <row r="38" spans="1:8" x14ac:dyDescent="0.25">
      <c r="C38" s="9"/>
      <c r="D38" s="9"/>
      <c r="E38" s="9"/>
      <c r="F38" s="9"/>
      <c r="G38" s="9"/>
    </row>
    <row r="40" spans="1:8" x14ac:dyDescent="0.25">
      <c r="A40" s="4" t="s">
        <v>2</v>
      </c>
      <c r="B40" s="5" t="s">
        <v>33</v>
      </c>
      <c r="C40" s="6">
        <v>1</v>
      </c>
      <c r="D40" s="6">
        <v>2</v>
      </c>
      <c r="E40" s="6">
        <v>3</v>
      </c>
      <c r="F40" s="6">
        <v>4</v>
      </c>
      <c r="G40" s="6">
        <v>5</v>
      </c>
    </row>
    <row r="41" spans="1:8" ht="14.4" x14ac:dyDescent="0.3">
      <c r="A41" s="4"/>
      <c r="B41" s="5"/>
      <c r="C41" s="7"/>
    </row>
    <row r="42" spans="1:8" x14ac:dyDescent="0.25">
      <c r="A42" s="4" t="s">
        <v>159</v>
      </c>
      <c r="B42" s="125" t="s">
        <v>306</v>
      </c>
      <c r="C42" s="37">
        <v>65000</v>
      </c>
      <c r="D42" s="10">
        <f t="shared" ref="D42:G43" si="2">C42*($C64+1)</f>
        <v>71500</v>
      </c>
      <c r="E42" s="10">
        <f t="shared" si="2"/>
        <v>78650</v>
      </c>
      <c r="F42" s="10">
        <f t="shared" si="2"/>
        <v>86515</v>
      </c>
      <c r="G42" s="10">
        <f t="shared" si="2"/>
        <v>95166.500000000015</v>
      </c>
      <c r="H42" s="2" t="s">
        <v>14</v>
      </c>
    </row>
    <row r="43" spans="1:8" x14ac:dyDescent="0.25">
      <c r="B43" s="125" t="s">
        <v>307</v>
      </c>
      <c r="C43" s="37">
        <v>65000</v>
      </c>
      <c r="D43" s="10">
        <f t="shared" si="2"/>
        <v>71500</v>
      </c>
      <c r="E43" s="10">
        <f t="shared" si="2"/>
        <v>78650</v>
      </c>
      <c r="F43" s="10">
        <f t="shared" si="2"/>
        <v>86515</v>
      </c>
      <c r="G43" s="10">
        <f t="shared" si="2"/>
        <v>95166.500000000015</v>
      </c>
      <c r="H43" s="2" t="s">
        <v>14</v>
      </c>
    </row>
    <row r="44" spans="1:8" x14ac:dyDescent="0.25">
      <c r="B44" s="125" t="s">
        <v>391</v>
      </c>
      <c r="C44" s="37"/>
      <c r="D44" s="10">
        <v>45000</v>
      </c>
      <c r="E44" s="10">
        <f t="shared" ref="E44:G59" si="3">D44*($C66+1)</f>
        <v>49500.000000000007</v>
      </c>
      <c r="F44" s="10">
        <f t="shared" si="3"/>
        <v>54450.000000000015</v>
      </c>
      <c r="G44" s="10">
        <f t="shared" si="3"/>
        <v>59895.000000000022</v>
      </c>
      <c r="H44" s="2" t="s">
        <v>14</v>
      </c>
    </row>
    <row r="45" spans="1:8" x14ac:dyDescent="0.25">
      <c r="B45" s="125" t="s">
        <v>308</v>
      </c>
      <c r="C45" s="37"/>
      <c r="D45" s="10">
        <v>65000</v>
      </c>
      <c r="E45" s="10">
        <f t="shared" si="3"/>
        <v>71500</v>
      </c>
      <c r="F45" s="10">
        <f t="shared" si="3"/>
        <v>78650</v>
      </c>
      <c r="G45" s="10">
        <f t="shared" si="3"/>
        <v>86515</v>
      </c>
      <c r="H45" s="2" t="s">
        <v>14</v>
      </c>
    </row>
    <row r="46" spans="1:8" x14ac:dyDescent="0.25">
      <c r="B46" s="125" t="s">
        <v>309</v>
      </c>
      <c r="C46" s="37">
        <v>40000</v>
      </c>
      <c r="D46" s="10">
        <f t="shared" ref="D46:D57" si="4">C46*($C68+1)</f>
        <v>44000</v>
      </c>
      <c r="E46" s="10">
        <f t="shared" si="3"/>
        <v>48400.000000000007</v>
      </c>
      <c r="F46" s="10">
        <f t="shared" si="3"/>
        <v>53240.000000000015</v>
      </c>
      <c r="G46" s="10">
        <f t="shared" si="3"/>
        <v>58564.000000000022</v>
      </c>
      <c r="H46" s="2" t="s">
        <v>14</v>
      </c>
    </row>
    <row r="47" spans="1:8" x14ac:dyDescent="0.25">
      <c r="B47" s="125" t="s">
        <v>398</v>
      </c>
      <c r="C47" s="37">
        <v>70000</v>
      </c>
      <c r="D47" s="10">
        <f t="shared" si="4"/>
        <v>77000</v>
      </c>
      <c r="E47" s="10">
        <f t="shared" si="3"/>
        <v>84700</v>
      </c>
      <c r="F47" s="10">
        <f t="shared" si="3"/>
        <v>93170.000000000015</v>
      </c>
      <c r="G47" s="10">
        <f t="shared" si="3"/>
        <v>102487.00000000003</v>
      </c>
      <c r="H47" s="2" t="s">
        <v>14</v>
      </c>
    </row>
    <row r="48" spans="1:8" x14ac:dyDescent="0.25">
      <c r="B48" s="125" t="s">
        <v>312</v>
      </c>
      <c r="C48" s="37">
        <v>65000</v>
      </c>
      <c r="D48" s="10">
        <f t="shared" si="4"/>
        <v>71500</v>
      </c>
      <c r="E48" s="10">
        <f t="shared" si="3"/>
        <v>78650</v>
      </c>
      <c r="F48" s="10">
        <f t="shared" si="3"/>
        <v>86515</v>
      </c>
      <c r="G48" s="10">
        <f t="shared" si="3"/>
        <v>95166.500000000015</v>
      </c>
      <c r="H48" s="2" t="s">
        <v>14</v>
      </c>
    </row>
    <row r="49" spans="1:8" x14ac:dyDescent="0.25">
      <c r="B49" s="125" t="s">
        <v>392</v>
      </c>
      <c r="C49" s="37">
        <v>70000</v>
      </c>
      <c r="D49" s="10">
        <f t="shared" si="4"/>
        <v>77000</v>
      </c>
      <c r="E49" s="10">
        <f t="shared" si="3"/>
        <v>84700</v>
      </c>
      <c r="F49" s="10">
        <f t="shared" si="3"/>
        <v>93170.000000000015</v>
      </c>
      <c r="G49" s="10">
        <f t="shared" si="3"/>
        <v>102487.00000000003</v>
      </c>
      <c r="H49" s="2" t="s">
        <v>14</v>
      </c>
    </row>
    <row r="50" spans="1:8" x14ac:dyDescent="0.25">
      <c r="B50" s="125" t="s">
        <v>400</v>
      </c>
      <c r="C50" s="37">
        <v>60000</v>
      </c>
      <c r="D50" s="10">
        <f t="shared" si="4"/>
        <v>66000</v>
      </c>
      <c r="E50" s="10">
        <f t="shared" si="3"/>
        <v>72600</v>
      </c>
      <c r="F50" s="10">
        <f t="shared" si="3"/>
        <v>79860</v>
      </c>
      <c r="G50" s="10">
        <f t="shared" si="3"/>
        <v>87846</v>
      </c>
      <c r="H50" s="2" t="s">
        <v>14</v>
      </c>
    </row>
    <row r="51" spans="1:8" x14ac:dyDescent="0.25">
      <c r="B51" s="125" t="s">
        <v>402</v>
      </c>
      <c r="C51" s="37">
        <v>70000</v>
      </c>
      <c r="D51" s="10">
        <f t="shared" si="4"/>
        <v>77000</v>
      </c>
      <c r="E51" s="10">
        <f t="shared" si="3"/>
        <v>84700</v>
      </c>
      <c r="F51" s="10">
        <f t="shared" si="3"/>
        <v>93170.000000000015</v>
      </c>
      <c r="G51" s="10">
        <f t="shared" si="3"/>
        <v>102487.00000000003</v>
      </c>
      <c r="H51" s="2" t="s">
        <v>14</v>
      </c>
    </row>
    <row r="52" spans="1:8" x14ac:dyDescent="0.25">
      <c r="B52" s="125" t="s">
        <v>403</v>
      </c>
      <c r="C52" s="37">
        <v>45000</v>
      </c>
      <c r="D52" s="10">
        <f t="shared" si="4"/>
        <v>49500.000000000007</v>
      </c>
      <c r="E52" s="10">
        <f t="shared" si="3"/>
        <v>54450.000000000015</v>
      </c>
      <c r="F52" s="10">
        <f t="shared" si="3"/>
        <v>59895.000000000022</v>
      </c>
      <c r="G52" s="10">
        <f t="shared" si="3"/>
        <v>65884.500000000029</v>
      </c>
      <c r="H52" s="2" t="s">
        <v>14</v>
      </c>
    </row>
    <row r="53" spans="1:8" x14ac:dyDescent="0.25">
      <c r="B53" s="125" t="s">
        <v>393</v>
      </c>
      <c r="C53" s="37">
        <v>60000</v>
      </c>
      <c r="D53" s="10">
        <f t="shared" si="4"/>
        <v>66000</v>
      </c>
      <c r="E53" s="10">
        <f t="shared" si="3"/>
        <v>72600</v>
      </c>
      <c r="F53" s="10">
        <f t="shared" si="3"/>
        <v>79860</v>
      </c>
      <c r="G53" s="10">
        <f t="shared" si="3"/>
        <v>87846</v>
      </c>
      <c r="H53" s="2" t="s">
        <v>14</v>
      </c>
    </row>
    <row r="54" spans="1:8" x14ac:dyDescent="0.25">
      <c r="B54" s="125" t="s">
        <v>401</v>
      </c>
      <c r="C54" s="37">
        <v>85000</v>
      </c>
      <c r="D54" s="10">
        <f t="shared" si="4"/>
        <v>93500.000000000015</v>
      </c>
      <c r="E54" s="10">
        <f t="shared" si="3"/>
        <v>102850.00000000003</v>
      </c>
      <c r="F54" s="10">
        <f t="shared" si="3"/>
        <v>113135.00000000004</v>
      </c>
      <c r="G54" s="10">
        <f t="shared" si="3"/>
        <v>124448.50000000006</v>
      </c>
      <c r="H54" s="2" t="s">
        <v>14</v>
      </c>
    </row>
    <row r="55" spans="1:8" x14ac:dyDescent="0.25">
      <c r="B55" s="125" t="s">
        <v>394</v>
      </c>
      <c r="C55" s="37">
        <v>55000</v>
      </c>
      <c r="D55" s="10">
        <f t="shared" si="4"/>
        <v>60500.000000000007</v>
      </c>
      <c r="E55" s="10">
        <f t="shared" si="3"/>
        <v>66550.000000000015</v>
      </c>
      <c r="F55" s="10">
        <f t="shared" si="3"/>
        <v>73205.000000000029</v>
      </c>
      <c r="G55" s="10">
        <f t="shared" si="3"/>
        <v>80525.500000000044</v>
      </c>
      <c r="H55" s="2" t="s">
        <v>14</v>
      </c>
    </row>
    <row r="56" spans="1:8" x14ac:dyDescent="0.25">
      <c r="B56" s="125" t="s">
        <v>395</v>
      </c>
      <c r="C56" s="37">
        <v>28000</v>
      </c>
      <c r="D56" s="10">
        <f t="shared" si="4"/>
        <v>30800.000000000004</v>
      </c>
      <c r="E56" s="10">
        <f t="shared" si="3"/>
        <v>33880.000000000007</v>
      </c>
      <c r="F56" s="10">
        <f t="shared" si="3"/>
        <v>37268.000000000015</v>
      </c>
      <c r="G56" s="10">
        <f t="shared" si="3"/>
        <v>40994.800000000017</v>
      </c>
      <c r="H56" s="2" t="s">
        <v>14</v>
      </c>
    </row>
    <row r="57" spans="1:8" ht="16.5" customHeight="1" x14ac:dyDescent="0.25">
      <c r="B57" s="125" t="s">
        <v>396</v>
      </c>
      <c r="C57" s="37">
        <v>55000</v>
      </c>
      <c r="D57" s="10">
        <f t="shared" si="4"/>
        <v>60500.000000000007</v>
      </c>
      <c r="E57" s="10">
        <f t="shared" si="3"/>
        <v>66550.000000000015</v>
      </c>
      <c r="F57" s="10">
        <f t="shared" si="3"/>
        <v>73205.000000000029</v>
      </c>
      <c r="G57" s="10">
        <f t="shared" si="3"/>
        <v>80525.500000000044</v>
      </c>
      <c r="H57" s="2" t="s">
        <v>14</v>
      </c>
    </row>
    <row r="58" spans="1:8" ht="16.5" customHeight="1" x14ac:dyDescent="0.25">
      <c r="B58" s="125" t="s">
        <v>397</v>
      </c>
      <c r="C58" s="37"/>
      <c r="D58" s="10">
        <v>45000</v>
      </c>
      <c r="E58" s="10">
        <f t="shared" si="3"/>
        <v>49500.000000000007</v>
      </c>
      <c r="F58" s="10">
        <f t="shared" si="3"/>
        <v>54450.000000000015</v>
      </c>
      <c r="G58" s="10">
        <f t="shared" si="3"/>
        <v>59895.000000000022</v>
      </c>
      <c r="H58" s="2" t="s">
        <v>14</v>
      </c>
    </row>
    <row r="59" spans="1:8" ht="16.5" customHeight="1" x14ac:dyDescent="0.25">
      <c r="B59" s="125" t="s">
        <v>399</v>
      </c>
      <c r="C59" s="37">
        <v>75000</v>
      </c>
      <c r="D59" s="10">
        <v>75000</v>
      </c>
      <c r="E59" s="10">
        <f t="shared" si="3"/>
        <v>82500</v>
      </c>
      <c r="F59" s="10">
        <f t="shared" si="3"/>
        <v>90750.000000000015</v>
      </c>
      <c r="G59" s="10">
        <f t="shared" si="3"/>
        <v>99825.000000000029</v>
      </c>
      <c r="H59" s="2" t="s">
        <v>14</v>
      </c>
    </row>
    <row r="60" spans="1:8" x14ac:dyDescent="0.25">
      <c r="B60" s="125"/>
      <c r="C60" s="37"/>
      <c r="D60" s="10">
        <f t="shared" ref="D60:G60" si="5">C60*($C81+1)</f>
        <v>0</v>
      </c>
      <c r="E60" s="10">
        <f t="shared" si="5"/>
        <v>0</v>
      </c>
      <c r="F60" s="10">
        <f t="shared" si="5"/>
        <v>0</v>
      </c>
      <c r="G60" s="10">
        <f t="shared" si="5"/>
        <v>0</v>
      </c>
      <c r="H60" s="2" t="s">
        <v>14</v>
      </c>
    </row>
    <row r="62" spans="1:8" x14ac:dyDescent="0.25">
      <c r="B62" s="2" t="s">
        <v>116</v>
      </c>
      <c r="C62" s="37">
        <v>5000</v>
      </c>
      <c r="D62" s="2" t="s">
        <v>15</v>
      </c>
    </row>
    <row r="64" spans="1:8" x14ac:dyDescent="0.25">
      <c r="A64" s="4" t="s">
        <v>310</v>
      </c>
      <c r="B64" s="2" t="str">
        <f t="shared" ref="B64:B81" si="6">B42</f>
        <v>CEO</v>
      </c>
      <c r="C64" s="38">
        <v>0.1</v>
      </c>
      <c r="D64" s="2" t="s">
        <v>14</v>
      </c>
    </row>
    <row r="65" spans="2:4" x14ac:dyDescent="0.25">
      <c r="B65" s="2" t="str">
        <f t="shared" si="6"/>
        <v>CTO</v>
      </c>
      <c r="C65" s="38">
        <v>0.1</v>
      </c>
      <c r="D65" s="2" t="s">
        <v>14</v>
      </c>
    </row>
    <row r="66" spans="2:4" x14ac:dyDescent="0.25">
      <c r="B66" s="2" t="str">
        <f t="shared" si="6"/>
        <v>CFO</v>
      </c>
      <c r="C66" s="38">
        <v>0.1</v>
      </c>
      <c r="D66" s="2" t="s">
        <v>14</v>
      </c>
    </row>
    <row r="67" spans="2:4" x14ac:dyDescent="0.25">
      <c r="B67" s="2" t="str">
        <f t="shared" si="6"/>
        <v>COO</v>
      </c>
      <c r="C67" s="38">
        <v>0.1</v>
      </c>
      <c r="D67" s="2" t="s">
        <v>14</v>
      </c>
    </row>
    <row r="68" spans="2:4" x14ac:dyDescent="0.25">
      <c r="B68" s="2" t="str">
        <f t="shared" si="6"/>
        <v>Chairman</v>
      </c>
      <c r="C68" s="38">
        <v>0.1</v>
      </c>
      <c r="D68" s="2" t="s">
        <v>14</v>
      </c>
    </row>
    <row r="69" spans="2:4" x14ac:dyDescent="0.25">
      <c r="B69" s="2" t="str">
        <f t="shared" si="6"/>
        <v>Data Scientist</v>
      </c>
      <c r="C69" s="38">
        <v>0.1</v>
      </c>
      <c r="D69" s="2" t="s">
        <v>14</v>
      </c>
    </row>
    <row r="70" spans="2:4" x14ac:dyDescent="0.25">
      <c r="B70" s="2" t="str">
        <f t="shared" si="6"/>
        <v>Cloud Expert</v>
      </c>
      <c r="C70" s="38">
        <v>0.1</v>
      </c>
      <c r="D70" s="2" t="s">
        <v>14</v>
      </c>
    </row>
    <row r="71" spans="2:4" x14ac:dyDescent="0.25">
      <c r="B71" s="2" t="str">
        <f t="shared" si="6"/>
        <v>Back-end Tech developer</v>
      </c>
      <c r="C71" s="38">
        <v>0.1</v>
      </c>
      <c r="D71" s="2" t="s">
        <v>14</v>
      </c>
    </row>
    <row r="72" spans="2:4" x14ac:dyDescent="0.25">
      <c r="B72" s="2" t="str">
        <f t="shared" si="6"/>
        <v>Data Strategist</v>
      </c>
      <c r="C72" s="38">
        <v>0.1</v>
      </c>
      <c r="D72" s="2" t="s">
        <v>14</v>
      </c>
    </row>
    <row r="73" spans="2:4" x14ac:dyDescent="0.25">
      <c r="B73" s="2" t="str">
        <f t="shared" si="6"/>
        <v>Market Development &amp; Commercialisation Head</v>
      </c>
      <c r="C73" s="38">
        <v>0.1</v>
      </c>
      <c r="D73" s="2" t="s">
        <v>14</v>
      </c>
    </row>
    <row r="74" spans="2:4" x14ac:dyDescent="0.25">
      <c r="B74" s="2" t="str">
        <f t="shared" si="6"/>
        <v>Market Development Associate</v>
      </c>
      <c r="C74" s="38">
        <v>0.1</v>
      </c>
      <c r="D74" s="2" t="s">
        <v>14</v>
      </c>
    </row>
    <row r="75" spans="2:4" x14ac:dyDescent="0.25">
      <c r="B75" s="2" t="str">
        <f t="shared" si="6"/>
        <v>Front-End Tech developer</v>
      </c>
      <c r="C75" s="38">
        <v>0.1</v>
      </c>
      <c r="D75" s="2" t="s">
        <v>14</v>
      </c>
    </row>
    <row r="76" spans="2:4" x14ac:dyDescent="0.25">
      <c r="B76" s="2" t="str">
        <f t="shared" si="6"/>
        <v>Tech Development Lead (incl cybersecurity)</v>
      </c>
      <c r="C76" s="38">
        <v>0.1</v>
      </c>
      <c r="D76" s="2" t="s">
        <v>14</v>
      </c>
    </row>
    <row r="77" spans="2:4" x14ac:dyDescent="0.25">
      <c r="B77" s="2" t="str">
        <f t="shared" si="6"/>
        <v>Marine Biologist</v>
      </c>
      <c r="C77" s="38">
        <v>0.1</v>
      </c>
      <c r="D77" s="2" t="s">
        <v>14</v>
      </c>
    </row>
    <row r="78" spans="2:4" x14ac:dyDescent="0.25">
      <c r="B78" s="2" t="str">
        <f t="shared" si="6"/>
        <v>Admin</v>
      </c>
      <c r="C78" s="38">
        <v>0.1</v>
      </c>
      <c r="D78" s="2" t="s">
        <v>14</v>
      </c>
    </row>
    <row r="79" spans="2:4" x14ac:dyDescent="0.25">
      <c r="B79" s="2" t="str">
        <f t="shared" si="6"/>
        <v>Sales Person</v>
      </c>
      <c r="C79" s="38">
        <v>0.1</v>
      </c>
      <c r="D79" s="2" t="s">
        <v>14</v>
      </c>
    </row>
    <row r="80" spans="2:4" x14ac:dyDescent="0.25">
      <c r="B80" s="2" t="str">
        <f t="shared" si="6"/>
        <v>Digital Marketer &amp; PR</v>
      </c>
      <c r="C80" s="38">
        <v>0.1</v>
      </c>
      <c r="D80" s="2" t="s">
        <v>14</v>
      </c>
    </row>
    <row r="81" spans="2:5" x14ac:dyDescent="0.25">
      <c r="B81" s="2" t="str">
        <f t="shared" si="6"/>
        <v>Software Developer</v>
      </c>
      <c r="C81" s="38">
        <v>0.1</v>
      </c>
      <c r="D81" s="2" t="s">
        <v>14</v>
      </c>
    </row>
    <row r="82" spans="2:5" x14ac:dyDescent="0.25">
      <c r="C82" s="11"/>
    </row>
    <row r="83" spans="2:5" x14ac:dyDescent="0.25">
      <c r="B83" s="2" t="s">
        <v>97</v>
      </c>
      <c r="C83" s="38">
        <v>0.06</v>
      </c>
    </row>
    <row r="85" spans="2:5" x14ac:dyDescent="0.25">
      <c r="C85" s="11"/>
    </row>
    <row r="86" spans="2:5" x14ac:dyDescent="0.25">
      <c r="B86" s="2" t="s">
        <v>266</v>
      </c>
      <c r="C86" s="38">
        <v>0.1</v>
      </c>
      <c r="D86" s="38">
        <v>0.22</v>
      </c>
      <c r="E86" s="38">
        <v>0.4</v>
      </c>
    </row>
    <row r="87" spans="2:5" x14ac:dyDescent="0.25">
      <c r="B87" s="2" t="s">
        <v>136</v>
      </c>
      <c r="C87" s="43">
        <v>2020</v>
      </c>
      <c r="D87" s="43">
        <v>31400</v>
      </c>
    </row>
    <row r="88" spans="2:5" x14ac:dyDescent="0.25">
      <c r="C88" s="44">
        <f>C87/12</f>
        <v>168.33333333333334</v>
      </c>
      <c r="D88" s="44">
        <f>D87/12</f>
        <v>2616.6666666666665</v>
      </c>
    </row>
    <row r="89" spans="2:5" x14ac:dyDescent="0.25">
      <c r="C89" s="45">
        <f>C88*C86</f>
        <v>16.833333333333336</v>
      </c>
      <c r="D89" s="45">
        <f>(D88-C88)*D86</f>
        <v>538.63333333333333</v>
      </c>
    </row>
    <row r="90" spans="2:5" x14ac:dyDescent="0.25">
      <c r="B90" s="2" t="s">
        <v>137</v>
      </c>
      <c r="C90" s="43">
        <v>4745</v>
      </c>
    </row>
    <row r="91" spans="2:5" x14ac:dyDescent="0.25">
      <c r="C91" s="44">
        <f>C90/12</f>
        <v>395.41666666666669</v>
      </c>
    </row>
    <row r="92" spans="2:5" x14ac:dyDescent="0.25">
      <c r="D92" s="14" t="s">
        <v>138</v>
      </c>
      <c r="E92" s="2" t="s">
        <v>139</v>
      </c>
    </row>
    <row r="93" spans="2:5" x14ac:dyDescent="0.25">
      <c r="B93" s="2" t="s">
        <v>267</v>
      </c>
      <c r="C93" s="39">
        <v>0.128</v>
      </c>
      <c r="D93" s="36">
        <v>91</v>
      </c>
    </row>
    <row r="94" spans="2:5" x14ac:dyDescent="0.25">
      <c r="B94" s="2" t="s">
        <v>268</v>
      </c>
      <c r="C94" s="39">
        <v>0.11</v>
      </c>
      <c r="D94" s="36">
        <v>91</v>
      </c>
      <c r="E94" s="46">
        <v>610</v>
      </c>
    </row>
    <row r="95" spans="2:5" x14ac:dyDescent="0.25">
      <c r="B95" s="2" t="s">
        <v>268</v>
      </c>
      <c r="C95" s="39">
        <v>0.01</v>
      </c>
    </row>
    <row r="96" spans="2:5" x14ac:dyDescent="0.25">
      <c r="C96" s="11"/>
    </row>
    <row r="97" spans="1:62" x14ac:dyDescent="0.25">
      <c r="B97" s="5" t="s">
        <v>12</v>
      </c>
      <c r="C97" s="6">
        <f t="shared" ref="C97:AH97" si="7">C171</f>
        <v>1</v>
      </c>
      <c r="D97" s="6">
        <f t="shared" si="7"/>
        <v>2</v>
      </c>
      <c r="E97" s="6">
        <f t="shared" si="7"/>
        <v>3</v>
      </c>
      <c r="F97" s="6">
        <f t="shared" si="7"/>
        <v>4</v>
      </c>
      <c r="G97" s="6">
        <f t="shared" si="7"/>
        <v>5</v>
      </c>
      <c r="H97" s="6">
        <f t="shared" si="7"/>
        <v>6</v>
      </c>
      <c r="I97" s="6">
        <f t="shared" si="7"/>
        <v>7</v>
      </c>
      <c r="J97" s="6">
        <f t="shared" si="7"/>
        <v>8</v>
      </c>
      <c r="K97" s="6">
        <f t="shared" si="7"/>
        <v>9</v>
      </c>
      <c r="L97" s="6">
        <f t="shared" si="7"/>
        <v>10</v>
      </c>
      <c r="M97" s="6">
        <f t="shared" si="7"/>
        <v>11</v>
      </c>
      <c r="N97" s="6">
        <f t="shared" si="7"/>
        <v>12</v>
      </c>
      <c r="O97" s="6">
        <f t="shared" si="7"/>
        <v>13</v>
      </c>
      <c r="P97" s="6">
        <f t="shared" si="7"/>
        <v>14</v>
      </c>
      <c r="Q97" s="6">
        <f t="shared" si="7"/>
        <v>15</v>
      </c>
      <c r="R97" s="6">
        <f t="shared" si="7"/>
        <v>16</v>
      </c>
      <c r="S97" s="6">
        <f t="shared" si="7"/>
        <v>17</v>
      </c>
      <c r="T97" s="6">
        <f t="shared" si="7"/>
        <v>18</v>
      </c>
      <c r="U97" s="6">
        <f t="shared" si="7"/>
        <v>19</v>
      </c>
      <c r="V97" s="6">
        <f t="shared" si="7"/>
        <v>20</v>
      </c>
      <c r="W97" s="6">
        <f t="shared" si="7"/>
        <v>21</v>
      </c>
      <c r="X97" s="6">
        <f t="shared" si="7"/>
        <v>22</v>
      </c>
      <c r="Y97" s="6">
        <f t="shared" si="7"/>
        <v>23</v>
      </c>
      <c r="Z97" s="6">
        <f t="shared" si="7"/>
        <v>24</v>
      </c>
      <c r="AA97" s="6">
        <f t="shared" si="7"/>
        <v>25</v>
      </c>
      <c r="AB97" s="6">
        <f t="shared" si="7"/>
        <v>26</v>
      </c>
      <c r="AC97" s="6">
        <f t="shared" si="7"/>
        <v>27</v>
      </c>
      <c r="AD97" s="6">
        <f t="shared" si="7"/>
        <v>28</v>
      </c>
      <c r="AE97" s="6">
        <f t="shared" si="7"/>
        <v>29</v>
      </c>
      <c r="AF97" s="6">
        <f t="shared" si="7"/>
        <v>30</v>
      </c>
      <c r="AG97" s="6">
        <f t="shared" si="7"/>
        <v>31</v>
      </c>
      <c r="AH97" s="6">
        <f t="shared" si="7"/>
        <v>32</v>
      </c>
      <c r="AI97" s="6">
        <f t="shared" ref="AI97:BJ97" si="8">AI171</f>
        <v>33</v>
      </c>
      <c r="AJ97" s="6">
        <f t="shared" si="8"/>
        <v>34</v>
      </c>
      <c r="AK97" s="6">
        <f t="shared" si="8"/>
        <v>35</v>
      </c>
      <c r="AL97" s="6">
        <f t="shared" si="8"/>
        <v>36</v>
      </c>
      <c r="AM97" s="6">
        <f t="shared" si="8"/>
        <v>37</v>
      </c>
      <c r="AN97" s="6">
        <f t="shared" si="8"/>
        <v>38</v>
      </c>
      <c r="AO97" s="6">
        <f t="shared" si="8"/>
        <v>39</v>
      </c>
      <c r="AP97" s="6">
        <f t="shared" si="8"/>
        <v>40</v>
      </c>
      <c r="AQ97" s="6">
        <f t="shared" si="8"/>
        <v>41</v>
      </c>
      <c r="AR97" s="6">
        <f t="shared" si="8"/>
        <v>42</v>
      </c>
      <c r="AS97" s="6">
        <f t="shared" si="8"/>
        <v>43</v>
      </c>
      <c r="AT97" s="6">
        <f t="shared" si="8"/>
        <v>44</v>
      </c>
      <c r="AU97" s="6">
        <f t="shared" si="8"/>
        <v>45</v>
      </c>
      <c r="AV97" s="6">
        <f t="shared" si="8"/>
        <v>46</v>
      </c>
      <c r="AW97" s="6">
        <f t="shared" si="8"/>
        <v>47</v>
      </c>
      <c r="AX97" s="6">
        <f t="shared" si="8"/>
        <v>48</v>
      </c>
      <c r="AY97" s="6">
        <f t="shared" si="8"/>
        <v>49</v>
      </c>
      <c r="AZ97" s="6">
        <f t="shared" si="8"/>
        <v>50</v>
      </c>
      <c r="BA97" s="6">
        <f t="shared" si="8"/>
        <v>51</v>
      </c>
      <c r="BB97" s="6">
        <f t="shared" si="8"/>
        <v>52</v>
      </c>
      <c r="BC97" s="6">
        <f t="shared" si="8"/>
        <v>53</v>
      </c>
      <c r="BD97" s="6">
        <f t="shared" si="8"/>
        <v>54</v>
      </c>
      <c r="BE97" s="6">
        <f t="shared" si="8"/>
        <v>55</v>
      </c>
      <c r="BF97" s="6">
        <f t="shared" si="8"/>
        <v>56</v>
      </c>
      <c r="BG97" s="6">
        <f t="shared" si="8"/>
        <v>57</v>
      </c>
      <c r="BH97" s="6">
        <f t="shared" si="8"/>
        <v>58</v>
      </c>
      <c r="BI97" s="6">
        <f t="shared" si="8"/>
        <v>59</v>
      </c>
      <c r="BJ97" s="6">
        <f t="shared" si="8"/>
        <v>60</v>
      </c>
    </row>
    <row r="98" spans="1:62" x14ac:dyDescent="0.25">
      <c r="A98" s="4" t="s">
        <v>311</v>
      </c>
      <c r="C98" s="3" t="s">
        <v>269</v>
      </c>
    </row>
    <row r="99" spans="1:62" x14ac:dyDescent="0.25">
      <c r="B99" s="155" t="str">
        <f t="shared" ref="B99:B116" si="9">B42</f>
        <v>CEO</v>
      </c>
      <c r="C99" s="36">
        <v>1</v>
      </c>
      <c r="D99" s="36">
        <v>1</v>
      </c>
      <c r="E99" s="36">
        <v>1</v>
      </c>
      <c r="F99" s="36">
        <v>1</v>
      </c>
      <c r="G99" s="36">
        <v>1</v>
      </c>
      <c r="H99" s="36">
        <v>1</v>
      </c>
      <c r="I99" s="36">
        <v>1</v>
      </c>
      <c r="J99" s="36">
        <v>1</v>
      </c>
      <c r="K99" s="36">
        <v>1</v>
      </c>
      <c r="L99" s="36">
        <v>1</v>
      </c>
      <c r="M99" s="36">
        <v>1</v>
      </c>
      <c r="N99" s="36">
        <v>1</v>
      </c>
      <c r="O99" s="36">
        <v>1</v>
      </c>
      <c r="P99" s="36">
        <v>1</v>
      </c>
      <c r="Q99" s="36">
        <v>1</v>
      </c>
      <c r="R99" s="36">
        <v>1</v>
      </c>
      <c r="S99" s="36">
        <v>1</v>
      </c>
      <c r="T99" s="36">
        <v>1</v>
      </c>
      <c r="U99" s="36">
        <v>1</v>
      </c>
      <c r="V99" s="36">
        <v>1</v>
      </c>
      <c r="W99" s="36">
        <v>1</v>
      </c>
      <c r="X99" s="36">
        <v>1</v>
      </c>
      <c r="Y99" s="36">
        <v>1</v>
      </c>
      <c r="Z99" s="36">
        <v>1</v>
      </c>
      <c r="AA99" s="36">
        <v>1</v>
      </c>
      <c r="AB99" s="36">
        <v>1</v>
      </c>
      <c r="AC99" s="36">
        <v>1</v>
      </c>
      <c r="AD99" s="36">
        <v>1</v>
      </c>
      <c r="AE99" s="36">
        <v>1</v>
      </c>
      <c r="AF99" s="36">
        <v>1</v>
      </c>
      <c r="AG99" s="36">
        <v>1</v>
      </c>
      <c r="AH99" s="36">
        <v>1</v>
      </c>
      <c r="AI99" s="36">
        <v>1</v>
      </c>
      <c r="AJ99" s="36">
        <v>1</v>
      </c>
      <c r="AK99" s="36">
        <v>1</v>
      </c>
      <c r="AL99" s="36">
        <v>1</v>
      </c>
      <c r="AM99" s="36">
        <v>1</v>
      </c>
      <c r="AN99" s="36">
        <v>1</v>
      </c>
      <c r="AO99" s="36">
        <v>1</v>
      </c>
      <c r="AP99" s="36">
        <v>1</v>
      </c>
      <c r="AQ99" s="36">
        <v>1</v>
      </c>
      <c r="AR99" s="36">
        <v>1</v>
      </c>
      <c r="AS99" s="36">
        <v>1</v>
      </c>
      <c r="AT99" s="36">
        <v>1</v>
      </c>
      <c r="AU99" s="36">
        <v>1</v>
      </c>
      <c r="AV99" s="36">
        <v>1</v>
      </c>
      <c r="AW99" s="36">
        <v>1</v>
      </c>
      <c r="AX99" s="36">
        <v>1</v>
      </c>
      <c r="AY99" s="36">
        <v>1</v>
      </c>
      <c r="AZ99" s="36">
        <v>1</v>
      </c>
      <c r="BA99" s="36">
        <v>1</v>
      </c>
      <c r="BB99" s="36">
        <v>1</v>
      </c>
      <c r="BC99" s="36">
        <v>1</v>
      </c>
      <c r="BD99" s="36">
        <v>1</v>
      </c>
      <c r="BE99" s="36">
        <v>1</v>
      </c>
      <c r="BF99" s="36">
        <v>1</v>
      </c>
      <c r="BG99" s="36">
        <v>1</v>
      </c>
      <c r="BH99" s="36">
        <v>1</v>
      </c>
      <c r="BI99" s="36">
        <v>1</v>
      </c>
      <c r="BJ99" s="36">
        <v>1</v>
      </c>
    </row>
    <row r="100" spans="1:62" x14ac:dyDescent="0.25">
      <c r="B100" s="155" t="str">
        <f t="shared" si="9"/>
        <v>CTO</v>
      </c>
      <c r="C100" s="36">
        <v>1</v>
      </c>
      <c r="D100" s="36">
        <v>1</v>
      </c>
      <c r="E100" s="36">
        <v>1</v>
      </c>
      <c r="F100" s="36">
        <v>1</v>
      </c>
      <c r="G100" s="36">
        <v>1</v>
      </c>
      <c r="H100" s="36">
        <v>1</v>
      </c>
      <c r="I100" s="36">
        <v>1</v>
      </c>
      <c r="J100" s="36">
        <v>1</v>
      </c>
      <c r="K100" s="36">
        <v>1</v>
      </c>
      <c r="L100" s="36">
        <v>1</v>
      </c>
      <c r="M100" s="36">
        <v>1</v>
      </c>
      <c r="N100" s="36">
        <v>1</v>
      </c>
      <c r="O100" s="36">
        <v>1</v>
      </c>
      <c r="P100" s="36">
        <v>1</v>
      </c>
      <c r="Q100" s="36">
        <v>1</v>
      </c>
      <c r="R100" s="36">
        <v>1</v>
      </c>
      <c r="S100" s="36">
        <v>1</v>
      </c>
      <c r="T100" s="36">
        <v>1</v>
      </c>
      <c r="U100" s="36">
        <v>1</v>
      </c>
      <c r="V100" s="36">
        <v>1</v>
      </c>
      <c r="W100" s="36">
        <v>1</v>
      </c>
      <c r="X100" s="36">
        <v>1</v>
      </c>
      <c r="Y100" s="36">
        <v>1</v>
      </c>
      <c r="Z100" s="36">
        <v>1</v>
      </c>
      <c r="AA100" s="36">
        <v>1</v>
      </c>
      <c r="AB100" s="36">
        <v>1</v>
      </c>
      <c r="AC100" s="36">
        <v>1</v>
      </c>
      <c r="AD100" s="36">
        <v>1</v>
      </c>
      <c r="AE100" s="36">
        <v>1</v>
      </c>
      <c r="AF100" s="36">
        <v>1</v>
      </c>
      <c r="AG100" s="36">
        <v>1</v>
      </c>
      <c r="AH100" s="36">
        <v>1</v>
      </c>
      <c r="AI100" s="36">
        <v>1</v>
      </c>
      <c r="AJ100" s="36">
        <v>1</v>
      </c>
      <c r="AK100" s="36">
        <v>1</v>
      </c>
      <c r="AL100" s="36">
        <v>1</v>
      </c>
      <c r="AM100" s="36">
        <v>1</v>
      </c>
      <c r="AN100" s="36">
        <v>1</v>
      </c>
      <c r="AO100" s="36">
        <v>1</v>
      </c>
      <c r="AP100" s="36">
        <v>1</v>
      </c>
      <c r="AQ100" s="36">
        <v>1</v>
      </c>
      <c r="AR100" s="36">
        <v>1</v>
      </c>
      <c r="AS100" s="36">
        <v>1</v>
      </c>
      <c r="AT100" s="36">
        <v>1</v>
      </c>
      <c r="AU100" s="36">
        <v>1</v>
      </c>
      <c r="AV100" s="36">
        <v>1</v>
      </c>
      <c r="AW100" s="36">
        <v>1</v>
      </c>
      <c r="AX100" s="36">
        <v>1</v>
      </c>
      <c r="AY100" s="36">
        <v>1</v>
      </c>
      <c r="AZ100" s="36">
        <v>1</v>
      </c>
      <c r="BA100" s="36">
        <v>1</v>
      </c>
      <c r="BB100" s="36">
        <v>1</v>
      </c>
      <c r="BC100" s="36">
        <v>1</v>
      </c>
      <c r="BD100" s="36">
        <v>1</v>
      </c>
      <c r="BE100" s="36">
        <v>1</v>
      </c>
      <c r="BF100" s="36">
        <v>1</v>
      </c>
      <c r="BG100" s="36">
        <v>1</v>
      </c>
      <c r="BH100" s="36">
        <v>1</v>
      </c>
      <c r="BI100" s="36">
        <v>1</v>
      </c>
      <c r="BJ100" s="36">
        <v>1</v>
      </c>
    </row>
    <row r="101" spans="1:62" x14ac:dyDescent="0.25">
      <c r="B101" s="155" t="str">
        <f t="shared" si="9"/>
        <v>CFO</v>
      </c>
      <c r="C101" s="36">
        <v>0</v>
      </c>
      <c r="D101" s="36">
        <v>1</v>
      </c>
      <c r="E101" s="36">
        <v>1</v>
      </c>
      <c r="F101" s="36">
        <v>1</v>
      </c>
      <c r="G101" s="36">
        <v>1</v>
      </c>
      <c r="H101" s="36">
        <v>1</v>
      </c>
      <c r="I101" s="36">
        <v>1</v>
      </c>
      <c r="J101" s="36">
        <v>1</v>
      </c>
      <c r="K101" s="36">
        <v>1</v>
      </c>
      <c r="L101" s="36">
        <v>1</v>
      </c>
      <c r="M101" s="36">
        <v>1</v>
      </c>
      <c r="N101" s="36">
        <v>1</v>
      </c>
      <c r="O101" s="36">
        <v>1</v>
      </c>
      <c r="P101" s="36">
        <v>1</v>
      </c>
      <c r="Q101" s="36">
        <v>1</v>
      </c>
      <c r="R101" s="36">
        <v>1</v>
      </c>
      <c r="S101" s="36">
        <v>1</v>
      </c>
      <c r="T101" s="36">
        <v>1</v>
      </c>
      <c r="U101" s="36">
        <v>1</v>
      </c>
      <c r="V101" s="36">
        <v>1</v>
      </c>
      <c r="W101" s="36">
        <v>1</v>
      </c>
      <c r="X101" s="36">
        <v>1</v>
      </c>
      <c r="Y101" s="36">
        <v>1</v>
      </c>
      <c r="Z101" s="36">
        <v>1</v>
      </c>
      <c r="AA101" s="36">
        <v>1</v>
      </c>
      <c r="AB101" s="36">
        <v>1</v>
      </c>
      <c r="AC101" s="36">
        <v>1</v>
      </c>
      <c r="AD101" s="36">
        <v>1</v>
      </c>
      <c r="AE101" s="36">
        <v>1</v>
      </c>
      <c r="AF101" s="36">
        <v>1</v>
      </c>
      <c r="AG101" s="36">
        <v>1</v>
      </c>
      <c r="AH101" s="36">
        <v>1</v>
      </c>
      <c r="AI101" s="36">
        <v>1</v>
      </c>
      <c r="AJ101" s="36">
        <v>1</v>
      </c>
      <c r="AK101" s="36">
        <v>1</v>
      </c>
      <c r="AL101" s="36">
        <v>1</v>
      </c>
      <c r="AM101" s="36">
        <v>1</v>
      </c>
      <c r="AN101" s="36">
        <v>1</v>
      </c>
      <c r="AO101" s="36">
        <v>1</v>
      </c>
      <c r="AP101" s="36">
        <v>1</v>
      </c>
      <c r="AQ101" s="36">
        <v>1</v>
      </c>
      <c r="AR101" s="36">
        <v>1</v>
      </c>
      <c r="AS101" s="36">
        <v>1</v>
      </c>
      <c r="AT101" s="36">
        <v>1</v>
      </c>
      <c r="AU101" s="36">
        <v>1</v>
      </c>
      <c r="AV101" s="36">
        <v>1</v>
      </c>
      <c r="AW101" s="36">
        <v>1</v>
      </c>
      <c r="AX101" s="36">
        <v>1</v>
      </c>
      <c r="AY101" s="36">
        <v>1</v>
      </c>
      <c r="AZ101" s="36">
        <v>1</v>
      </c>
      <c r="BA101" s="36">
        <v>1</v>
      </c>
      <c r="BB101" s="36">
        <v>1</v>
      </c>
      <c r="BC101" s="36">
        <v>1</v>
      </c>
      <c r="BD101" s="36">
        <v>1</v>
      </c>
      <c r="BE101" s="36">
        <v>1</v>
      </c>
      <c r="BF101" s="36">
        <v>1</v>
      </c>
      <c r="BG101" s="36">
        <v>1</v>
      </c>
      <c r="BH101" s="36">
        <v>1</v>
      </c>
      <c r="BI101" s="36">
        <v>1</v>
      </c>
      <c r="BJ101" s="36">
        <v>1</v>
      </c>
    </row>
    <row r="102" spans="1:62" x14ac:dyDescent="0.25">
      <c r="B102" s="155" t="str">
        <f t="shared" si="9"/>
        <v>COO</v>
      </c>
      <c r="C102" s="36">
        <v>0</v>
      </c>
      <c r="D102" s="36">
        <v>1</v>
      </c>
      <c r="E102" s="36">
        <v>1</v>
      </c>
      <c r="F102" s="36">
        <v>1</v>
      </c>
      <c r="G102" s="36">
        <v>1</v>
      </c>
      <c r="H102" s="36">
        <v>1</v>
      </c>
      <c r="I102" s="36">
        <v>1</v>
      </c>
      <c r="J102" s="36">
        <v>1</v>
      </c>
      <c r="K102" s="36">
        <v>1</v>
      </c>
      <c r="L102" s="36">
        <v>1</v>
      </c>
      <c r="M102" s="36">
        <v>1</v>
      </c>
      <c r="N102" s="36">
        <v>1</v>
      </c>
      <c r="O102" s="36">
        <v>1</v>
      </c>
      <c r="P102" s="36">
        <v>1</v>
      </c>
      <c r="Q102" s="36">
        <v>1</v>
      </c>
      <c r="R102" s="36">
        <v>1</v>
      </c>
      <c r="S102" s="36">
        <v>1</v>
      </c>
      <c r="T102" s="36">
        <v>1</v>
      </c>
      <c r="U102" s="36">
        <v>1</v>
      </c>
      <c r="V102" s="36">
        <v>1</v>
      </c>
      <c r="W102" s="36">
        <v>1</v>
      </c>
      <c r="X102" s="36">
        <v>1</v>
      </c>
      <c r="Y102" s="36">
        <v>1</v>
      </c>
      <c r="Z102" s="36">
        <v>1</v>
      </c>
      <c r="AA102" s="36">
        <v>1</v>
      </c>
      <c r="AB102" s="36">
        <v>1</v>
      </c>
      <c r="AC102" s="36">
        <v>1</v>
      </c>
      <c r="AD102" s="36">
        <v>1</v>
      </c>
      <c r="AE102" s="36">
        <v>1</v>
      </c>
      <c r="AF102" s="36">
        <v>1</v>
      </c>
      <c r="AG102" s="36">
        <v>1</v>
      </c>
      <c r="AH102" s="36">
        <v>1</v>
      </c>
      <c r="AI102" s="36">
        <v>1</v>
      </c>
      <c r="AJ102" s="36">
        <v>1</v>
      </c>
      <c r="AK102" s="36">
        <v>1</v>
      </c>
      <c r="AL102" s="36">
        <v>1</v>
      </c>
      <c r="AM102" s="36">
        <v>1</v>
      </c>
      <c r="AN102" s="36">
        <v>1</v>
      </c>
      <c r="AO102" s="36">
        <v>1</v>
      </c>
      <c r="AP102" s="36">
        <v>1</v>
      </c>
      <c r="AQ102" s="36">
        <v>1</v>
      </c>
      <c r="AR102" s="36">
        <v>1</v>
      </c>
      <c r="AS102" s="36">
        <v>1</v>
      </c>
      <c r="AT102" s="36">
        <v>1</v>
      </c>
      <c r="AU102" s="36">
        <v>1</v>
      </c>
      <c r="AV102" s="36">
        <v>1</v>
      </c>
      <c r="AW102" s="36">
        <v>1</v>
      </c>
      <c r="AX102" s="36">
        <v>1</v>
      </c>
      <c r="AY102" s="36">
        <v>1</v>
      </c>
      <c r="AZ102" s="36">
        <v>1</v>
      </c>
      <c r="BA102" s="36">
        <v>1</v>
      </c>
      <c r="BB102" s="36">
        <v>1</v>
      </c>
      <c r="BC102" s="36">
        <v>1</v>
      </c>
      <c r="BD102" s="36">
        <v>1</v>
      </c>
      <c r="BE102" s="36">
        <v>1</v>
      </c>
      <c r="BF102" s="36">
        <v>1</v>
      </c>
      <c r="BG102" s="36">
        <v>1</v>
      </c>
      <c r="BH102" s="36">
        <v>1</v>
      </c>
      <c r="BI102" s="36">
        <v>1</v>
      </c>
      <c r="BJ102" s="36">
        <v>1</v>
      </c>
    </row>
    <row r="103" spans="1:62" x14ac:dyDescent="0.25">
      <c r="B103" s="155" t="str">
        <f t="shared" si="9"/>
        <v>Chairman</v>
      </c>
      <c r="C103" s="36">
        <v>1</v>
      </c>
      <c r="D103" s="36">
        <v>1</v>
      </c>
      <c r="E103" s="36">
        <v>1</v>
      </c>
      <c r="F103" s="36">
        <v>1</v>
      </c>
      <c r="G103" s="36">
        <v>1</v>
      </c>
      <c r="H103" s="36">
        <v>1</v>
      </c>
      <c r="I103" s="36">
        <v>1</v>
      </c>
      <c r="J103" s="36">
        <v>1</v>
      </c>
      <c r="K103" s="36">
        <v>1</v>
      </c>
      <c r="L103" s="36">
        <v>1</v>
      </c>
      <c r="M103" s="36">
        <v>1</v>
      </c>
      <c r="N103" s="36">
        <v>1</v>
      </c>
      <c r="O103" s="36">
        <v>1</v>
      </c>
      <c r="P103" s="36">
        <v>1</v>
      </c>
      <c r="Q103" s="36">
        <v>1</v>
      </c>
      <c r="R103" s="36">
        <v>1</v>
      </c>
      <c r="S103" s="36">
        <v>1</v>
      </c>
      <c r="T103" s="36">
        <v>1</v>
      </c>
      <c r="U103" s="36">
        <v>1</v>
      </c>
      <c r="V103" s="36">
        <v>1</v>
      </c>
      <c r="W103" s="36">
        <v>1</v>
      </c>
      <c r="X103" s="36">
        <v>1</v>
      </c>
      <c r="Y103" s="36">
        <v>1</v>
      </c>
      <c r="Z103" s="36">
        <v>1</v>
      </c>
      <c r="AA103" s="36">
        <v>1</v>
      </c>
      <c r="AB103" s="36">
        <v>1</v>
      </c>
      <c r="AC103" s="36">
        <v>1</v>
      </c>
      <c r="AD103" s="36">
        <v>1</v>
      </c>
      <c r="AE103" s="36">
        <v>1</v>
      </c>
      <c r="AF103" s="36">
        <v>1</v>
      </c>
      <c r="AG103" s="36">
        <v>1</v>
      </c>
      <c r="AH103" s="36">
        <v>1</v>
      </c>
      <c r="AI103" s="36">
        <v>1</v>
      </c>
      <c r="AJ103" s="36">
        <v>1</v>
      </c>
      <c r="AK103" s="36">
        <v>1</v>
      </c>
      <c r="AL103" s="36">
        <v>1</v>
      </c>
      <c r="AM103" s="36">
        <v>1</v>
      </c>
      <c r="AN103" s="36">
        <v>1</v>
      </c>
      <c r="AO103" s="36">
        <v>1</v>
      </c>
      <c r="AP103" s="36">
        <v>1</v>
      </c>
      <c r="AQ103" s="36">
        <v>1</v>
      </c>
      <c r="AR103" s="36">
        <v>1</v>
      </c>
      <c r="AS103" s="36">
        <v>1</v>
      </c>
      <c r="AT103" s="36">
        <v>1</v>
      </c>
      <c r="AU103" s="36">
        <v>1</v>
      </c>
      <c r="AV103" s="36">
        <v>1</v>
      </c>
      <c r="AW103" s="36">
        <v>1</v>
      </c>
      <c r="AX103" s="36">
        <v>1</v>
      </c>
      <c r="AY103" s="36">
        <v>1</v>
      </c>
      <c r="AZ103" s="36">
        <v>1</v>
      </c>
      <c r="BA103" s="36">
        <v>1</v>
      </c>
      <c r="BB103" s="36">
        <v>1</v>
      </c>
      <c r="BC103" s="36">
        <v>1</v>
      </c>
      <c r="BD103" s="36">
        <v>1</v>
      </c>
      <c r="BE103" s="36">
        <v>1</v>
      </c>
      <c r="BF103" s="36">
        <v>1</v>
      </c>
      <c r="BG103" s="36">
        <v>1</v>
      </c>
      <c r="BH103" s="36">
        <v>1</v>
      </c>
      <c r="BI103" s="36">
        <v>1</v>
      </c>
      <c r="BJ103" s="36">
        <v>1</v>
      </c>
    </row>
    <row r="104" spans="1:62" x14ac:dyDescent="0.25">
      <c r="B104" s="130" t="str">
        <f t="shared" si="9"/>
        <v>Data Scientist</v>
      </c>
      <c r="C104" s="36">
        <v>1</v>
      </c>
      <c r="D104" s="36">
        <v>1</v>
      </c>
      <c r="E104" s="36">
        <v>1</v>
      </c>
      <c r="F104" s="36">
        <v>1</v>
      </c>
      <c r="G104" s="36">
        <v>1</v>
      </c>
      <c r="H104" s="36">
        <v>1</v>
      </c>
      <c r="I104" s="36">
        <v>1</v>
      </c>
      <c r="J104" s="36">
        <v>1</v>
      </c>
      <c r="K104" s="36">
        <v>1</v>
      </c>
      <c r="L104" s="36">
        <v>1</v>
      </c>
      <c r="M104" s="36">
        <v>1</v>
      </c>
      <c r="N104" s="36">
        <v>1</v>
      </c>
      <c r="O104" s="36">
        <v>1</v>
      </c>
      <c r="P104" s="36">
        <v>1</v>
      </c>
      <c r="Q104" s="36">
        <v>1</v>
      </c>
      <c r="R104" s="36">
        <v>1</v>
      </c>
      <c r="S104" s="36">
        <v>1</v>
      </c>
      <c r="T104" s="36">
        <v>1</v>
      </c>
      <c r="U104" s="154">
        <v>0.5</v>
      </c>
      <c r="V104" s="154">
        <v>0.5</v>
      </c>
      <c r="W104" s="154">
        <v>0.5</v>
      </c>
      <c r="X104" s="154">
        <v>0.5</v>
      </c>
      <c r="Y104" s="154">
        <v>0.5</v>
      </c>
      <c r="Z104" s="154">
        <v>0.5</v>
      </c>
      <c r="AA104" s="154">
        <v>0.5</v>
      </c>
      <c r="AB104" s="154">
        <v>0.5</v>
      </c>
      <c r="AC104" s="154">
        <v>0.5</v>
      </c>
      <c r="AD104" s="154">
        <v>0.5</v>
      </c>
      <c r="AE104" s="154">
        <v>0.5</v>
      </c>
      <c r="AF104" s="154">
        <v>0.5</v>
      </c>
      <c r="AG104" s="154">
        <v>0.5</v>
      </c>
      <c r="AH104" s="154">
        <v>0.5</v>
      </c>
      <c r="AI104" s="154">
        <v>0.5</v>
      </c>
      <c r="AJ104" s="154">
        <v>0.5</v>
      </c>
      <c r="AK104" s="154">
        <v>0.5</v>
      </c>
      <c r="AL104" s="154">
        <v>0.5</v>
      </c>
      <c r="AM104" s="154">
        <v>0.5</v>
      </c>
      <c r="AN104" s="154">
        <v>0.5</v>
      </c>
      <c r="AO104" s="154">
        <v>0.5</v>
      </c>
      <c r="AP104" s="154">
        <v>0.5</v>
      </c>
      <c r="AQ104" s="154">
        <v>0.5</v>
      </c>
      <c r="AR104" s="154">
        <v>0.5</v>
      </c>
      <c r="AS104" s="154">
        <v>0.5</v>
      </c>
      <c r="AT104" s="154">
        <v>0.5</v>
      </c>
      <c r="AU104" s="154">
        <v>0.5</v>
      </c>
      <c r="AV104" s="154">
        <v>0.5</v>
      </c>
      <c r="AW104" s="154">
        <v>0.5</v>
      </c>
      <c r="AX104" s="154">
        <v>0.5</v>
      </c>
      <c r="AY104" s="154">
        <v>0.5</v>
      </c>
      <c r="AZ104" s="154">
        <v>0.5</v>
      </c>
      <c r="BA104" s="154">
        <v>0.5</v>
      </c>
      <c r="BB104" s="154">
        <v>0.5</v>
      </c>
      <c r="BC104" s="154">
        <v>0.5</v>
      </c>
      <c r="BD104" s="154">
        <v>0.5</v>
      </c>
      <c r="BE104" s="154">
        <v>0.5</v>
      </c>
      <c r="BF104" s="154">
        <v>0.5</v>
      </c>
      <c r="BG104" s="154">
        <v>0.5</v>
      </c>
      <c r="BH104" s="154">
        <v>0.5</v>
      </c>
      <c r="BI104" s="154">
        <v>0.5</v>
      </c>
      <c r="BJ104" s="154">
        <v>0.5</v>
      </c>
    </row>
    <row r="105" spans="1:62" x14ac:dyDescent="0.25">
      <c r="B105" s="155" t="str">
        <f t="shared" si="9"/>
        <v>Cloud Expert</v>
      </c>
      <c r="C105" s="154">
        <v>0.5</v>
      </c>
      <c r="D105" s="154">
        <v>0.5</v>
      </c>
      <c r="E105" s="154">
        <v>0.5</v>
      </c>
      <c r="F105" s="154">
        <v>0.5</v>
      </c>
      <c r="G105" s="154">
        <v>0.5</v>
      </c>
      <c r="H105" s="154">
        <v>0.5</v>
      </c>
      <c r="I105" s="154">
        <v>0.5</v>
      </c>
      <c r="J105" s="154">
        <v>0.5</v>
      </c>
      <c r="K105" s="154">
        <v>0.5</v>
      </c>
      <c r="L105" s="154">
        <v>0.5</v>
      </c>
      <c r="M105" s="154">
        <v>0.5</v>
      </c>
      <c r="N105" s="154">
        <v>0.5</v>
      </c>
      <c r="O105" s="154">
        <v>0.5</v>
      </c>
      <c r="P105" s="154">
        <v>0.5</v>
      </c>
      <c r="Q105" s="154">
        <v>0.5</v>
      </c>
      <c r="R105" s="154">
        <v>0.5</v>
      </c>
      <c r="S105" s="154">
        <v>0.5</v>
      </c>
      <c r="T105" s="154">
        <v>0.5</v>
      </c>
      <c r="U105" s="154">
        <v>0.5</v>
      </c>
      <c r="V105" s="154">
        <v>0.5</v>
      </c>
      <c r="W105" s="154">
        <v>0.5</v>
      </c>
      <c r="X105" s="154">
        <v>0.5</v>
      </c>
      <c r="Y105" s="154">
        <v>0.5</v>
      </c>
      <c r="Z105" s="154">
        <v>0.5</v>
      </c>
      <c r="AA105" s="154">
        <v>0.5</v>
      </c>
      <c r="AB105" s="154">
        <v>0.5</v>
      </c>
      <c r="AC105" s="154">
        <v>0.5</v>
      </c>
      <c r="AD105" s="154">
        <v>0.5</v>
      </c>
      <c r="AE105" s="154">
        <v>0.5</v>
      </c>
      <c r="AF105" s="154">
        <v>0.5</v>
      </c>
      <c r="AG105" s="154">
        <v>0.5</v>
      </c>
      <c r="AH105" s="154">
        <v>0.5</v>
      </c>
      <c r="AI105" s="154">
        <v>0.5</v>
      </c>
      <c r="AJ105" s="154">
        <v>0.5</v>
      </c>
      <c r="AK105" s="154">
        <v>0.5</v>
      </c>
      <c r="AL105" s="154">
        <v>0.5</v>
      </c>
      <c r="AM105" s="154">
        <v>0.5</v>
      </c>
      <c r="AN105" s="154">
        <v>0.5</v>
      </c>
      <c r="AO105" s="154">
        <v>0.5</v>
      </c>
      <c r="AP105" s="154">
        <v>0.5</v>
      </c>
      <c r="AQ105" s="154">
        <v>0.5</v>
      </c>
      <c r="AR105" s="154">
        <v>0.5</v>
      </c>
      <c r="AS105" s="154">
        <v>0.5</v>
      </c>
      <c r="AT105" s="154">
        <v>0.5</v>
      </c>
      <c r="AU105" s="154">
        <v>0.5</v>
      </c>
      <c r="AV105" s="154">
        <v>0.5</v>
      </c>
      <c r="AW105" s="154">
        <v>0.5</v>
      </c>
      <c r="AX105" s="154">
        <v>0.5</v>
      </c>
      <c r="AY105" s="154">
        <v>0.5</v>
      </c>
      <c r="AZ105" s="154">
        <v>0.5</v>
      </c>
      <c r="BA105" s="154">
        <v>0.5</v>
      </c>
      <c r="BB105" s="154">
        <v>0.5</v>
      </c>
      <c r="BC105" s="154">
        <v>0.5</v>
      </c>
      <c r="BD105" s="154">
        <v>0.5</v>
      </c>
      <c r="BE105" s="154">
        <v>0.5</v>
      </c>
      <c r="BF105" s="154">
        <v>0.5</v>
      </c>
      <c r="BG105" s="154">
        <v>0.5</v>
      </c>
      <c r="BH105" s="154">
        <v>0.5</v>
      </c>
      <c r="BI105" s="154">
        <v>0.5</v>
      </c>
      <c r="BJ105" s="154">
        <v>0.5</v>
      </c>
    </row>
    <row r="106" spans="1:62" x14ac:dyDescent="0.25">
      <c r="B106" s="155" t="str">
        <f t="shared" si="9"/>
        <v>Back-end Tech developer</v>
      </c>
      <c r="C106" s="36">
        <v>1</v>
      </c>
      <c r="D106" s="36">
        <v>2</v>
      </c>
      <c r="E106" s="36">
        <v>2</v>
      </c>
      <c r="F106" s="36">
        <v>2</v>
      </c>
      <c r="G106" s="36">
        <v>2</v>
      </c>
      <c r="H106" s="36">
        <v>2</v>
      </c>
      <c r="I106" s="36">
        <v>2</v>
      </c>
      <c r="J106" s="36">
        <v>2</v>
      </c>
      <c r="K106" s="36">
        <v>2</v>
      </c>
      <c r="L106" s="36">
        <v>2</v>
      </c>
      <c r="M106" s="36">
        <v>2</v>
      </c>
      <c r="N106" s="36">
        <v>2</v>
      </c>
      <c r="O106" s="36">
        <v>2</v>
      </c>
      <c r="P106" s="36">
        <v>2</v>
      </c>
      <c r="Q106" s="36">
        <v>2</v>
      </c>
      <c r="R106" s="36">
        <v>2</v>
      </c>
      <c r="S106" s="36">
        <v>2</v>
      </c>
      <c r="T106" s="36">
        <v>2</v>
      </c>
      <c r="U106" s="36">
        <v>1</v>
      </c>
      <c r="V106" s="36">
        <v>1</v>
      </c>
      <c r="W106" s="36">
        <v>1</v>
      </c>
      <c r="X106" s="36">
        <v>1</v>
      </c>
      <c r="Y106" s="36">
        <v>1</v>
      </c>
      <c r="Z106" s="36">
        <v>1</v>
      </c>
      <c r="AA106" s="36">
        <v>1</v>
      </c>
      <c r="AB106" s="36">
        <v>1</v>
      </c>
      <c r="AC106" s="36">
        <v>1</v>
      </c>
      <c r="AD106" s="36">
        <v>1</v>
      </c>
      <c r="AE106" s="36">
        <v>1</v>
      </c>
      <c r="AF106" s="36">
        <v>1</v>
      </c>
      <c r="AG106" s="36">
        <v>1</v>
      </c>
      <c r="AH106" s="36">
        <v>1</v>
      </c>
      <c r="AI106" s="36">
        <v>1</v>
      </c>
      <c r="AJ106" s="36">
        <v>1</v>
      </c>
      <c r="AK106" s="36">
        <v>1</v>
      </c>
      <c r="AL106" s="36">
        <v>1</v>
      </c>
      <c r="AM106" s="36">
        <v>1</v>
      </c>
      <c r="AN106" s="36">
        <v>1</v>
      </c>
      <c r="AO106" s="36">
        <v>1</v>
      </c>
      <c r="AP106" s="36">
        <v>1</v>
      </c>
      <c r="AQ106" s="36">
        <v>1</v>
      </c>
      <c r="AR106" s="36">
        <v>1</v>
      </c>
      <c r="AS106" s="36">
        <v>1</v>
      </c>
      <c r="AT106" s="36">
        <v>1</v>
      </c>
      <c r="AU106" s="36">
        <v>1</v>
      </c>
      <c r="AV106" s="36">
        <v>1</v>
      </c>
      <c r="AW106" s="36">
        <v>1</v>
      </c>
      <c r="AX106" s="36">
        <v>1</v>
      </c>
      <c r="AY106" s="36">
        <v>1</v>
      </c>
      <c r="AZ106" s="36">
        <v>1</v>
      </c>
      <c r="BA106" s="36">
        <v>1</v>
      </c>
      <c r="BB106" s="36">
        <v>1</v>
      </c>
      <c r="BC106" s="36">
        <v>1</v>
      </c>
      <c r="BD106" s="36">
        <v>1</v>
      </c>
      <c r="BE106" s="36">
        <v>1</v>
      </c>
      <c r="BF106" s="36">
        <v>1</v>
      </c>
      <c r="BG106" s="36">
        <v>1</v>
      </c>
      <c r="BH106" s="36">
        <v>1</v>
      </c>
      <c r="BI106" s="36">
        <v>1</v>
      </c>
      <c r="BJ106" s="36">
        <v>1</v>
      </c>
    </row>
    <row r="107" spans="1:62" x14ac:dyDescent="0.25">
      <c r="B107" s="155" t="str">
        <f t="shared" si="9"/>
        <v>Data Strategist</v>
      </c>
      <c r="C107" s="36">
        <v>1</v>
      </c>
      <c r="D107" s="36">
        <v>1</v>
      </c>
      <c r="E107" s="36">
        <v>1</v>
      </c>
      <c r="F107" s="36">
        <v>1</v>
      </c>
      <c r="G107" s="36">
        <v>1</v>
      </c>
      <c r="H107" s="36">
        <v>1</v>
      </c>
      <c r="I107" s="36">
        <v>1</v>
      </c>
      <c r="J107" s="36">
        <v>1</v>
      </c>
      <c r="K107" s="36">
        <v>1</v>
      </c>
      <c r="L107" s="36">
        <v>1</v>
      </c>
      <c r="M107" s="36">
        <v>1</v>
      </c>
      <c r="N107" s="36">
        <v>1</v>
      </c>
      <c r="O107" s="36">
        <v>1</v>
      </c>
      <c r="P107" s="36">
        <v>1</v>
      </c>
      <c r="Q107" s="36">
        <v>1</v>
      </c>
      <c r="R107" s="36">
        <v>1</v>
      </c>
      <c r="S107" s="36">
        <v>1</v>
      </c>
      <c r="T107" s="36">
        <v>1</v>
      </c>
      <c r="U107" s="36">
        <v>1</v>
      </c>
      <c r="V107" s="36">
        <v>1</v>
      </c>
      <c r="W107" s="36">
        <v>1</v>
      </c>
      <c r="X107" s="36">
        <v>1</v>
      </c>
      <c r="Y107" s="36">
        <v>1</v>
      </c>
      <c r="Z107" s="36">
        <v>1</v>
      </c>
      <c r="AA107" s="36">
        <v>1</v>
      </c>
      <c r="AB107" s="36">
        <v>1</v>
      </c>
      <c r="AC107" s="36">
        <v>1</v>
      </c>
      <c r="AD107" s="36">
        <v>1</v>
      </c>
      <c r="AE107" s="36">
        <v>1</v>
      </c>
      <c r="AF107" s="36">
        <v>1</v>
      </c>
      <c r="AG107" s="36">
        <v>1</v>
      </c>
      <c r="AH107" s="36">
        <v>1</v>
      </c>
      <c r="AI107" s="36">
        <v>1</v>
      </c>
      <c r="AJ107" s="36">
        <v>1</v>
      </c>
      <c r="AK107" s="36">
        <v>1</v>
      </c>
      <c r="AL107" s="36">
        <v>1</v>
      </c>
      <c r="AM107" s="36">
        <v>1</v>
      </c>
      <c r="AN107" s="36">
        <v>1</v>
      </c>
      <c r="AO107" s="36">
        <v>1</v>
      </c>
      <c r="AP107" s="36">
        <v>1</v>
      </c>
      <c r="AQ107" s="36">
        <v>1</v>
      </c>
      <c r="AR107" s="36">
        <v>1</v>
      </c>
      <c r="AS107" s="36">
        <v>1</v>
      </c>
      <c r="AT107" s="36">
        <v>1</v>
      </c>
      <c r="AU107" s="36">
        <v>1</v>
      </c>
      <c r="AV107" s="36">
        <v>1</v>
      </c>
      <c r="AW107" s="36">
        <v>1</v>
      </c>
      <c r="AX107" s="36">
        <v>1</v>
      </c>
      <c r="AY107" s="36">
        <v>1</v>
      </c>
      <c r="AZ107" s="36">
        <v>1</v>
      </c>
      <c r="BA107" s="36">
        <v>1</v>
      </c>
      <c r="BB107" s="36">
        <v>1</v>
      </c>
      <c r="BC107" s="36">
        <v>1</v>
      </c>
      <c r="BD107" s="36">
        <v>1</v>
      </c>
      <c r="BE107" s="36">
        <v>1</v>
      </c>
      <c r="BF107" s="36">
        <v>1</v>
      </c>
      <c r="BG107" s="36">
        <v>1</v>
      </c>
      <c r="BH107" s="36">
        <v>1</v>
      </c>
      <c r="BI107" s="36">
        <v>1</v>
      </c>
      <c r="BJ107" s="36">
        <v>1</v>
      </c>
    </row>
    <row r="108" spans="1:62" ht="27.6" x14ac:dyDescent="0.25">
      <c r="B108" s="155" t="str">
        <f t="shared" si="9"/>
        <v>Market Development &amp; Commercialisation Head</v>
      </c>
      <c r="C108" s="36">
        <v>1</v>
      </c>
      <c r="D108" s="36">
        <v>1</v>
      </c>
      <c r="E108" s="36">
        <v>1</v>
      </c>
      <c r="F108" s="36">
        <v>1</v>
      </c>
      <c r="G108" s="36">
        <v>1</v>
      </c>
      <c r="H108" s="36">
        <v>1</v>
      </c>
      <c r="I108" s="36">
        <v>1</v>
      </c>
      <c r="J108" s="36">
        <v>1</v>
      </c>
      <c r="K108" s="36">
        <v>1</v>
      </c>
      <c r="L108" s="36">
        <v>1</v>
      </c>
      <c r="M108" s="36">
        <v>1</v>
      </c>
      <c r="N108" s="36">
        <v>1</v>
      </c>
      <c r="O108" s="36">
        <v>1</v>
      </c>
      <c r="P108" s="36">
        <v>1</v>
      </c>
      <c r="Q108" s="36">
        <v>1</v>
      </c>
      <c r="R108" s="36">
        <v>1</v>
      </c>
      <c r="S108" s="36">
        <v>1</v>
      </c>
      <c r="T108" s="36">
        <v>1</v>
      </c>
      <c r="U108" s="36">
        <v>1</v>
      </c>
      <c r="V108" s="36">
        <v>1</v>
      </c>
      <c r="W108" s="36">
        <v>1</v>
      </c>
      <c r="X108" s="36">
        <v>1</v>
      </c>
      <c r="Y108" s="36">
        <v>1</v>
      </c>
      <c r="Z108" s="36">
        <v>1</v>
      </c>
      <c r="AA108" s="36">
        <v>1</v>
      </c>
      <c r="AB108" s="36">
        <v>1</v>
      </c>
      <c r="AC108" s="36">
        <v>1</v>
      </c>
      <c r="AD108" s="36">
        <v>1</v>
      </c>
      <c r="AE108" s="36">
        <v>1</v>
      </c>
      <c r="AF108" s="36">
        <v>1</v>
      </c>
      <c r="AG108" s="36">
        <v>1</v>
      </c>
      <c r="AH108" s="36">
        <v>1</v>
      </c>
      <c r="AI108" s="36">
        <v>1</v>
      </c>
      <c r="AJ108" s="36">
        <v>1</v>
      </c>
      <c r="AK108" s="36">
        <v>1</v>
      </c>
      <c r="AL108" s="36">
        <v>1</v>
      </c>
      <c r="AM108" s="36">
        <v>1</v>
      </c>
      <c r="AN108" s="36">
        <v>1</v>
      </c>
      <c r="AO108" s="36">
        <v>1</v>
      </c>
      <c r="AP108" s="36">
        <v>1</v>
      </c>
      <c r="AQ108" s="36">
        <v>1</v>
      </c>
      <c r="AR108" s="36">
        <v>1</v>
      </c>
      <c r="AS108" s="36">
        <v>1</v>
      </c>
      <c r="AT108" s="36">
        <v>1</v>
      </c>
      <c r="AU108" s="36">
        <v>1</v>
      </c>
      <c r="AV108" s="36">
        <v>1</v>
      </c>
      <c r="AW108" s="36">
        <v>1</v>
      </c>
      <c r="AX108" s="36">
        <v>1</v>
      </c>
      <c r="AY108" s="36">
        <v>1</v>
      </c>
      <c r="AZ108" s="36">
        <v>1</v>
      </c>
      <c r="BA108" s="36">
        <v>1</v>
      </c>
      <c r="BB108" s="36">
        <v>1</v>
      </c>
      <c r="BC108" s="36">
        <v>1</v>
      </c>
      <c r="BD108" s="36">
        <v>1</v>
      </c>
      <c r="BE108" s="36">
        <v>1</v>
      </c>
      <c r="BF108" s="36">
        <v>1</v>
      </c>
      <c r="BG108" s="36">
        <v>1</v>
      </c>
      <c r="BH108" s="36">
        <v>1</v>
      </c>
      <c r="BI108" s="36">
        <v>1</v>
      </c>
      <c r="BJ108" s="36">
        <v>1</v>
      </c>
    </row>
    <row r="109" spans="1:62" x14ac:dyDescent="0.25">
      <c r="B109" s="155" t="str">
        <f t="shared" si="9"/>
        <v>Market Development Associate</v>
      </c>
      <c r="C109" s="36">
        <v>1</v>
      </c>
      <c r="D109" s="36">
        <v>1</v>
      </c>
      <c r="E109" s="36">
        <v>1</v>
      </c>
      <c r="F109" s="36">
        <v>1</v>
      </c>
      <c r="G109" s="36">
        <v>1</v>
      </c>
      <c r="H109" s="36">
        <v>2</v>
      </c>
      <c r="I109" s="36">
        <v>2</v>
      </c>
      <c r="J109" s="36">
        <v>2</v>
      </c>
      <c r="K109" s="36">
        <v>2</v>
      </c>
      <c r="L109" s="36">
        <v>2</v>
      </c>
      <c r="M109" s="36">
        <v>2</v>
      </c>
      <c r="N109" s="36">
        <v>2</v>
      </c>
      <c r="O109" s="36">
        <v>2</v>
      </c>
      <c r="P109" s="36">
        <v>2</v>
      </c>
      <c r="Q109" s="36">
        <v>2</v>
      </c>
      <c r="R109" s="36">
        <v>2</v>
      </c>
      <c r="S109" s="36">
        <v>2</v>
      </c>
      <c r="T109" s="36">
        <v>2</v>
      </c>
      <c r="U109" s="36">
        <v>3</v>
      </c>
      <c r="V109" s="36">
        <v>3</v>
      </c>
      <c r="W109" s="36">
        <v>3</v>
      </c>
      <c r="X109" s="36">
        <v>3</v>
      </c>
      <c r="Y109" s="36">
        <v>3</v>
      </c>
      <c r="Z109" s="36">
        <v>3</v>
      </c>
      <c r="AA109" s="36">
        <v>3</v>
      </c>
      <c r="AB109" s="36">
        <v>3</v>
      </c>
      <c r="AC109" s="36">
        <v>3</v>
      </c>
      <c r="AD109" s="36">
        <v>3</v>
      </c>
      <c r="AE109" s="36">
        <v>3</v>
      </c>
      <c r="AF109" s="36">
        <v>3</v>
      </c>
      <c r="AG109" s="36">
        <v>3</v>
      </c>
      <c r="AH109" s="36">
        <v>3</v>
      </c>
      <c r="AI109" s="36">
        <v>3</v>
      </c>
      <c r="AJ109" s="36">
        <v>3</v>
      </c>
      <c r="AK109" s="36">
        <v>3</v>
      </c>
      <c r="AL109" s="36">
        <v>3</v>
      </c>
      <c r="AM109" s="36">
        <v>3</v>
      </c>
      <c r="AN109" s="36">
        <v>3</v>
      </c>
      <c r="AO109" s="36">
        <v>4</v>
      </c>
      <c r="AP109" s="36">
        <v>4</v>
      </c>
      <c r="AQ109" s="36">
        <v>4</v>
      </c>
      <c r="AR109" s="36">
        <v>4</v>
      </c>
      <c r="AS109" s="36">
        <v>4</v>
      </c>
      <c r="AT109" s="36">
        <v>4</v>
      </c>
      <c r="AU109" s="36">
        <v>4</v>
      </c>
      <c r="AV109" s="36">
        <v>4</v>
      </c>
      <c r="AW109" s="36">
        <v>4</v>
      </c>
      <c r="AX109" s="36">
        <v>4</v>
      </c>
      <c r="AY109" s="36">
        <v>5</v>
      </c>
      <c r="AZ109" s="36">
        <v>5</v>
      </c>
      <c r="BA109" s="36">
        <v>5</v>
      </c>
      <c r="BB109" s="36">
        <v>5</v>
      </c>
      <c r="BC109" s="36">
        <v>5</v>
      </c>
      <c r="BD109" s="36">
        <v>5</v>
      </c>
      <c r="BE109" s="36">
        <v>5</v>
      </c>
      <c r="BF109" s="36">
        <v>5</v>
      </c>
      <c r="BG109" s="36">
        <v>5</v>
      </c>
      <c r="BH109" s="36">
        <v>5</v>
      </c>
      <c r="BI109" s="36">
        <v>5</v>
      </c>
      <c r="BJ109" s="36">
        <v>5</v>
      </c>
    </row>
    <row r="110" spans="1:62" x14ac:dyDescent="0.25">
      <c r="B110" s="155" t="str">
        <f t="shared" si="9"/>
        <v>Front-End Tech developer</v>
      </c>
      <c r="C110" s="36">
        <v>1</v>
      </c>
      <c r="D110" s="36">
        <v>1</v>
      </c>
      <c r="E110" s="36">
        <v>1</v>
      </c>
      <c r="F110" s="36">
        <v>1</v>
      </c>
      <c r="G110" s="36">
        <v>1</v>
      </c>
      <c r="H110" s="36">
        <v>1</v>
      </c>
      <c r="I110" s="36">
        <v>1</v>
      </c>
      <c r="J110" s="36">
        <v>1</v>
      </c>
      <c r="K110" s="36">
        <v>1</v>
      </c>
      <c r="L110" s="36">
        <v>1</v>
      </c>
      <c r="M110" s="36">
        <v>1</v>
      </c>
      <c r="N110" s="36">
        <v>1</v>
      </c>
      <c r="O110" s="36">
        <v>1</v>
      </c>
      <c r="P110" s="36">
        <v>1</v>
      </c>
      <c r="Q110" s="36">
        <v>1</v>
      </c>
      <c r="R110" s="36">
        <v>1</v>
      </c>
      <c r="S110" s="36">
        <v>1</v>
      </c>
      <c r="T110" s="36">
        <v>1</v>
      </c>
      <c r="U110" s="154">
        <v>0.5</v>
      </c>
      <c r="V110" s="154">
        <v>0.5</v>
      </c>
      <c r="W110" s="154">
        <v>0.5</v>
      </c>
      <c r="X110" s="154">
        <v>0.5</v>
      </c>
      <c r="Y110" s="154">
        <v>0.5</v>
      </c>
      <c r="Z110" s="154">
        <v>0.5</v>
      </c>
      <c r="AA110" s="154">
        <v>0.5</v>
      </c>
      <c r="AB110" s="154">
        <v>0.5</v>
      </c>
      <c r="AC110" s="154">
        <v>0.5</v>
      </c>
      <c r="AD110" s="154">
        <v>0.5</v>
      </c>
      <c r="AE110" s="154">
        <v>0.5</v>
      </c>
      <c r="AF110" s="154">
        <v>0.5</v>
      </c>
      <c r="AG110" s="154">
        <v>0.5</v>
      </c>
      <c r="AH110" s="154">
        <v>0.5</v>
      </c>
      <c r="AI110" s="154">
        <v>0.5</v>
      </c>
      <c r="AJ110" s="154">
        <v>0.5</v>
      </c>
      <c r="AK110" s="154">
        <v>0.5</v>
      </c>
      <c r="AL110" s="154">
        <v>0.5</v>
      </c>
      <c r="AM110" s="154">
        <v>0.5</v>
      </c>
      <c r="AN110" s="154">
        <v>0.5</v>
      </c>
      <c r="AO110" s="154">
        <v>0.5</v>
      </c>
      <c r="AP110" s="154">
        <v>0.5</v>
      </c>
      <c r="AQ110" s="154">
        <v>0.5</v>
      </c>
      <c r="AR110" s="154">
        <v>0.5</v>
      </c>
      <c r="AS110" s="154">
        <v>0.5</v>
      </c>
      <c r="AT110" s="154">
        <v>0.5</v>
      </c>
      <c r="AU110" s="154">
        <v>0.5</v>
      </c>
      <c r="AV110" s="154">
        <v>0.5</v>
      </c>
      <c r="AW110" s="154">
        <v>0.5</v>
      </c>
      <c r="AX110" s="154">
        <v>0.5</v>
      </c>
      <c r="AY110" s="154">
        <v>0.5</v>
      </c>
      <c r="AZ110" s="154">
        <v>0.5</v>
      </c>
      <c r="BA110" s="154">
        <v>0.5</v>
      </c>
      <c r="BB110" s="154">
        <v>0.5</v>
      </c>
      <c r="BC110" s="154">
        <v>0.5</v>
      </c>
      <c r="BD110" s="154">
        <v>0.5</v>
      </c>
      <c r="BE110" s="154">
        <v>0.5</v>
      </c>
      <c r="BF110" s="154">
        <v>0.5</v>
      </c>
      <c r="BG110" s="154">
        <v>0.5</v>
      </c>
      <c r="BH110" s="154">
        <v>0.5</v>
      </c>
      <c r="BI110" s="154">
        <v>0.5</v>
      </c>
      <c r="BJ110" s="154">
        <v>0.5</v>
      </c>
    </row>
    <row r="111" spans="1:62" ht="27.6" x14ac:dyDescent="0.25">
      <c r="B111" s="155" t="str">
        <f t="shared" si="9"/>
        <v>Tech Development Lead (incl cybersecurity)</v>
      </c>
      <c r="C111" s="36">
        <v>1</v>
      </c>
      <c r="D111" s="36">
        <v>1</v>
      </c>
      <c r="E111" s="36">
        <v>1</v>
      </c>
      <c r="F111" s="36">
        <v>1</v>
      </c>
      <c r="G111" s="36">
        <v>1</v>
      </c>
      <c r="H111" s="36">
        <v>1</v>
      </c>
      <c r="I111" s="36">
        <v>1</v>
      </c>
      <c r="J111" s="36">
        <v>1</v>
      </c>
      <c r="K111" s="36">
        <v>1</v>
      </c>
      <c r="L111" s="36">
        <v>1</v>
      </c>
      <c r="M111" s="36">
        <v>1</v>
      </c>
      <c r="N111" s="36">
        <v>1</v>
      </c>
      <c r="O111" s="36">
        <v>1</v>
      </c>
      <c r="P111" s="36">
        <v>1</v>
      </c>
      <c r="Q111" s="36">
        <v>1</v>
      </c>
      <c r="R111" s="36">
        <v>1</v>
      </c>
      <c r="S111" s="36">
        <v>1</v>
      </c>
      <c r="T111" s="36">
        <v>1</v>
      </c>
      <c r="U111" s="36">
        <v>1</v>
      </c>
      <c r="V111" s="36">
        <v>1</v>
      </c>
      <c r="W111" s="36">
        <v>1</v>
      </c>
      <c r="X111" s="36">
        <v>1</v>
      </c>
      <c r="Y111" s="36">
        <v>1</v>
      </c>
      <c r="Z111" s="36">
        <v>1</v>
      </c>
      <c r="AA111" s="36">
        <v>1</v>
      </c>
      <c r="AB111" s="36">
        <v>1</v>
      </c>
      <c r="AC111" s="36">
        <v>1</v>
      </c>
      <c r="AD111" s="36">
        <v>1</v>
      </c>
      <c r="AE111" s="36">
        <v>1</v>
      </c>
      <c r="AF111" s="36">
        <v>1</v>
      </c>
      <c r="AG111" s="36">
        <v>1</v>
      </c>
      <c r="AH111" s="36">
        <v>1</v>
      </c>
      <c r="AI111" s="36">
        <v>1</v>
      </c>
      <c r="AJ111" s="36">
        <v>1</v>
      </c>
      <c r="AK111" s="36">
        <v>1</v>
      </c>
      <c r="AL111" s="36">
        <v>1</v>
      </c>
      <c r="AM111" s="36">
        <v>1</v>
      </c>
      <c r="AN111" s="36">
        <v>1</v>
      </c>
      <c r="AO111" s="36">
        <v>1</v>
      </c>
      <c r="AP111" s="36">
        <v>1</v>
      </c>
      <c r="AQ111" s="36">
        <v>1</v>
      </c>
      <c r="AR111" s="36">
        <v>1</v>
      </c>
      <c r="AS111" s="36">
        <v>1</v>
      </c>
      <c r="AT111" s="36">
        <v>1</v>
      </c>
      <c r="AU111" s="36">
        <v>1</v>
      </c>
      <c r="AV111" s="36">
        <v>1</v>
      </c>
      <c r="AW111" s="36">
        <v>1</v>
      </c>
      <c r="AX111" s="36">
        <v>1</v>
      </c>
      <c r="AY111" s="36">
        <v>1</v>
      </c>
      <c r="AZ111" s="36">
        <v>1</v>
      </c>
      <c r="BA111" s="36">
        <v>1</v>
      </c>
      <c r="BB111" s="36">
        <v>1</v>
      </c>
      <c r="BC111" s="36">
        <v>1</v>
      </c>
      <c r="BD111" s="36">
        <v>1</v>
      </c>
      <c r="BE111" s="36">
        <v>1</v>
      </c>
      <c r="BF111" s="36">
        <v>1</v>
      </c>
      <c r="BG111" s="36">
        <v>1</v>
      </c>
      <c r="BH111" s="36">
        <v>1</v>
      </c>
      <c r="BI111" s="36">
        <v>1</v>
      </c>
      <c r="BJ111" s="36">
        <v>1</v>
      </c>
    </row>
    <row r="112" spans="1:62" x14ac:dyDescent="0.25">
      <c r="B112" s="155" t="str">
        <f t="shared" si="9"/>
        <v>Marine Biologist</v>
      </c>
      <c r="C112" s="154">
        <v>0.5</v>
      </c>
      <c r="D112" s="154">
        <v>0.5</v>
      </c>
      <c r="E112" s="154">
        <v>0.5</v>
      </c>
      <c r="F112" s="154">
        <v>0.5</v>
      </c>
      <c r="G112" s="154">
        <v>0.5</v>
      </c>
      <c r="H112" s="154">
        <v>0.5</v>
      </c>
      <c r="I112" s="154">
        <v>0.5</v>
      </c>
      <c r="J112" s="154">
        <v>0.5</v>
      </c>
      <c r="K112" s="154">
        <v>0.5</v>
      </c>
      <c r="L112" s="154">
        <v>0.5</v>
      </c>
      <c r="M112" s="154">
        <v>0.5</v>
      </c>
      <c r="N112" s="154">
        <v>0.5</v>
      </c>
      <c r="O112" s="154">
        <v>0.5</v>
      </c>
      <c r="P112" s="154">
        <v>0.5</v>
      </c>
      <c r="Q112" s="154">
        <v>0.5</v>
      </c>
      <c r="R112" s="154">
        <v>0.5</v>
      </c>
      <c r="S112" s="154">
        <v>0.5</v>
      </c>
      <c r="T112" s="154">
        <v>0.5</v>
      </c>
      <c r="U112" s="154">
        <v>0.5</v>
      </c>
      <c r="V112" s="154">
        <v>0.5</v>
      </c>
      <c r="W112" s="154">
        <v>0.5</v>
      </c>
      <c r="X112" s="154">
        <v>0.5</v>
      </c>
      <c r="Y112" s="154">
        <v>0.5</v>
      </c>
      <c r="Z112" s="154">
        <v>0.5</v>
      </c>
      <c r="AA112" s="154">
        <v>0.5</v>
      </c>
      <c r="AB112" s="154">
        <v>0.5</v>
      </c>
      <c r="AC112" s="154">
        <v>0.5</v>
      </c>
      <c r="AD112" s="154">
        <v>0.5</v>
      </c>
      <c r="AE112" s="154">
        <v>0.5</v>
      </c>
      <c r="AF112" s="154">
        <v>0.5</v>
      </c>
      <c r="AG112" s="154">
        <v>0.5</v>
      </c>
      <c r="AH112" s="154">
        <v>0.5</v>
      </c>
      <c r="AI112" s="154">
        <v>0.5</v>
      </c>
      <c r="AJ112" s="154">
        <v>0.5</v>
      </c>
      <c r="AK112" s="154">
        <v>0.5</v>
      </c>
      <c r="AL112" s="154">
        <v>0.5</v>
      </c>
      <c r="AM112" s="154">
        <v>0.5</v>
      </c>
      <c r="AN112" s="154">
        <v>0.5</v>
      </c>
      <c r="AO112" s="154">
        <v>0.5</v>
      </c>
      <c r="AP112" s="154">
        <v>0.5</v>
      </c>
      <c r="AQ112" s="154">
        <v>0.5</v>
      </c>
      <c r="AR112" s="154">
        <v>0.5</v>
      </c>
      <c r="AS112" s="154">
        <v>0.5</v>
      </c>
      <c r="AT112" s="154">
        <v>0.5</v>
      </c>
      <c r="AU112" s="154">
        <v>0.5</v>
      </c>
      <c r="AV112" s="154">
        <v>0.5</v>
      </c>
      <c r="AW112" s="154">
        <v>0.5</v>
      </c>
      <c r="AX112" s="154">
        <v>0.5</v>
      </c>
      <c r="AY112" s="154">
        <v>0.5</v>
      </c>
      <c r="AZ112" s="154">
        <v>0.5</v>
      </c>
      <c r="BA112" s="154">
        <v>0.5</v>
      </c>
      <c r="BB112" s="154">
        <v>0.5</v>
      </c>
      <c r="BC112" s="154">
        <v>0.5</v>
      </c>
      <c r="BD112" s="154">
        <v>0.5</v>
      </c>
      <c r="BE112" s="154">
        <v>0.5</v>
      </c>
      <c r="BF112" s="154">
        <v>0.5</v>
      </c>
      <c r="BG112" s="154">
        <v>0.5</v>
      </c>
      <c r="BH112" s="154">
        <v>0.5</v>
      </c>
      <c r="BI112" s="154">
        <v>0.5</v>
      </c>
      <c r="BJ112" s="154">
        <v>0.5</v>
      </c>
    </row>
    <row r="113" spans="1:62" x14ac:dyDescent="0.25">
      <c r="B113" s="155" t="str">
        <f t="shared" si="9"/>
        <v>Admin</v>
      </c>
      <c r="C113" s="36">
        <v>1</v>
      </c>
      <c r="D113" s="36">
        <v>1</v>
      </c>
      <c r="E113" s="36">
        <v>1</v>
      </c>
      <c r="F113" s="36">
        <v>2</v>
      </c>
      <c r="G113" s="36">
        <v>2</v>
      </c>
      <c r="H113" s="36">
        <v>4</v>
      </c>
      <c r="I113" s="36">
        <v>4</v>
      </c>
      <c r="J113" s="36">
        <v>4</v>
      </c>
      <c r="K113" s="36">
        <v>4</v>
      </c>
      <c r="L113" s="36">
        <v>4</v>
      </c>
      <c r="M113" s="36">
        <v>4</v>
      </c>
      <c r="N113" s="36">
        <v>4</v>
      </c>
      <c r="O113" s="36">
        <v>4</v>
      </c>
      <c r="P113" s="36">
        <v>4</v>
      </c>
      <c r="Q113" s="36">
        <v>4</v>
      </c>
      <c r="R113" s="36">
        <v>4</v>
      </c>
      <c r="S113" s="36">
        <v>4</v>
      </c>
      <c r="T113" s="36">
        <v>4</v>
      </c>
      <c r="U113" s="36">
        <v>4</v>
      </c>
      <c r="V113" s="36">
        <v>5</v>
      </c>
      <c r="W113" s="36">
        <v>5</v>
      </c>
      <c r="X113" s="36">
        <v>5</v>
      </c>
      <c r="Y113" s="36">
        <v>5</v>
      </c>
      <c r="Z113" s="36">
        <v>5</v>
      </c>
      <c r="AA113" s="36">
        <v>5</v>
      </c>
      <c r="AB113" s="36">
        <v>5</v>
      </c>
      <c r="AC113" s="36">
        <v>5</v>
      </c>
      <c r="AD113" s="36">
        <v>5</v>
      </c>
      <c r="AE113" s="36">
        <v>5</v>
      </c>
      <c r="AF113" s="36">
        <v>5</v>
      </c>
      <c r="AG113" s="36">
        <v>5</v>
      </c>
      <c r="AH113" s="36">
        <v>6</v>
      </c>
      <c r="AI113" s="36">
        <v>6</v>
      </c>
      <c r="AJ113" s="36">
        <v>6</v>
      </c>
      <c r="AK113" s="36">
        <v>6</v>
      </c>
      <c r="AL113" s="36">
        <v>6</v>
      </c>
      <c r="AM113" s="36">
        <v>6</v>
      </c>
      <c r="AN113" s="36">
        <v>6</v>
      </c>
      <c r="AO113" s="36">
        <v>6</v>
      </c>
      <c r="AP113" s="36">
        <v>6</v>
      </c>
      <c r="AQ113" s="36">
        <v>6</v>
      </c>
      <c r="AR113" s="36">
        <v>6</v>
      </c>
      <c r="AS113" s="36">
        <v>6</v>
      </c>
      <c r="AT113" s="36">
        <v>6</v>
      </c>
      <c r="AU113" s="36">
        <v>6</v>
      </c>
      <c r="AV113" s="36">
        <v>6</v>
      </c>
      <c r="AW113" s="36">
        <v>6</v>
      </c>
      <c r="AX113" s="36">
        <v>6</v>
      </c>
      <c r="AY113" s="36">
        <v>6</v>
      </c>
      <c r="AZ113" s="36">
        <v>6</v>
      </c>
      <c r="BA113" s="36">
        <v>6</v>
      </c>
      <c r="BB113" s="36">
        <v>6</v>
      </c>
      <c r="BC113" s="36">
        <v>6</v>
      </c>
      <c r="BD113" s="36">
        <v>6</v>
      </c>
      <c r="BE113" s="36">
        <v>6</v>
      </c>
      <c r="BF113" s="36">
        <v>6</v>
      </c>
      <c r="BG113" s="36">
        <v>6</v>
      </c>
      <c r="BH113" s="36">
        <v>6</v>
      </c>
      <c r="BI113" s="36">
        <v>6</v>
      </c>
      <c r="BJ113" s="36">
        <v>6</v>
      </c>
    </row>
    <row r="114" spans="1:62" x14ac:dyDescent="0.25">
      <c r="B114" s="155" t="str">
        <f t="shared" si="9"/>
        <v>Sales Person</v>
      </c>
      <c r="C114" s="36">
        <v>0</v>
      </c>
      <c r="D114" s="36">
        <v>0</v>
      </c>
      <c r="E114" s="36">
        <v>0</v>
      </c>
      <c r="F114" s="36">
        <v>0</v>
      </c>
      <c r="G114" s="36">
        <v>0</v>
      </c>
      <c r="H114" s="36">
        <v>1</v>
      </c>
      <c r="I114" s="36">
        <v>1</v>
      </c>
      <c r="J114" s="36">
        <v>1</v>
      </c>
      <c r="K114" s="36">
        <v>1</v>
      </c>
      <c r="L114" s="36">
        <v>1</v>
      </c>
      <c r="M114" s="36">
        <v>1</v>
      </c>
      <c r="N114" s="36">
        <v>1</v>
      </c>
      <c r="O114" s="36">
        <v>2</v>
      </c>
      <c r="P114" s="36">
        <v>2</v>
      </c>
      <c r="Q114" s="36">
        <v>2</v>
      </c>
      <c r="R114" s="36">
        <v>2</v>
      </c>
      <c r="S114" s="36">
        <v>2</v>
      </c>
      <c r="T114" s="36">
        <v>2</v>
      </c>
      <c r="U114" s="36">
        <v>2</v>
      </c>
      <c r="V114" s="36">
        <v>4</v>
      </c>
      <c r="W114" s="36">
        <v>4</v>
      </c>
      <c r="X114" s="36">
        <v>4</v>
      </c>
      <c r="Y114" s="36">
        <v>4</v>
      </c>
      <c r="Z114" s="36">
        <v>4</v>
      </c>
      <c r="AA114" s="36">
        <v>4</v>
      </c>
      <c r="AB114" s="36">
        <v>4</v>
      </c>
      <c r="AC114" s="36">
        <v>4</v>
      </c>
      <c r="AD114" s="36">
        <v>4</v>
      </c>
      <c r="AE114" s="36">
        <v>4</v>
      </c>
      <c r="AF114" s="36">
        <v>4</v>
      </c>
      <c r="AG114" s="36">
        <v>6</v>
      </c>
      <c r="AH114" s="36">
        <v>6</v>
      </c>
      <c r="AI114" s="36">
        <v>6</v>
      </c>
      <c r="AJ114" s="36">
        <v>6</v>
      </c>
      <c r="AK114" s="36">
        <v>6</v>
      </c>
      <c r="AL114" s="36">
        <v>6</v>
      </c>
      <c r="AM114" s="36">
        <v>6</v>
      </c>
      <c r="AN114" s="36">
        <v>6</v>
      </c>
      <c r="AO114" s="36">
        <v>6</v>
      </c>
      <c r="AP114" s="36">
        <v>6</v>
      </c>
      <c r="AQ114" s="36">
        <v>6</v>
      </c>
      <c r="AR114" s="36">
        <v>6</v>
      </c>
      <c r="AS114" s="36">
        <v>6</v>
      </c>
      <c r="AT114" s="36">
        <v>6</v>
      </c>
      <c r="AU114" s="36">
        <v>6</v>
      </c>
      <c r="AV114" s="36">
        <v>6</v>
      </c>
      <c r="AW114" s="36">
        <v>6</v>
      </c>
      <c r="AX114" s="36">
        <v>6</v>
      </c>
      <c r="AY114" s="36">
        <v>8</v>
      </c>
      <c r="AZ114" s="36">
        <v>8</v>
      </c>
      <c r="BA114" s="36">
        <v>8</v>
      </c>
      <c r="BB114" s="36">
        <v>8</v>
      </c>
      <c r="BC114" s="36">
        <v>8</v>
      </c>
      <c r="BD114" s="36">
        <v>8</v>
      </c>
      <c r="BE114" s="36">
        <v>8</v>
      </c>
      <c r="BF114" s="36">
        <v>8</v>
      </c>
      <c r="BG114" s="36">
        <v>8</v>
      </c>
      <c r="BH114" s="36">
        <v>8</v>
      </c>
      <c r="BI114" s="36">
        <v>8</v>
      </c>
      <c r="BJ114" s="36">
        <v>8</v>
      </c>
    </row>
    <row r="115" spans="1:62" x14ac:dyDescent="0.25">
      <c r="B115" s="155" t="str">
        <f t="shared" si="9"/>
        <v>Digital Marketer &amp; PR</v>
      </c>
      <c r="C115" s="36">
        <v>0</v>
      </c>
      <c r="D115" s="36">
        <v>0</v>
      </c>
      <c r="E115" s="36">
        <v>0</v>
      </c>
      <c r="F115" s="36">
        <v>0</v>
      </c>
      <c r="G115" s="36">
        <v>0</v>
      </c>
      <c r="H115" s="36">
        <v>1</v>
      </c>
      <c r="I115" s="36">
        <v>1</v>
      </c>
      <c r="J115" s="36">
        <v>1</v>
      </c>
      <c r="K115" s="36">
        <v>1</v>
      </c>
      <c r="L115" s="36">
        <v>1</v>
      </c>
      <c r="M115" s="36">
        <v>1</v>
      </c>
      <c r="N115" s="36">
        <v>1</v>
      </c>
      <c r="O115" s="36">
        <v>1</v>
      </c>
      <c r="P115" s="36">
        <v>1</v>
      </c>
      <c r="Q115" s="36">
        <v>1</v>
      </c>
      <c r="R115" s="36">
        <v>1</v>
      </c>
      <c r="S115" s="36">
        <v>1</v>
      </c>
      <c r="T115" s="36">
        <v>1</v>
      </c>
      <c r="U115" s="36">
        <v>1</v>
      </c>
      <c r="V115" s="36">
        <v>2</v>
      </c>
      <c r="W115" s="36">
        <v>2</v>
      </c>
      <c r="X115" s="36">
        <v>2</v>
      </c>
      <c r="Y115" s="36">
        <v>2</v>
      </c>
      <c r="Z115" s="36">
        <v>2</v>
      </c>
      <c r="AA115" s="36">
        <v>2</v>
      </c>
      <c r="AB115" s="36">
        <v>2</v>
      </c>
      <c r="AC115" s="36">
        <v>2</v>
      </c>
      <c r="AD115" s="36">
        <v>2</v>
      </c>
      <c r="AE115" s="36">
        <v>2</v>
      </c>
      <c r="AF115" s="36">
        <v>2</v>
      </c>
      <c r="AG115" s="36">
        <v>2</v>
      </c>
      <c r="AH115" s="36">
        <v>2</v>
      </c>
      <c r="AI115" s="36">
        <v>2</v>
      </c>
      <c r="AJ115" s="36">
        <v>2</v>
      </c>
      <c r="AK115" s="36">
        <v>2</v>
      </c>
      <c r="AL115" s="36">
        <v>2</v>
      </c>
      <c r="AM115" s="36">
        <v>2</v>
      </c>
      <c r="AN115" s="36">
        <v>2</v>
      </c>
      <c r="AO115" s="36">
        <v>2</v>
      </c>
      <c r="AP115" s="36">
        <v>2</v>
      </c>
      <c r="AQ115" s="36">
        <v>2</v>
      </c>
      <c r="AR115" s="36">
        <v>2</v>
      </c>
      <c r="AS115" s="36">
        <v>2</v>
      </c>
      <c r="AT115" s="36">
        <v>2</v>
      </c>
      <c r="AU115" s="36">
        <v>2</v>
      </c>
      <c r="AV115" s="36">
        <v>2</v>
      </c>
      <c r="AW115" s="36">
        <v>2</v>
      </c>
      <c r="AX115" s="36">
        <v>3</v>
      </c>
      <c r="AY115" s="36">
        <v>3</v>
      </c>
      <c r="AZ115" s="36">
        <v>3</v>
      </c>
      <c r="BA115" s="36">
        <v>3</v>
      </c>
      <c r="BB115" s="36">
        <v>3</v>
      </c>
      <c r="BC115" s="36">
        <v>3</v>
      </c>
      <c r="BD115" s="36">
        <v>3</v>
      </c>
      <c r="BE115" s="36">
        <v>3</v>
      </c>
      <c r="BF115" s="36">
        <v>3</v>
      </c>
      <c r="BG115" s="36">
        <v>3</v>
      </c>
      <c r="BH115" s="36">
        <v>3</v>
      </c>
      <c r="BI115" s="36">
        <v>3</v>
      </c>
      <c r="BJ115" s="36">
        <v>3</v>
      </c>
    </row>
    <row r="116" spans="1:62" x14ac:dyDescent="0.25">
      <c r="B116" s="155" t="str">
        <f t="shared" si="9"/>
        <v>Software Developer</v>
      </c>
      <c r="C116" s="36">
        <v>1</v>
      </c>
      <c r="D116" s="36">
        <v>1</v>
      </c>
      <c r="E116" s="36">
        <v>1</v>
      </c>
      <c r="F116" s="36">
        <v>1</v>
      </c>
      <c r="G116" s="36">
        <v>1</v>
      </c>
      <c r="H116" s="36">
        <v>1</v>
      </c>
      <c r="I116" s="36">
        <v>1</v>
      </c>
      <c r="J116" s="36">
        <v>1</v>
      </c>
      <c r="K116" s="36">
        <v>1</v>
      </c>
      <c r="L116" s="36">
        <v>1</v>
      </c>
      <c r="M116" s="36">
        <v>1</v>
      </c>
      <c r="N116" s="36">
        <v>1</v>
      </c>
      <c r="O116" s="36">
        <v>1</v>
      </c>
      <c r="P116" s="36">
        <v>1</v>
      </c>
      <c r="Q116" s="36">
        <v>1</v>
      </c>
      <c r="R116" s="36">
        <v>1</v>
      </c>
      <c r="S116" s="36">
        <v>1</v>
      </c>
      <c r="T116" s="36">
        <v>1</v>
      </c>
      <c r="U116" s="36">
        <v>1</v>
      </c>
      <c r="V116" s="36">
        <v>1</v>
      </c>
      <c r="W116" s="36">
        <v>1</v>
      </c>
      <c r="X116" s="36">
        <v>1</v>
      </c>
      <c r="Y116" s="36">
        <v>1</v>
      </c>
      <c r="Z116" s="36">
        <v>1</v>
      </c>
      <c r="AA116" s="36">
        <v>1</v>
      </c>
      <c r="AB116" s="36">
        <v>1</v>
      </c>
      <c r="AC116" s="36">
        <v>1</v>
      </c>
      <c r="AD116" s="36">
        <v>1</v>
      </c>
      <c r="AE116" s="36">
        <v>1</v>
      </c>
      <c r="AF116" s="36">
        <v>1</v>
      </c>
      <c r="AG116" s="36">
        <v>1</v>
      </c>
      <c r="AH116" s="36">
        <v>1</v>
      </c>
      <c r="AI116" s="36">
        <v>1</v>
      </c>
      <c r="AJ116" s="36">
        <v>1</v>
      </c>
      <c r="AK116" s="36">
        <v>1</v>
      </c>
      <c r="AL116" s="36">
        <v>1</v>
      </c>
      <c r="AM116" s="36">
        <v>1</v>
      </c>
      <c r="AN116" s="36">
        <v>1</v>
      </c>
      <c r="AO116" s="36">
        <v>1</v>
      </c>
      <c r="AP116" s="36">
        <v>1</v>
      </c>
      <c r="AQ116" s="36">
        <v>1</v>
      </c>
      <c r="AR116" s="36">
        <v>1</v>
      </c>
      <c r="AS116" s="36">
        <v>1</v>
      </c>
      <c r="AT116" s="36">
        <v>1</v>
      </c>
      <c r="AU116" s="36">
        <v>1</v>
      </c>
      <c r="AV116" s="36">
        <v>1</v>
      </c>
      <c r="AW116" s="36">
        <v>1</v>
      </c>
      <c r="AX116" s="36">
        <v>1</v>
      </c>
      <c r="AY116" s="36">
        <v>1</v>
      </c>
      <c r="AZ116" s="36">
        <v>1</v>
      </c>
      <c r="BA116" s="36">
        <v>1</v>
      </c>
      <c r="BB116" s="36">
        <v>1</v>
      </c>
      <c r="BC116" s="36">
        <v>1</v>
      </c>
      <c r="BD116" s="36">
        <v>1</v>
      </c>
      <c r="BE116" s="36">
        <v>1</v>
      </c>
      <c r="BF116" s="36">
        <v>1</v>
      </c>
      <c r="BG116" s="36">
        <v>1</v>
      </c>
      <c r="BH116" s="36">
        <v>1</v>
      </c>
      <c r="BI116" s="36">
        <v>1</v>
      </c>
      <c r="BJ116" s="36">
        <v>1</v>
      </c>
    </row>
    <row r="117" spans="1:62" x14ac:dyDescent="0.25">
      <c r="C117" s="11"/>
    </row>
    <row r="118" spans="1:62" x14ac:dyDescent="0.25">
      <c r="C118" s="11"/>
    </row>
    <row r="119" spans="1:62" x14ac:dyDescent="0.25">
      <c r="A119" s="4" t="s">
        <v>11</v>
      </c>
      <c r="B119" s="5" t="s">
        <v>12</v>
      </c>
      <c r="C119" s="6">
        <f>C97</f>
        <v>1</v>
      </c>
      <c r="D119" s="6">
        <f t="shared" ref="D119:BJ119" si="10">D97</f>
        <v>2</v>
      </c>
      <c r="E119" s="6">
        <f t="shared" si="10"/>
        <v>3</v>
      </c>
      <c r="F119" s="6">
        <f t="shared" si="10"/>
        <v>4</v>
      </c>
      <c r="G119" s="6">
        <f t="shared" si="10"/>
        <v>5</v>
      </c>
      <c r="H119" s="6">
        <f t="shared" si="10"/>
        <v>6</v>
      </c>
      <c r="I119" s="6">
        <f t="shared" si="10"/>
        <v>7</v>
      </c>
      <c r="J119" s="6">
        <f t="shared" si="10"/>
        <v>8</v>
      </c>
      <c r="K119" s="6">
        <f t="shared" si="10"/>
        <v>9</v>
      </c>
      <c r="L119" s="6">
        <f t="shared" si="10"/>
        <v>10</v>
      </c>
      <c r="M119" s="6">
        <f t="shared" si="10"/>
        <v>11</v>
      </c>
      <c r="N119" s="6">
        <f t="shared" si="10"/>
        <v>12</v>
      </c>
      <c r="O119" s="6">
        <f t="shared" si="10"/>
        <v>13</v>
      </c>
      <c r="P119" s="6">
        <f t="shared" si="10"/>
        <v>14</v>
      </c>
      <c r="Q119" s="6">
        <f t="shared" si="10"/>
        <v>15</v>
      </c>
      <c r="R119" s="6">
        <f t="shared" si="10"/>
        <v>16</v>
      </c>
      <c r="S119" s="6">
        <f t="shared" si="10"/>
        <v>17</v>
      </c>
      <c r="T119" s="6">
        <f t="shared" si="10"/>
        <v>18</v>
      </c>
      <c r="U119" s="6">
        <f t="shared" si="10"/>
        <v>19</v>
      </c>
      <c r="V119" s="6">
        <f t="shared" si="10"/>
        <v>20</v>
      </c>
      <c r="W119" s="6">
        <f t="shared" si="10"/>
        <v>21</v>
      </c>
      <c r="X119" s="6">
        <f t="shared" si="10"/>
        <v>22</v>
      </c>
      <c r="Y119" s="6">
        <f t="shared" si="10"/>
        <v>23</v>
      </c>
      <c r="Z119" s="6">
        <f t="shared" si="10"/>
        <v>24</v>
      </c>
      <c r="AA119" s="6">
        <f t="shared" si="10"/>
        <v>25</v>
      </c>
      <c r="AB119" s="6">
        <f t="shared" si="10"/>
        <v>26</v>
      </c>
      <c r="AC119" s="6">
        <f t="shared" si="10"/>
        <v>27</v>
      </c>
      <c r="AD119" s="6">
        <f t="shared" si="10"/>
        <v>28</v>
      </c>
      <c r="AE119" s="6">
        <f t="shared" si="10"/>
        <v>29</v>
      </c>
      <c r="AF119" s="6">
        <f t="shared" si="10"/>
        <v>30</v>
      </c>
      <c r="AG119" s="6">
        <f t="shared" si="10"/>
        <v>31</v>
      </c>
      <c r="AH119" s="6">
        <f t="shared" si="10"/>
        <v>32</v>
      </c>
      <c r="AI119" s="6">
        <f t="shared" si="10"/>
        <v>33</v>
      </c>
      <c r="AJ119" s="6">
        <f t="shared" si="10"/>
        <v>34</v>
      </c>
      <c r="AK119" s="6">
        <f t="shared" si="10"/>
        <v>35</v>
      </c>
      <c r="AL119" s="6">
        <f t="shared" si="10"/>
        <v>36</v>
      </c>
      <c r="AM119" s="6">
        <f t="shared" si="10"/>
        <v>37</v>
      </c>
      <c r="AN119" s="6">
        <f t="shared" si="10"/>
        <v>38</v>
      </c>
      <c r="AO119" s="6">
        <f t="shared" si="10"/>
        <v>39</v>
      </c>
      <c r="AP119" s="6">
        <f t="shared" si="10"/>
        <v>40</v>
      </c>
      <c r="AQ119" s="6">
        <f t="shared" si="10"/>
        <v>41</v>
      </c>
      <c r="AR119" s="6">
        <f t="shared" si="10"/>
        <v>42</v>
      </c>
      <c r="AS119" s="6">
        <f t="shared" si="10"/>
        <v>43</v>
      </c>
      <c r="AT119" s="6">
        <f t="shared" si="10"/>
        <v>44</v>
      </c>
      <c r="AU119" s="6">
        <f t="shared" si="10"/>
        <v>45</v>
      </c>
      <c r="AV119" s="6">
        <f t="shared" si="10"/>
        <v>46</v>
      </c>
      <c r="AW119" s="6">
        <f t="shared" si="10"/>
        <v>47</v>
      </c>
      <c r="AX119" s="6">
        <f t="shared" si="10"/>
        <v>48</v>
      </c>
      <c r="AY119" s="6">
        <f t="shared" si="10"/>
        <v>49</v>
      </c>
      <c r="AZ119" s="6">
        <f t="shared" si="10"/>
        <v>50</v>
      </c>
      <c r="BA119" s="6">
        <f t="shared" si="10"/>
        <v>51</v>
      </c>
      <c r="BB119" s="6">
        <f t="shared" si="10"/>
        <v>52</v>
      </c>
      <c r="BC119" s="6">
        <f t="shared" si="10"/>
        <v>53</v>
      </c>
      <c r="BD119" s="6">
        <f t="shared" si="10"/>
        <v>54</v>
      </c>
      <c r="BE119" s="6">
        <f t="shared" si="10"/>
        <v>55</v>
      </c>
      <c r="BF119" s="6">
        <f t="shared" si="10"/>
        <v>56</v>
      </c>
      <c r="BG119" s="6">
        <f t="shared" si="10"/>
        <v>57</v>
      </c>
      <c r="BH119" s="6">
        <f t="shared" si="10"/>
        <v>58</v>
      </c>
      <c r="BI119" s="6">
        <f t="shared" si="10"/>
        <v>59</v>
      </c>
      <c r="BJ119" s="6">
        <f t="shared" si="10"/>
        <v>60</v>
      </c>
    </row>
    <row r="121" spans="1:62" x14ac:dyDescent="0.25">
      <c r="B121" s="125" t="s">
        <v>101</v>
      </c>
      <c r="C121" s="37">
        <v>4000</v>
      </c>
      <c r="D121" s="37">
        <v>4000</v>
      </c>
      <c r="E121" s="37">
        <v>4000</v>
      </c>
      <c r="F121" s="37">
        <v>4000</v>
      </c>
      <c r="G121" s="37">
        <v>4000</v>
      </c>
      <c r="H121" s="37">
        <v>4500</v>
      </c>
      <c r="I121" s="37">
        <v>4500</v>
      </c>
      <c r="J121" s="37">
        <v>4500</v>
      </c>
      <c r="K121" s="37">
        <v>4500</v>
      </c>
      <c r="L121" s="37">
        <v>4500</v>
      </c>
      <c r="M121" s="37">
        <v>4500</v>
      </c>
      <c r="N121" s="37">
        <v>4500</v>
      </c>
      <c r="O121" s="37">
        <v>4500</v>
      </c>
      <c r="P121" s="37">
        <v>4500</v>
      </c>
      <c r="Q121" s="37">
        <v>4500</v>
      </c>
      <c r="R121" s="37">
        <v>4500</v>
      </c>
      <c r="S121" s="37">
        <v>4500</v>
      </c>
      <c r="T121" s="37">
        <v>4500</v>
      </c>
      <c r="U121" s="37">
        <v>4500</v>
      </c>
      <c r="V121" s="37">
        <v>5500</v>
      </c>
      <c r="W121" s="37">
        <v>5500</v>
      </c>
      <c r="X121" s="37">
        <v>5500</v>
      </c>
      <c r="Y121" s="37">
        <v>5500</v>
      </c>
      <c r="Z121" s="37">
        <v>5500</v>
      </c>
      <c r="AA121" s="37">
        <v>5500</v>
      </c>
      <c r="AB121" s="37">
        <v>5500</v>
      </c>
      <c r="AC121" s="37">
        <v>5500</v>
      </c>
      <c r="AD121" s="37">
        <v>5500</v>
      </c>
      <c r="AE121" s="37">
        <v>5500</v>
      </c>
      <c r="AF121" s="37">
        <v>5500</v>
      </c>
      <c r="AG121" s="37">
        <v>6000</v>
      </c>
      <c r="AH121" s="37">
        <v>6000</v>
      </c>
      <c r="AI121" s="37">
        <v>6000</v>
      </c>
      <c r="AJ121" s="37">
        <v>6000</v>
      </c>
      <c r="AK121" s="37">
        <v>6000</v>
      </c>
      <c r="AL121" s="37">
        <v>6000</v>
      </c>
      <c r="AM121" s="37">
        <v>6000</v>
      </c>
      <c r="AN121" s="37">
        <v>6000</v>
      </c>
      <c r="AO121" s="37">
        <v>6000</v>
      </c>
      <c r="AP121" s="37">
        <v>6000</v>
      </c>
      <c r="AQ121" s="37">
        <v>6000</v>
      </c>
      <c r="AR121" s="37">
        <v>6000</v>
      </c>
      <c r="AS121" s="37">
        <v>6000</v>
      </c>
      <c r="AT121" s="37">
        <v>6000</v>
      </c>
      <c r="AU121" s="37">
        <v>6000</v>
      </c>
      <c r="AV121" s="37">
        <v>6000</v>
      </c>
      <c r="AW121" s="37">
        <v>6000</v>
      </c>
      <c r="AX121" s="37">
        <v>6000</v>
      </c>
      <c r="AY121" s="37">
        <v>6000</v>
      </c>
      <c r="AZ121" s="37">
        <v>6000</v>
      </c>
      <c r="BA121" s="37">
        <v>6000</v>
      </c>
      <c r="BB121" s="37">
        <v>6000</v>
      </c>
      <c r="BC121" s="37">
        <v>6000</v>
      </c>
      <c r="BD121" s="37">
        <v>6000</v>
      </c>
      <c r="BE121" s="37">
        <v>6000</v>
      </c>
      <c r="BF121" s="37">
        <v>6000</v>
      </c>
      <c r="BG121" s="37">
        <v>6000</v>
      </c>
      <c r="BH121" s="37">
        <v>6000</v>
      </c>
      <c r="BI121" s="37">
        <v>6000</v>
      </c>
      <c r="BJ121" s="37">
        <v>6000</v>
      </c>
    </row>
    <row r="122" spans="1:62" x14ac:dyDescent="0.25">
      <c r="B122" s="125" t="s">
        <v>98</v>
      </c>
      <c r="C122" s="37">
        <f>C121*0.15</f>
        <v>600</v>
      </c>
      <c r="D122" s="37">
        <f t="shared" ref="D122:H122" si="11">D121*0.15</f>
        <v>600</v>
      </c>
      <c r="E122" s="37">
        <f t="shared" si="11"/>
        <v>600</v>
      </c>
      <c r="F122" s="37">
        <f t="shared" si="11"/>
        <v>600</v>
      </c>
      <c r="G122" s="37">
        <f t="shared" si="11"/>
        <v>600</v>
      </c>
      <c r="H122" s="37">
        <f t="shared" si="11"/>
        <v>675</v>
      </c>
      <c r="I122" s="37">
        <f t="shared" ref="I122" si="12">I121*0.15</f>
        <v>675</v>
      </c>
      <c r="J122" s="37">
        <f t="shared" ref="J122" si="13">J121*0.15</f>
        <v>675</v>
      </c>
      <c r="K122" s="37">
        <f t="shared" ref="K122" si="14">K121*0.15</f>
        <v>675</v>
      </c>
      <c r="L122" s="37">
        <f t="shared" ref="L122" si="15">L121*0.15</f>
        <v>675</v>
      </c>
      <c r="M122" s="37">
        <f t="shared" ref="M122" si="16">M121*0.15</f>
        <v>675</v>
      </c>
      <c r="N122" s="37">
        <f t="shared" ref="N122" si="17">N121*0.15</f>
        <v>675</v>
      </c>
      <c r="O122" s="37">
        <f t="shared" ref="O122" si="18">O121*0.15</f>
        <v>675</v>
      </c>
      <c r="P122" s="37">
        <f t="shared" ref="P122" si="19">P121*0.15</f>
        <v>675</v>
      </c>
      <c r="Q122" s="37">
        <f t="shared" ref="Q122" si="20">Q121*0.15</f>
        <v>675</v>
      </c>
      <c r="R122" s="37">
        <f t="shared" ref="R122" si="21">R121*0.15</f>
        <v>675</v>
      </c>
      <c r="S122" s="37">
        <f t="shared" ref="S122" si="22">S121*0.15</f>
        <v>675</v>
      </c>
      <c r="T122" s="37">
        <f t="shared" ref="T122" si="23">T121*0.15</f>
        <v>675</v>
      </c>
      <c r="U122" s="37">
        <f t="shared" ref="U122" si="24">U121*0.15</f>
        <v>675</v>
      </c>
      <c r="V122" s="37">
        <f t="shared" ref="V122" si="25">V121*0.15</f>
        <v>825</v>
      </c>
      <c r="W122" s="37">
        <f t="shared" ref="W122" si="26">W121*0.15</f>
        <v>825</v>
      </c>
      <c r="X122" s="37">
        <f t="shared" ref="X122" si="27">X121*0.15</f>
        <v>825</v>
      </c>
      <c r="Y122" s="37">
        <f t="shared" ref="Y122" si="28">Y121*0.15</f>
        <v>825</v>
      </c>
      <c r="Z122" s="37">
        <f t="shared" ref="Z122" si="29">Z121*0.15</f>
        <v>825</v>
      </c>
      <c r="AA122" s="37">
        <f t="shared" ref="AA122" si="30">AA121*0.15</f>
        <v>825</v>
      </c>
      <c r="AB122" s="37">
        <f t="shared" ref="AB122" si="31">AB121*0.15</f>
        <v>825</v>
      </c>
      <c r="AC122" s="37">
        <f t="shared" ref="AC122" si="32">AC121*0.15</f>
        <v>825</v>
      </c>
      <c r="AD122" s="37">
        <f t="shared" ref="AD122" si="33">AD121*0.15</f>
        <v>825</v>
      </c>
      <c r="AE122" s="37">
        <f t="shared" ref="AE122" si="34">AE121*0.15</f>
        <v>825</v>
      </c>
      <c r="AF122" s="37">
        <f t="shared" ref="AF122" si="35">AF121*0.15</f>
        <v>825</v>
      </c>
      <c r="AG122" s="37">
        <f t="shared" ref="AG122" si="36">AG121*0.15</f>
        <v>900</v>
      </c>
      <c r="AH122" s="37">
        <f t="shared" ref="AH122" si="37">AH121*0.15</f>
        <v>900</v>
      </c>
      <c r="AI122" s="37">
        <f t="shared" ref="AI122" si="38">AI121*0.15</f>
        <v>900</v>
      </c>
      <c r="AJ122" s="37">
        <f t="shared" ref="AJ122" si="39">AJ121*0.15</f>
        <v>900</v>
      </c>
      <c r="AK122" s="37">
        <f t="shared" ref="AK122" si="40">AK121*0.15</f>
        <v>900</v>
      </c>
      <c r="AL122" s="37">
        <f t="shared" ref="AL122" si="41">AL121*0.15</f>
        <v>900</v>
      </c>
      <c r="AM122" s="37">
        <f t="shared" ref="AM122" si="42">AM121*0.15</f>
        <v>900</v>
      </c>
      <c r="AN122" s="37">
        <f t="shared" ref="AN122" si="43">AN121*0.15</f>
        <v>900</v>
      </c>
      <c r="AO122" s="37">
        <f t="shared" ref="AO122" si="44">AO121*0.15</f>
        <v>900</v>
      </c>
      <c r="AP122" s="37">
        <f t="shared" ref="AP122" si="45">AP121*0.15</f>
        <v>900</v>
      </c>
      <c r="AQ122" s="37">
        <f t="shared" ref="AQ122" si="46">AQ121*0.15</f>
        <v>900</v>
      </c>
      <c r="AR122" s="37">
        <f t="shared" ref="AR122" si="47">AR121*0.15</f>
        <v>900</v>
      </c>
      <c r="AS122" s="37">
        <f t="shared" ref="AS122" si="48">AS121*0.15</f>
        <v>900</v>
      </c>
      <c r="AT122" s="37">
        <f t="shared" ref="AT122" si="49">AT121*0.15</f>
        <v>900</v>
      </c>
      <c r="AU122" s="37">
        <f t="shared" ref="AU122" si="50">AU121*0.15</f>
        <v>900</v>
      </c>
      <c r="AV122" s="37">
        <f t="shared" ref="AV122" si="51">AV121*0.15</f>
        <v>900</v>
      </c>
      <c r="AW122" s="37">
        <f t="shared" ref="AW122" si="52">AW121*0.15</f>
        <v>900</v>
      </c>
      <c r="AX122" s="37">
        <f t="shared" ref="AX122" si="53">AX121*0.15</f>
        <v>900</v>
      </c>
      <c r="AY122" s="37">
        <f t="shared" ref="AY122" si="54">AY121*0.15</f>
        <v>900</v>
      </c>
      <c r="AZ122" s="37">
        <f t="shared" ref="AZ122" si="55">AZ121*0.15</f>
        <v>900</v>
      </c>
      <c r="BA122" s="37">
        <f t="shared" ref="BA122" si="56">BA121*0.15</f>
        <v>900</v>
      </c>
      <c r="BB122" s="37">
        <f t="shared" ref="BB122" si="57">BB121*0.15</f>
        <v>900</v>
      </c>
      <c r="BC122" s="37">
        <f t="shared" ref="BC122" si="58">BC121*0.15</f>
        <v>900</v>
      </c>
      <c r="BD122" s="37">
        <f t="shared" ref="BD122" si="59">BD121*0.15</f>
        <v>900</v>
      </c>
      <c r="BE122" s="37">
        <f t="shared" ref="BE122" si="60">BE121*0.15</f>
        <v>900</v>
      </c>
      <c r="BF122" s="37">
        <f t="shared" ref="BF122" si="61">BF121*0.15</f>
        <v>900</v>
      </c>
      <c r="BG122" s="37">
        <f t="shared" ref="BG122" si="62">BG121*0.15</f>
        <v>900</v>
      </c>
      <c r="BH122" s="37">
        <f t="shared" ref="BH122" si="63">BH121*0.15</f>
        <v>900</v>
      </c>
      <c r="BI122" s="37">
        <f t="shared" ref="BI122" si="64">BI121*0.15</f>
        <v>900</v>
      </c>
      <c r="BJ122" s="37">
        <f t="shared" ref="BJ122" si="65">BJ121*0.15</f>
        <v>900</v>
      </c>
    </row>
    <row r="123" spans="1:62" x14ac:dyDescent="0.25">
      <c r="B123" s="125" t="s">
        <v>102</v>
      </c>
      <c r="C123" s="37"/>
      <c r="D123" s="37">
        <v>0</v>
      </c>
      <c r="E123" s="37">
        <v>0</v>
      </c>
      <c r="F123" s="37">
        <v>0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7">
        <v>0</v>
      </c>
      <c r="N123" s="37">
        <v>0</v>
      </c>
      <c r="O123" s="37">
        <v>0</v>
      </c>
      <c r="P123" s="37">
        <v>0</v>
      </c>
      <c r="Q123" s="37">
        <v>0</v>
      </c>
      <c r="R123" s="37">
        <v>0</v>
      </c>
      <c r="S123" s="37">
        <v>0</v>
      </c>
      <c r="T123" s="37">
        <v>0</v>
      </c>
      <c r="U123" s="37">
        <v>0</v>
      </c>
      <c r="V123" s="37">
        <v>0</v>
      </c>
      <c r="W123" s="37">
        <v>0</v>
      </c>
      <c r="X123" s="37">
        <v>0</v>
      </c>
      <c r="Y123" s="37">
        <v>0</v>
      </c>
      <c r="Z123" s="37">
        <v>0</v>
      </c>
      <c r="AA123" s="37">
        <v>0</v>
      </c>
      <c r="AB123" s="37">
        <v>0</v>
      </c>
      <c r="AC123" s="37">
        <v>0</v>
      </c>
      <c r="AD123" s="37">
        <v>0</v>
      </c>
      <c r="AE123" s="37">
        <v>0</v>
      </c>
      <c r="AF123" s="37">
        <v>0</v>
      </c>
      <c r="AG123" s="37">
        <v>0</v>
      </c>
      <c r="AH123" s="37">
        <v>0</v>
      </c>
      <c r="AI123" s="37">
        <v>0</v>
      </c>
      <c r="AJ123" s="37">
        <v>0</v>
      </c>
      <c r="AK123" s="37">
        <v>0</v>
      </c>
      <c r="AL123" s="37">
        <v>0</v>
      </c>
      <c r="AM123" s="37">
        <v>0</v>
      </c>
      <c r="AN123" s="37">
        <v>0</v>
      </c>
      <c r="AO123" s="37">
        <v>0</v>
      </c>
      <c r="AP123" s="37">
        <v>0</v>
      </c>
      <c r="AQ123" s="37">
        <v>0</v>
      </c>
      <c r="AR123" s="37">
        <v>0</v>
      </c>
      <c r="AS123" s="37">
        <v>0</v>
      </c>
      <c r="AT123" s="37">
        <v>0</v>
      </c>
      <c r="AU123" s="37">
        <v>0</v>
      </c>
      <c r="AV123" s="37">
        <v>0</v>
      </c>
      <c r="AW123" s="37">
        <v>0</v>
      </c>
      <c r="AX123" s="37">
        <v>0</v>
      </c>
      <c r="AY123" s="37">
        <v>0</v>
      </c>
      <c r="AZ123" s="37">
        <v>0</v>
      </c>
      <c r="BA123" s="37">
        <v>0</v>
      </c>
      <c r="BB123" s="37">
        <v>0</v>
      </c>
      <c r="BC123" s="37">
        <v>0</v>
      </c>
      <c r="BD123" s="37">
        <v>0</v>
      </c>
      <c r="BE123" s="37">
        <v>0</v>
      </c>
      <c r="BF123" s="37">
        <v>0</v>
      </c>
      <c r="BG123" s="37">
        <v>0</v>
      </c>
      <c r="BH123" s="37">
        <v>0</v>
      </c>
      <c r="BI123" s="37">
        <v>0</v>
      </c>
      <c r="BJ123" s="37">
        <v>0</v>
      </c>
    </row>
    <row r="124" spans="1:62" x14ac:dyDescent="0.25">
      <c r="B124" s="125" t="s">
        <v>103</v>
      </c>
      <c r="C124" s="37">
        <f>C121*0.04</f>
        <v>160</v>
      </c>
      <c r="D124" s="37">
        <f t="shared" ref="D124:BJ124" si="66">D121*0.04</f>
        <v>160</v>
      </c>
      <c r="E124" s="37">
        <f t="shared" si="66"/>
        <v>160</v>
      </c>
      <c r="F124" s="37">
        <f t="shared" si="66"/>
        <v>160</v>
      </c>
      <c r="G124" s="37">
        <f t="shared" si="66"/>
        <v>160</v>
      </c>
      <c r="H124" s="37">
        <f t="shared" si="66"/>
        <v>180</v>
      </c>
      <c r="I124" s="37">
        <f t="shared" si="66"/>
        <v>180</v>
      </c>
      <c r="J124" s="37">
        <f t="shared" si="66"/>
        <v>180</v>
      </c>
      <c r="K124" s="37">
        <f t="shared" si="66"/>
        <v>180</v>
      </c>
      <c r="L124" s="37">
        <f t="shared" si="66"/>
        <v>180</v>
      </c>
      <c r="M124" s="37">
        <f t="shared" si="66"/>
        <v>180</v>
      </c>
      <c r="N124" s="37">
        <f t="shared" si="66"/>
        <v>180</v>
      </c>
      <c r="O124" s="37">
        <f t="shared" si="66"/>
        <v>180</v>
      </c>
      <c r="P124" s="37">
        <f t="shared" si="66"/>
        <v>180</v>
      </c>
      <c r="Q124" s="37">
        <f t="shared" si="66"/>
        <v>180</v>
      </c>
      <c r="R124" s="37">
        <f t="shared" si="66"/>
        <v>180</v>
      </c>
      <c r="S124" s="37">
        <f t="shared" si="66"/>
        <v>180</v>
      </c>
      <c r="T124" s="37">
        <f t="shared" si="66"/>
        <v>180</v>
      </c>
      <c r="U124" s="37">
        <f t="shared" si="66"/>
        <v>180</v>
      </c>
      <c r="V124" s="37">
        <f t="shared" si="66"/>
        <v>220</v>
      </c>
      <c r="W124" s="37">
        <f t="shared" si="66"/>
        <v>220</v>
      </c>
      <c r="X124" s="37">
        <f t="shared" si="66"/>
        <v>220</v>
      </c>
      <c r="Y124" s="37">
        <f t="shared" si="66"/>
        <v>220</v>
      </c>
      <c r="Z124" s="37">
        <f t="shared" si="66"/>
        <v>220</v>
      </c>
      <c r="AA124" s="37">
        <f t="shared" si="66"/>
        <v>220</v>
      </c>
      <c r="AB124" s="37">
        <f t="shared" si="66"/>
        <v>220</v>
      </c>
      <c r="AC124" s="37">
        <f t="shared" si="66"/>
        <v>220</v>
      </c>
      <c r="AD124" s="37">
        <f t="shared" si="66"/>
        <v>220</v>
      </c>
      <c r="AE124" s="37">
        <f t="shared" si="66"/>
        <v>220</v>
      </c>
      <c r="AF124" s="37">
        <f t="shared" si="66"/>
        <v>220</v>
      </c>
      <c r="AG124" s="37">
        <f t="shared" si="66"/>
        <v>240</v>
      </c>
      <c r="AH124" s="37">
        <f t="shared" si="66"/>
        <v>240</v>
      </c>
      <c r="AI124" s="37">
        <f t="shared" si="66"/>
        <v>240</v>
      </c>
      <c r="AJ124" s="37">
        <f t="shared" si="66"/>
        <v>240</v>
      </c>
      <c r="AK124" s="37">
        <f t="shared" si="66"/>
        <v>240</v>
      </c>
      <c r="AL124" s="37">
        <f t="shared" si="66"/>
        <v>240</v>
      </c>
      <c r="AM124" s="37">
        <f t="shared" si="66"/>
        <v>240</v>
      </c>
      <c r="AN124" s="37">
        <f t="shared" si="66"/>
        <v>240</v>
      </c>
      <c r="AO124" s="37">
        <f t="shared" si="66"/>
        <v>240</v>
      </c>
      <c r="AP124" s="37">
        <f t="shared" si="66"/>
        <v>240</v>
      </c>
      <c r="AQ124" s="37">
        <f t="shared" si="66"/>
        <v>240</v>
      </c>
      <c r="AR124" s="37">
        <f t="shared" si="66"/>
        <v>240</v>
      </c>
      <c r="AS124" s="37">
        <f t="shared" si="66"/>
        <v>240</v>
      </c>
      <c r="AT124" s="37">
        <f t="shared" si="66"/>
        <v>240</v>
      </c>
      <c r="AU124" s="37">
        <f t="shared" si="66"/>
        <v>240</v>
      </c>
      <c r="AV124" s="37">
        <f t="shared" si="66"/>
        <v>240</v>
      </c>
      <c r="AW124" s="37">
        <f t="shared" si="66"/>
        <v>240</v>
      </c>
      <c r="AX124" s="37">
        <f t="shared" si="66"/>
        <v>240</v>
      </c>
      <c r="AY124" s="37">
        <f t="shared" si="66"/>
        <v>240</v>
      </c>
      <c r="AZ124" s="37">
        <f t="shared" si="66"/>
        <v>240</v>
      </c>
      <c r="BA124" s="37">
        <f t="shared" si="66"/>
        <v>240</v>
      </c>
      <c r="BB124" s="37">
        <f t="shared" si="66"/>
        <v>240</v>
      </c>
      <c r="BC124" s="37">
        <f t="shared" si="66"/>
        <v>240</v>
      </c>
      <c r="BD124" s="37">
        <f t="shared" si="66"/>
        <v>240</v>
      </c>
      <c r="BE124" s="37">
        <f t="shared" si="66"/>
        <v>240</v>
      </c>
      <c r="BF124" s="37">
        <f t="shared" si="66"/>
        <v>240</v>
      </c>
      <c r="BG124" s="37">
        <f t="shared" si="66"/>
        <v>240</v>
      </c>
      <c r="BH124" s="37">
        <f t="shared" si="66"/>
        <v>240</v>
      </c>
      <c r="BI124" s="37">
        <f t="shared" si="66"/>
        <v>240</v>
      </c>
      <c r="BJ124" s="37">
        <f t="shared" si="66"/>
        <v>240</v>
      </c>
    </row>
    <row r="125" spans="1:62" x14ac:dyDescent="0.25">
      <c r="B125" s="125" t="s">
        <v>115</v>
      </c>
      <c r="C125" s="37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0</v>
      </c>
      <c r="AA125" s="37">
        <v>0</v>
      </c>
      <c r="AB125" s="37">
        <v>0</v>
      </c>
      <c r="AC125" s="37">
        <v>0</v>
      </c>
      <c r="AD125" s="37">
        <v>0</v>
      </c>
      <c r="AE125" s="37">
        <v>0</v>
      </c>
      <c r="AF125" s="37">
        <v>0</v>
      </c>
      <c r="AG125" s="37">
        <v>0</v>
      </c>
      <c r="AH125" s="37">
        <v>0</v>
      </c>
      <c r="AI125" s="37">
        <v>0</v>
      </c>
      <c r="AJ125" s="37">
        <v>0</v>
      </c>
      <c r="AK125" s="37">
        <v>0</v>
      </c>
      <c r="AL125" s="37">
        <v>0</v>
      </c>
      <c r="AM125" s="37">
        <v>0</v>
      </c>
      <c r="AN125" s="37">
        <v>0</v>
      </c>
      <c r="AO125" s="37">
        <v>0</v>
      </c>
      <c r="AP125" s="37">
        <v>0</v>
      </c>
      <c r="AQ125" s="37">
        <v>0</v>
      </c>
      <c r="AR125" s="37">
        <v>0</v>
      </c>
      <c r="AS125" s="37">
        <v>0</v>
      </c>
      <c r="AT125" s="37">
        <v>0</v>
      </c>
      <c r="AU125" s="37">
        <v>0</v>
      </c>
      <c r="AV125" s="37">
        <v>0</v>
      </c>
      <c r="AW125" s="37">
        <v>0</v>
      </c>
      <c r="AX125" s="37">
        <v>0</v>
      </c>
      <c r="AY125" s="37">
        <v>0</v>
      </c>
      <c r="AZ125" s="37">
        <v>0</v>
      </c>
      <c r="BA125" s="37">
        <v>0</v>
      </c>
      <c r="BB125" s="37">
        <v>0</v>
      </c>
      <c r="BC125" s="37">
        <v>0</v>
      </c>
      <c r="BD125" s="37">
        <v>0</v>
      </c>
      <c r="BE125" s="37">
        <v>0</v>
      </c>
      <c r="BF125" s="37">
        <v>0</v>
      </c>
      <c r="BG125" s="37">
        <v>0</v>
      </c>
      <c r="BH125" s="37">
        <v>0</v>
      </c>
      <c r="BI125" s="37">
        <v>0</v>
      </c>
      <c r="BJ125" s="37">
        <v>0</v>
      </c>
    </row>
    <row r="126" spans="1:62" x14ac:dyDescent="0.25">
      <c r="B126" s="125" t="s">
        <v>296</v>
      </c>
      <c r="C126" s="37">
        <f>C121*0.04</f>
        <v>160</v>
      </c>
      <c r="D126" s="37">
        <f t="shared" ref="D126:BJ126" si="67">D121*0.04</f>
        <v>160</v>
      </c>
      <c r="E126" s="37">
        <f t="shared" si="67"/>
        <v>160</v>
      </c>
      <c r="F126" s="37">
        <f t="shared" si="67"/>
        <v>160</v>
      </c>
      <c r="G126" s="37">
        <f t="shared" si="67"/>
        <v>160</v>
      </c>
      <c r="H126" s="37">
        <f t="shared" si="67"/>
        <v>180</v>
      </c>
      <c r="I126" s="37">
        <f t="shared" si="67"/>
        <v>180</v>
      </c>
      <c r="J126" s="37">
        <f t="shared" si="67"/>
        <v>180</v>
      </c>
      <c r="K126" s="37">
        <f t="shared" si="67"/>
        <v>180</v>
      </c>
      <c r="L126" s="37">
        <f t="shared" si="67"/>
        <v>180</v>
      </c>
      <c r="M126" s="37">
        <f t="shared" si="67"/>
        <v>180</v>
      </c>
      <c r="N126" s="37">
        <f t="shared" si="67"/>
        <v>180</v>
      </c>
      <c r="O126" s="37">
        <f t="shared" si="67"/>
        <v>180</v>
      </c>
      <c r="P126" s="37">
        <f t="shared" si="67"/>
        <v>180</v>
      </c>
      <c r="Q126" s="37">
        <f t="shared" si="67"/>
        <v>180</v>
      </c>
      <c r="R126" s="37">
        <f t="shared" si="67"/>
        <v>180</v>
      </c>
      <c r="S126" s="37">
        <f t="shared" si="67"/>
        <v>180</v>
      </c>
      <c r="T126" s="37">
        <f t="shared" si="67"/>
        <v>180</v>
      </c>
      <c r="U126" s="37">
        <f t="shared" si="67"/>
        <v>180</v>
      </c>
      <c r="V126" s="37">
        <f t="shared" si="67"/>
        <v>220</v>
      </c>
      <c r="W126" s="37">
        <f t="shared" si="67"/>
        <v>220</v>
      </c>
      <c r="X126" s="37">
        <f t="shared" si="67"/>
        <v>220</v>
      </c>
      <c r="Y126" s="37">
        <f t="shared" si="67"/>
        <v>220</v>
      </c>
      <c r="Z126" s="37">
        <f t="shared" si="67"/>
        <v>220</v>
      </c>
      <c r="AA126" s="37">
        <f t="shared" si="67"/>
        <v>220</v>
      </c>
      <c r="AB126" s="37">
        <f t="shared" si="67"/>
        <v>220</v>
      </c>
      <c r="AC126" s="37">
        <f t="shared" si="67"/>
        <v>220</v>
      </c>
      <c r="AD126" s="37">
        <f t="shared" si="67"/>
        <v>220</v>
      </c>
      <c r="AE126" s="37">
        <f t="shared" si="67"/>
        <v>220</v>
      </c>
      <c r="AF126" s="37">
        <f t="shared" si="67"/>
        <v>220</v>
      </c>
      <c r="AG126" s="37">
        <f t="shared" si="67"/>
        <v>240</v>
      </c>
      <c r="AH126" s="37">
        <f t="shared" si="67"/>
        <v>240</v>
      </c>
      <c r="AI126" s="37">
        <f t="shared" si="67"/>
        <v>240</v>
      </c>
      <c r="AJ126" s="37">
        <f t="shared" si="67"/>
        <v>240</v>
      </c>
      <c r="AK126" s="37">
        <f t="shared" si="67"/>
        <v>240</v>
      </c>
      <c r="AL126" s="37">
        <f t="shared" si="67"/>
        <v>240</v>
      </c>
      <c r="AM126" s="37">
        <f t="shared" si="67"/>
        <v>240</v>
      </c>
      <c r="AN126" s="37">
        <f t="shared" si="67"/>
        <v>240</v>
      </c>
      <c r="AO126" s="37">
        <f t="shared" si="67"/>
        <v>240</v>
      </c>
      <c r="AP126" s="37">
        <f t="shared" si="67"/>
        <v>240</v>
      </c>
      <c r="AQ126" s="37">
        <f t="shared" si="67"/>
        <v>240</v>
      </c>
      <c r="AR126" s="37">
        <f t="shared" si="67"/>
        <v>240</v>
      </c>
      <c r="AS126" s="37">
        <f t="shared" si="67"/>
        <v>240</v>
      </c>
      <c r="AT126" s="37">
        <f t="shared" si="67"/>
        <v>240</v>
      </c>
      <c r="AU126" s="37">
        <f t="shared" si="67"/>
        <v>240</v>
      </c>
      <c r="AV126" s="37">
        <f t="shared" si="67"/>
        <v>240</v>
      </c>
      <c r="AW126" s="37">
        <f t="shared" si="67"/>
        <v>240</v>
      </c>
      <c r="AX126" s="37">
        <f t="shared" si="67"/>
        <v>240</v>
      </c>
      <c r="AY126" s="37">
        <f t="shared" si="67"/>
        <v>240</v>
      </c>
      <c r="AZ126" s="37">
        <f t="shared" si="67"/>
        <v>240</v>
      </c>
      <c r="BA126" s="37">
        <f t="shared" si="67"/>
        <v>240</v>
      </c>
      <c r="BB126" s="37">
        <f t="shared" si="67"/>
        <v>240</v>
      </c>
      <c r="BC126" s="37">
        <f t="shared" si="67"/>
        <v>240</v>
      </c>
      <c r="BD126" s="37">
        <f t="shared" si="67"/>
        <v>240</v>
      </c>
      <c r="BE126" s="37">
        <f t="shared" si="67"/>
        <v>240</v>
      </c>
      <c r="BF126" s="37">
        <f t="shared" si="67"/>
        <v>240</v>
      </c>
      <c r="BG126" s="37">
        <f t="shared" si="67"/>
        <v>240</v>
      </c>
      <c r="BH126" s="37">
        <f t="shared" si="67"/>
        <v>240</v>
      </c>
      <c r="BI126" s="37">
        <f t="shared" si="67"/>
        <v>240</v>
      </c>
      <c r="BJ126" s="37">
        <f t="shared" si="67"/>
        <v>240</v>
      </c>
    </row>
    <row r="127" spans="1:62" x14ac:dyDescent="0.25">
      <c r="B127" s="125" t="s">
        <v>315</v>
      </c>
      <c r="C127" s="37">
        <f>0.05*'Detailed Sales $'!C56</f>
        <v>250</v>
      </c>
      <c r="D127" s="37">
        <f>0.05*'Detailed Sales $'!D56</f>
        <v>500</v>
      </c>
      <c r="E127" s="37">
        <f>0.05*'Detailed Sales $'!E56</f>
        <v>750</v>
      </c>
      <c r="F127" s="37">
        <f>0.05*'Detailed Sales $'!F56</f>
        <v>1000</v>
      </c>
      <c r="G127" s="37">
        <f>0.05*'Detailed Sales $'!G56</f>
        <v>1250</v>
      </c>
      <c r="H127" s="37">
        <f>0.05*'Detailed Sales $'!H56</f>
        <v>3662.5</v>
      </c>
      <c r="I127" s="37">
        <f>0.05*'Detailed Sales $'!I56</f>
        <v>4500.5</v>
      </c>
      <c r="J127" s="37">
        <f>0.05*'Detailed Sales $'!J56</f>
        <v>5477.3806250000007</v>
      </c>
      <c r="K127" s="37">
        <f>0.05*'Detailed Sales $'!K56</f>
        <v>6458.928215625001</v>
      </c>
      <c r="L127" s="37">
        <f>0.05*'Detailed Sales $'!L56</f>
        <v>7446.0558727968746</v>
      </c>
      <c r="M127" s="37">
        <f>0.05*'Detailed Sales $'!M56</f>
        <v>8439.6827626663289</v>
      </c>
      <c r="N127" s="37">
        <f>0.05*'Detailed Sales $'!N56</f>
        <v>9440.7350409765077</v>
      </c>
      <c r="O127" s="37">
        <f>0.05*'Detailed Sales $'!O56</f>
        <v>11823.909885404242</v>
      </c>
      <c r="P127" s="37">
        <f>0.05*'Detailed Sales $'!P56</f>
        <v>13387.268863136331</v>
      </c>
      <c r="Q127" s="37">
        <f>0.05*'Detailed Sales $'!Q56</f>
        <v>14968.000141709756</v>
      </c>
      <c r="R127" s="37">
        <f>0.05*'Detailed Sales $'!R56</f>
        <v>16567.404855906643</v>
      </c>
      <c r="S127" s="37">
        <f>0.05*'Detailed Sales $'!S56</f>
        <v>18186.80605063113</v>
      </c>
      <c r="T127" s="37">
        <f>0.05*'Detailed Sales $'!T56</f>
        <v>19827.549898523263</v>
      </c>
      <c r="U127" s="37">
        <f>0.05*'Detailed Sales $'!U56</f>
        <v>21959.019467203994</v>
      </c>
      <c r="V127" s="37">
        <f>0.05*'Detailed Sales $'!V56</f>
        <v>24107.669763962127</v>
      </c>
      <c r="W127" s="37">
        <f>0.05*'Detailed Sales $'!W56</f>
        <v>26274.249137919236</v>
      </c>
      <c r="X127" s="37">
        <f>0.05*'Detailed Sales $'!X56</f>
        <v>28459.515754345335</v>
      </c>
      <c r="Y127" s="37">
        <f>0.05*'Detailed Sales $'!Y56</f>
        <v>30664.237905051759</v>
      </c>
      <c r="Z127" s="37">
        <f>0.05*'Detailed Sales $'!Z56</f>
        <v>32889.194324753116</v>
      </c>
      <c r="AA127" s="37">
        <f>0.05*'Detailed Sales $'!AA56</f>
        <v>38934.089161440279</v>
      </c>
      <c r="AB127" s="37">
        <f>0.05*'Detailed Sales $'!AB56</f>
        <v>41686.358062514715</v>
      </c>
      <c r="AC127" s="37">
        <f>0.05*'Detailed Sales $'!AC56</f>
        <v>44454.54129716754</v>
      </c>
      <c r="AD127" s="37">
        <f>0.05*'Detailed Sales $'!AD56</f>
        <v>47239.749993896599</v>
      </c>
      <c r="AE127" s="37">
        <f>0.05*'Detailed Sales $'!AE56</f>
        <v>50043.10195356128</v>
      </c>
      <c r="AF127" s="37">
        <f>0.05*'Detailed Sales $'!AF56</f>
        <v>52865.722103032786</v>
      </c>
      <c r="AG127" s="37">
        <f>0.05*'Detailed Sales $'!AG56</f>
        <v>56660.340657345885</v>
      </c>
      <c r="AH127" s="37">
        <f>0.05*'Detailed Sales $'!AH56</f>
        <v>60484.821182043808</v>
      </c>
      <c r="AI127" s="37">
        <f>0.05*'Detailed Sales $'!AI56</f>
        <v>64340.376809959504</v>
      </c>
      <c r="AJ127" s="37">
        <f>0.05*'Detailed Sales $'!AJ56</f>
        <v>68228.234579742406</v>
      </c>
      <c r="AK127" s="37">
        <f>0.05*'Detailed Sales $'!AK56</f>
        <v>72149.63585255084</v>
      </c>
      <c r="AL127" s="37">
        <f>0.05*'Detailed Sales $'!AL56</f>
        <v>76105.836734747849</v>
      </c>
      <c r="AM127" s="37">
        <f>0.05*'Detailed Sales $'!AM56</f>
        <v>88940.736592923102</v>
      </c>
      <c r="AN127" s="37">
        <f>0.05*'Detailed Sales $'!AN56</f>
        <v>93433.222540388015</v>
      </c>
      <c r="AO127" s="37">
        <f>0.05*'Detailed Sales $'!AO56</f>
        <v>97968.653955235146</v>
      </c>
      <c r="AP127" s="37">
        <f>0.05*'Detailed Sales $'!AP56</f>
        <v>102548.50032283567</v>
      </c>
      <c r="AQ127" s="37">
        <f>0.05*'Detailed Sales $'!AQ56</f>
        <v>107174.24996481152</v>
      </c>
      <c r="AR127" s="37">
        <f>0.05*'Detailed Sales $'!AR56</f>
        <v>111847.41055314017</v>
      </c>
      <c r="AS127" s="37">
        <f>0.05*'Detailed Sales $'!AS56</f>
        <v>116569.50963216659</v>
      </c>
      <c r="AT127" s="37">
        <f>0.05*'Detailed Sales $'!AT56</f>
        <v>121342.09514871235</v>
      </c>
      <c r="AU127" s="37">
        <f>0.05*'Detailed Sales $'!AU56</f>
        <v>126166.7359904731</v>
      </c>
      <c r="AV127" s="37">
        <f>0.05*'Detailed Sales $'!AV56</f>
        <v>131045.02253290101</v>
      </c>
      <c r="AW127" s="37">
        <f>0.05*'Detailed Sales $'!AW56</f>
        <v>135978.56719477064</v>
      </c>
      <c r="AX127" s="37">
        <f>0.05*'Detailed Sales $'!AX56</f>
        <v>140969.00500263093</v>
      </c>
      <c r="AY127" s="37">
        <f>0.05*'Detailed Sales $'!AY56</f>
        <v>154467.56874964674</v>
      </c>
      <c r="AZ127" s="37">
        <f>0.05*'Detailed Sales $'!AZ56</f>
        <v>162083.89837456722</v>
      </c>
      <c r="BA127" s="37">
        <f>0.05*'Detailed Sales $'!BA56</f>
        <v>169730.5211898484</v>
      </c>
      <c r="BB127" s="37">
        <f>0.05*'Detailed Sales $'!BB56</f>
        <v>177408.54641800642</v>
      </c>
      <c r="BC127" s="37">
        <f>0.05*'Detailed Sales $'!BC56</f>
        <v>185119.09247257333</v>
      </c>
      <c r="BD127" s="37">
        <f>0.05*'Detailed Sales $'!BD56</f>
        <v>192863.28720365226</v>
      </c>
      <c r="BE127" s="37">
        <f>0.05*'Detailed Sales $'!BE56</f>
        <v>200642.26814690616</v>
      </c>
      <c r="BF127" s="37">
        <f>0.05*'Detailed Sales $'!BF56</f>
        <v>208457.18277605786</v>
      </c>
      <c r="BG127" s="37">
        <f>0.05*'Detailed Sales $'!BG56</f>
        <v>216309.18875898101</v>
      </c>
      <c r="BH127" s="37">
        <f>0.05*'Detailed Sales $'!BH56</f>
        <v>224199.45421746038</v>
      </c>
      <c r="BI127" s="37">
        <f>0.05*'Detailed Sales $'!BI56</f>
        <v>232129.15799070505</v>
      </c>
      <c r="BJ127" s="37">
        <f>0.05*'Detailed Sales $'!BJ56</f>
        <v>240099.48990269561</v>
      </c>
    </row>
    <row r="128" spans="1:62" x14ac:dyDescent="0.25">
      <c r="B128" s="125" t="s">
        <v>316</v>
      </c>
      <c r="C128" s="37">
        <v>1800</v>
      </c>
      <c r="D128" s="37">
        <v>1800</v>
      </c>
      <c r="E128" s="37">
        <v>1800</v>
      </c>
      <c r="F128" s="37">
        <v>1800</v>
      </c>
      <c r="G128" s="37">
        <v>1800</v>
      </c>
      <c r="H128" s="37">
        <v>1800</v>
      </c>
      <c r="I128" s="37">
        <v>1800</v>
      </c>
      <c r="J128" s="37">
        <v>1800</v>
      </c>
      <c r="K128" s="37">
        <v>1800</v>
      </c>
      <c r="L128" s="37">
        <v>1800</v>
      </c>
      <c r="M128" s="37">
        <v>1800</v>
      </c>
      <c r="N128" s="37">
        <v>1800</v>
      </c>
      <c r="O128" s="37">
        <v>3440</v>
      </c>
      <c r="P128" s="37">
        <v>3440</v>
      </c>
      <c r="Q128" s="37">
        <v>3440</v>
      </c>
      <c r="R128" s="37">
        <v>3440</v>
      </c>
      <c r="S128" s="37">
        <v>3440</v>
      </c>
      <c r="T128" s="37">
        <v>3440</v>
      </c>
      <c r="U128" s="37">
        <v>3440</v>
      </c>
      <c r="V128" s="37">
        <v>3440</v>
      </c>
      <c r="W128" s="37">
        <v>3440</v>
      </c>
      <c r="X128" s="37">
        <v>3440</v>
      </c>
      <c r="Y128" s="37">
        <v>3440</v>
      </c>
      <c r="Z128" s="37">
        <v>3440</v>
      </c>
      <c r="AA128" s="37">
        <v>5080</v>
      </c>
      <c r="AB128" s="37">
        <v>5080</v>
      </c>
      <c r="AC128" s="37">
        <v>5080</v>
      </c>
      <c r="AD128" s="37">
        <v>5080</v>
      </c>
      <c r="AE128" s="37">
        <v>5080</v>
      </c>
      <c r="AF128" s="37">
        <v>5080</v>
      </c>
      <c r="AG128" s="37">
        <v>5080</v>
      </c>
      <c r="AH128" s="37">
        <v>5080</v>
      </c>
      <c r="AI128" s="37">
        <v>5080</v>
      </c>
      <c r="AJ128" s="37">
        <v>5080</v>
      </c>
      <c r="AK128" s="37">
        <v>5080</v>
      </c>
      <c r="AL128" s="37">
        <v>5080</v>
      </c>
      <c r="AM128" s="37">
        <v>6720</v>
      </c>
      <c r="AN128" s="37">
        <v>6720</v>
      </c>
      <c r="AO128" s="37">
        <v>6720</v>
      </c>
      <c r="AP128" s="37">
        <v>6720</v>
      </c>
      <c r="AQ128" s="37">
        <v>6720</v>
      </c>
      <c r="AR128" s="37">
        <v>6720</v>
      </c>
      <c r="AS128" s="37">
        <v>6720</v>
      </c>
      <c r="AT128" s="37">
        <v>6720</v>
      </c>
      <c r="AU128" s="37">
        <v>6720</v>
      </c>
      <c r="AV128" s="37">
        <v>6720</v>
      </c>
      <c r="AW128" s="37">
        <v>6720</v>
      </c>
      <c r="AX128" s="37">
        <v>6720</v>
      </c>
      <c r="AY128" s="37">
        <v>8360</v>
      </c>
      <c r="AZ128" s="37">
        <v>8360</v>
      </c>
      <c r="BA128" s="37">
        <v>8360</v>
      </c>
      <c r="BB128" s="37">
        <v>8360</v>
      </c>
      <c r="BC128" s="37">
        <v>8360</v>
      </c>
      <c r="BD128" s="37">
        <v>8360</v>
      </c>
      <c r="BE128" s="37">
        <v>8360</v>
      </c>
      <c r="BF128" s="37">
        <v>8360</v>
      </c>
      <c r="BG128" s="37">
        <v>8360</v>
      </c>
      <c r="BH128" s="37">
        <v>8360</v>
      </c>
      <c r="BI128" s="37">
        <v>8360</v>
      </c>
      <c r="BJ128" s="37">
        <v>8360</v>
      </c>
    </row>
    <row r="129" spans="2:63" x14ac:dyDescent="0.25">
      <c r="B129" s="125" t="s">
        <v>104</v>
      </c>
      <c r="C129" s="37">
        <v>4500</v>
      </c>
      <c r="D129" s="37">
        <v>4500</v>
      </c>
      <c r="E129" s="37">
        <v>4500</v>
      </c>
      <c r="F129" s="37">
        <v>4500</v>
      </c>
      <c r="G129" s="37">
        <v>4500</v>
      </c>
      <c r="H129" s="37">
        <v>4500</v>
      </c>
      <c r="I129" s="37">
        <v>4500</v>
      </c>
      <c r="J129" s="37">
        <v>4500</v>
      </c>
      <c r="K129" s="37">
        <v>4500</v>
      </c>
      <c r="L129" s="37">
        <v>4500</v>
      </c>
      <c r="M129" s="37">
        <v>4500</v>
      </c>
      <c r="N129" s="37">
        <v>4500</v>
      </c>
      <c r="O129" s="37">
        <v>8600</v>
      </c>
      <c r="P129" s="37">
        <v>8600</v>
      </c>
      <c r="Q129" s="37">
        <v>8600</v>
      </c>
      <c r="R129" s="37">
        <v>8600</v>
      </c>
      <c r="S129" s="37">
        <v>8600</v>
      </c>
      <c r="T129" s="37">
        <v>8600</v>
      </c>
      <c r="U129" s="37">
        <v>8600</v>
      </c>
      <c r="V129" s="37">
        <v>8600</v>
      </c>
      <c r="W129" s="37">
        <v>8600</v>
      </c>
      <c r="X129" s="37">
        <v>8600</v>
      </c>
      <c r="Y129" s="37">
        <v>8600</v>
      </c>
      <c r="Z129" s="37">
        <v>8600</v>
      </c>
      <c r="AA129" s="37">
        <v>8600</v>
      </c>
      <c r="AB129" s="37">
        <v>8600</v>
      </c>
      <c r="AC129" s="37">
        <v>8600</v>
      </c>
      <c r="AD129" s="37">
        <v>8600</v>
      </c>
      <c r="AE129" s="37">
        <v>8600</v>
      </c>
      <c r="AF129" s="37">
        <v>8600</v>
      </c>
      <c r="AG129" s="37">
        <v>8600</v>
      </c>
      <c r="AH129" s="37">
        <v>8600</v>
      </c>
      <c r="AI129" s="37">
        <v>8600</v>
      </c>
      <c r="AJ129" s="37">
        <v>8600</v>
      </c>
      <c r="AK129" s="37">
        <v>8600</v>
      </c>
      <c r="AL129" s="37">
        <v>8600</v>
      </c>
      <c r="AM129" s="37">
        <v>12700</v>
      </c>
      <c r="AN129" s="37">
        <v>12700</v>
      </c>
      <c r="AO129" s="37">
        <v>12700</v>
      </c>
      <c r="AP129" s="37">
        <v>12700</v>
      </c>
      <c r="AQ129" s="37">
        <v>12700</v>
      </c>
      <c r="AR129" s="37">
        <v>12700</v>
      </c>
      <c r="AS129" s="37">
        <v>12700</v>
      </c>
      <c r="AT129" s="37">
        <v>12700</v>
      </c>
      <c r="AU129" s="37">
        <v>12700</v>
      </c>
      <c r="AV129" s="37">
        <v>12700</v>
      </c>
      <c r="AW129" s="37">
        <v>12700</v>
      </c>
      <c r="AX129" s="37">
        <v>12700</v>
      </c>
      <c r="AY129" s="37">
        <v>16800</v>
      </c>
      <c r="AZ129" s="37">
        <v>16800</v>
      </c>
      <c r="BA129" s="37">
        <v>16800</v>
      </c>
      <c r="BB129" s="37">
        <v>16800</v>
      </c>
      <c r="BC129" s="37">
        <v>16800</v>
      </c>
      <c r="BD129" s="37">
        <v>16800</v>
      </c>
      <c r="BE129" s="37">
        <v>16800</v>
      </c>
      <c r="BF129" s="37">
        <v>16800</v>
      </c>
      <c r="BG129" s="37">
        <v>16800</v>
      </c>
      <c r="BH129" s="37">
        <v>16800</v>
      </c>
      <c r="BI129" s="37">
        <v>16800</v>
      </c>
      <c r="BJ129" s="37">
        <v>16800</v>
      </c>
    </row>
    <row r="130" spans="2:63" x14ac:dyDescent="0.25">
      <c r="B130" s="125" t="s">
        <v>105</v>
      </c>
      <c r="C130" s="37">
        <v>900</v>
      </c>
      <c r="D130" s="37">
        <v>900</v>
      </c>
      <c r="E130" s="37">
        <v>900</v>
      </c>
      <c r="F130" s="37">
        <v>900</v>
      </c>
      <c r="G130" s="37">
        <v>900</v>
      </c>
      <c r="H130" s="37">
        <v>900</v>
      </c>
      <c r="I130" s="37">
        <v>900</v>
      </c>
      <c r="J130" s="37">
        <v>900</v>
      </c>
      <c r="K130" s="37">
        <v>900</v>
      </c>
      <c r="L130" s="37">
        <v>900</v>
      </c>
      <c r="M130" s="37">
        <v>900</v>
      </c>
      <c r="N130" s="37">
        <v>900</v>
      </c>
      <c r="O130" s="37">
        <v>1720</v>
      </c>
      <c r="P130" s="37">
        <v>1720</v>
      </c>
      <c r="Q130" s="37">
        <v>1720</v>
      </c>
      <c r="R130" s="37">
        <v>1720</v>
      </c>
      <c r="S130" s="37">
        <v>1720</v>
      </c>
      <c r="T130" s="37">
        <v>1720</v>
      </c>
      <c r="U130" s="37">
        <v>1720</v>
      </c>
      <c r="V130" s="37">
        <v>1720</v>
      </c>
      <c r="W130" s="37">
        <v>1720</v>
      </c>
      <c r="X130" s="37">
        <v>1720</v>
      </c>
      <c r="Y130" s="37">
        <v>1720</v>
      </c>
      <c r="Z130" s="37">
        <v>1720</v>
      </c>
      <c r="AA130" s="37">
        <v>1720</v>
      </c>
      <c r="AB130" s="37">
        <v>1720</v>
      </c>
      <c r="AC130" s="37">
        <v>1720</v>
      </c>
      <c r="AD130" s="37">
        <v>1720</v>
      </c>
      <c r="AE130" s="37">
        <v>1720</v>
      </c>
      <c r="AF130" s="37">
        <v>1720</v>
      </c>
      <c r="AG130" s="37">
        <v>1720</v>
      </c>
      <c r="AH130" s="37">
        <v>1720</v>
      </c>
      <c r="AI130" s="37">
        <v>1720</v>
      </c>
      <c r="AJ130" s="37">
        <v>1720</v>
      </c>
      <c r="AK130" s="37">
        <v>1720</v>
      </c>
      <c r="AL130" s="37">
        <v>1720</v>
      </c>
      <c r="AM130" s="37">
        <v>2540</v>
      </c>
      <c r="AN130" s="37">
        <v>2540</v>
      </c>
      <c r="AO130" s="37">
        <v>2540</v>
      </c>
      <c r="AP130" s="37">
        <v>2540</v>
      </c>
      <c r="AQ130" s="37">
        <v>2540</v>
      </c>
      <c r="AR130" s="37">
        <v>2540</v>
      </c>
      <c r="AS130" s="37">
        <v>2540</v>
      </c>
      <c r="AT130" s="37">
        <v>2540</v>
      </c>
      <c r="AU130" s="37">
        <v>2540</v>
      </c>
      <c r="AV130" s="37">
        <v>2540</v>
      </c>
      <c r="AW130" s="37">
        <v>2540</v>
      </c>
      <c r="AX130" s="37">
        <v>2540</v>
      </c>
      <c r="AY130" s="37">
        <v>3360</v>
      </c>
      <c r="AZ130" s="37">
        <v>3360</v>
      </c>
      <c r="BA130" s="37">
        <v>3360</v>
      </c>
      <c r="BB130" s="37">
        <v>3360</v>
      </c>
      <c r="BC130" s="37">
        <v>3360</v>
      </c>
      <c r="BD130" s="37">
        <v>3360</v>
      </c>
      <c r="BE130" s="37">
        <v>3360</v>
      </c>
      <c r="BF130" s="37">
        <v>3360</v>
      </c>
      <c r="BG130" s="37">
        <v>3360</v>
      </c>
      <c r="BH130" s="37">
        <v>3360</v>
      </c>
      <c r="BI130" s="37">
        <v>3360</v>
      </c>
      <c r="BJ130" s="37">
        <v>3360</v>
      </c>
    </row>
    <row r="131" spans="2:63" x14ac:dyDescent="0.25">
      <c r="B131" s="125" t="s">
        <v>99</v>
      </c>
      <c r="C131" s="37">
        <v>0</v>
      </c>
      <c r="D131" s="37">
        <v>0</v>
      </c>
      <c r="E131" s="37">
        <v>0</v>
      </c>
      <c r="F131" s="37">
        <v>0</v>
      </c>
      <c r="G131" s="37">
        <v>0</v>
      </c>
      <c r="H131" s="37">
        <v>0</v>
      </c>
      <c r="I131" s="37">
        <v>0</v>
      </c>
      <c r="J131" s="37">
        <v>0</v>
      </c>
      <c r="K131" s="37">
        <v>0</v>
      </c>
      <c r="L131" s="37">
        <v>0</v>
      </c>
      <c r="M131" s="37">
        <v>0</v>
      </c>
      <c r="N131" s="37">
        <v>0</v>
      </c>
      <c r="O131" s="37">
        <v>0</v>
      </c>
      <c r="P131" s="37">
        <v>0</v>
      </c>
      <c r="Q131" s="37">
        <v>0</v>
      </c>
      <c r="R131" s="37">
        <v>0</v>
      </c>
      <c r="S131" s="37">
        <v>0</v>
      </c>
      <c r="T131" s="37">
        <v>0</v>
      </c>
      <c r="U131" s="37">
        <v>0</v>
      </c>
      <c r="V131" s="37">
        <v>0</v>
      </c>
      <c r="W131" s="37">
        <v>0</v>
      </c>
      <c r="X131" s="37">
        <v>0</v>
      </c>
      <c r="Y131" s="37">
        <v>0</v>
      </c>
      <c r="Z131" s="37">
        <v>0</v>
      </c>
      <c r="AA131" s="37">
        <v>0</v>
      </c>
      <c r="AB131" s="37">
        <v>0</v>
      </c>
      <c r="AC131" s="37">
        <v>0</v>
      </c>
      <c r="AD131" s="37">
        <v>0</v>
      </c>
      <c r="AE131" s="37">
        <v>0</v>
      </c>
      <c r="AF131" s="37">
        <v>0</v>
      </c>
      <c r="AG131" s="37">
        <v>0</v>
      </c>
      <c r="AH131" s="37">
        <v>0</v>
      </c>
      <c r="AI131" s="37">
        <v>0</v>
      </c>
      <c r="AJ131" s="37">
        <v>0</v>
      </c>
      <c r="AK131" s="37">
        <v>0</v>
      </c>
      <c r="AL131" s="37">
        <v>0</v>
      </c>
      <c r="AM131" s="37">
        <v>0</v>
      </c>
      <c r="AN131" s="37">
        <v>0</v>
      </c>
      <c r="AO131" s="37">
        <v>0</v>
      </c>
      <c r="AP131" s="37">
        <v>0</v>
      </c>
      <c r="AQ131" s="37">
        <v>0</v>
      </c>
      <c r="AR131" s="37">
        <v>0</v>
      </c>
      <c r="AS131" s="37">
        <v>0</v>
      </c>
      <c r="AT131" s="37">
        <v>0</v>
      </c>
      <c r="AU131" s="37">
        <v>0</v>
      </c>
      <c r="AV131" s="37">
        <v>0</v>
      </c>
      <c r="AW131" s="37">
        <v>0</v>
      </c>
      <c r="AX131" s="37">
        <v>0</v>
      </c>
      <c r="AY131" s="37">
        <v>0</v>
      </c>
      <c r="AZ131" s="37">
        <v>0</v>
      </c>
      <c r="BA131" s="37">
        <v>0</v>
      </c>
      <c r="BB131" s="37">
        <v>0</v>
      </c>
      <c r="BC131" s="37">
        <v>0</v>
      </c>
      <c r="BD131" s="37">
        <v>0</v>
      </c>
      <c r="BE131" s="37">
        <v>0</v>
      </c>
      <c r="BF131" s="37">
        <v>0</v>
      </c>
      <c r="BG131" s="37">
        <v>0</v>
      </c>
      <c r="BH131" s="37">
        <v>0</v>
      </c>
      <c r="BI131" s="37">
        <v>0</v>
      </c>
      <c r="BJ131" s="37">
        <v>0</v>
      </c>
    </row>
    <row r="132" spans="2:63" x14ac:dyDescent="0.25">
      <c r="B132" s="125" t="s">
        <v>106</v>
      </c>
      <c r="C132" s="37">
        <v>0</v>
      </c>
      <c r="D132" s="37">
        <v>0</v>
      </c>
      <c r="E132" s="37">
        <v>0</v>
      </c>
      <c r="F132" s="37">
        <v>0</v>
      </c>
      <c r="G132" s="37">
        <v>0</v>
      </c>
      <c r="H132" s="37">
        <v>0</v>
      </c>
      <c r="I132" s="37">
        <v>0</v>
      </c>
      <c r="J132" s="37">
        <v>0</v>
      </c>
      <c r="K132" s="37">
        <v>0</v>
      </c>
      <c r="L132" s="37">
        <v>0</v>
      </c>
      <c r="M132" s="37">
        <v>0</v>
      </c>
      <c r="N132" s="37">
        <v>0</v>
      </c>
      <c r="O132" s="37">
        <v>0</v>
      </c>
      <c r="P132" s="37">
        <v>0</v>
      </c>
      <c r="Q132" s="37">
        <v>0</v>
      </c>
      <c r="R132" s="37">
        <v>0</v>
      </c>
      <c r="S132" s="37">
        <v>0</v>
      </c>
      <c r="T132" s="37">
        <v>0</v>
      </c>
      <c r="U132" s="37">
        <v>0</v>
      </c>
      <c r="V132" s="37">
        <v>0</v>
      </c>
      <c r="W132" s="37">
        <v>0</v>
      </c>
      <c r="X132" s="37">
        <v>0</v>
      </c>
      <c r="Y132" s="37">
        <v>0</v>
      </c>
      <c r="Z132" s="37">
        <v>0</v>
      </c>
      <c r="AA132" s="37">
        <v>0</v>
      </c>
      <c r="AB132" s="37">
        <v>0</v>
      </c>
      <c r="AC132" s="37">
        <v>0</v>
      </c>
      <c r="AD132" s="37">
        <v>0</v>
      </c>
      <c r="AE132" s="37">
        <v>0</v>
      </c>
      <c r="AF132" s="37">
        <v>0</v>
      </c>
      <c r="AG132" s="37">
        <v>0</v>
      </c>
      <c r="AH132" s="37">
        <v>0</v>
      </c>
      <c r="AI132" s="37">
        <v>0</v>
      </c>
      <c r="AJ132" s="37">
        <v>0</v>
      </c>
      <c r="AK132" s="37">
        <v>0</v>
      </c>
      <c r="AL132" s="37">
        <v>0</v>
      </c>
      <c r="AM132" s="37">
        <v>0</v>
      </c>
      <c r="AN132" s="37">
        <v>0</v>
      </c>
      <c r="AO132" s="37">
        <v>0</v>
      </c>
      <c r="AP132" s="37">
        <v>0</v>
      </c>
      <c r="AQ132" s="37">
        <v>0</v>
      </c>
      <c r="AR132" s="37">
        <v>0</v>
      </c>
      <c r="AS132" s="37">
        <v>0</v>
      </c>
      <c r="AT132" s="37">
        <v>0</v>
      </c>
      <c r="AU132" s="37">
        <v>0</v>
      </c>
      <c r="AV132" s="37">
        <v>0</v>
      </c>
      <c r="AW132" s="37">
        <v>0</v>
      </c>
      <c r="AX132" s="37">
        <v>0</v>
      </c>
      <c r="AY132" s="37">
        <v>0</v>
      </c>
      <c r="AZ132" s="37">
        <v>0</v>
      </c>
      <c r="BA132" s="37">
        <v>0</v>
      </c>
      <c r="BB132" s="37">
        <v>0</v>
      </c>
      <c r="BC132" s="37">
        <v>0</v>
      </c>
      <c r="BD132" s="37">
        <v>0</v>
      </c>
      <c r="BE132" s="37">
        <v>0</v>
      </c>
      <c r="BF132" s="37">
        <v>0</v>
      </c>
      <c r="BG132" s="37">
        <v>0</v>
      </c>
      <c r="BH132" s="37">
        <v>0</v>
      </c>
      <c r="BI132" s="37">
        <v>0</v>
      </c>
      <c r="BJ132" s="37">
        <v>0</v>
      </c>
    </row>
    <row r="133" spans="2:63" x14ac:dyDescent="0.25">
      <c r="B133" s="125" t="s">
        <v>107</v>
      </c>
      <c r="C133" s="37">
        <v>0</v>
      </c>
      <c r="D133" s="37">
        <v>0</v>
      </c>
      <c r="E133" s="37">
        <v>0</v>
      </c>
      <c r="F133" s="37">
        <v>0</v>
      </c>
      <c r="G133" s="37">
        <v>0</v>
      </c>
      <c r="H133" s="37">
        <v>0</v>
      </c>
      <c r="I133" s="37">
        <v>0</v>
      </c>
      <c r="J133" s="37">
        <v>0</v>
      </c>
      <c r="K133" s="37">
        <v>0</v>
      </c>
      <c r="L133" s="37">
        <v>0</v>
      </c>
      <c r="M133" s="37">
        <v>0</v>
      </c>
      <c r="N133" s="37">
        <v>0</v>
      </c>
      <c r="O133" s="37">
        <v>0</v>
      </c>
      <c r="P133" s="37">
        <v>0</v>
      </c>
      <c r="Q133" s="37">
        <v>0</v>
      </c>
      <c r="R133" s="37">
        <v>0</v>
      </c>
      <c r="S133" s="37">
        <v>0</v>
      </c>
      <c r="T133" s="37">
        <v>0</v>
      </c>
      <c r="U133" s="37">
        <v>0</v>
      </c>
      <c r="V133" s="37">
        <v>0</v>
      </c>
      <c r="W133" s="37">
        <v>0</v>
      </c>
      <c r="X133" s="37">
        <v>0</v>
      </c>
      <c r="Y133" s="37">
        <v>0</v>
      </c>
      <c r="Z133" s="37">
        <v>0</v>
      </c>
      <c r="AA133" s="37">
        <v>0</v>
      </c>
      <c r="AB133" s="37">
        <v>0</v>
      </c>
      <c r="AC133" s="37">
        <v>0</v>
      </c>
      <c r="AD133" s="37">
        <v>0</v>
      </c>
      <c r="AE133" s="37">
        <v>0</v>
      </c>
      <c r="AF133" s="37">
        <v>0</v>
      </c>
      <c r="AG133" s="37">
        <v>0</v>
      </c>
      <c r="AH133" s="37">
        <v>0</v>
      </c>
      <c r="AI133" s="37">
        <v>0</v>
      </c>
      <c r="AJ133" s="37">
        <v>0</v>
      </c>
      <c r="AK133" s="37">
        <v>0</v>
      </c>
      <c r="AL133" s="37">
        <v>0</v>
      </c>
      <c r="AM133" s="37">
        <v>0</v>
      </c>
      <c r="AN133" s="37">
        <v>0</v>
      </c>
      <c r="AO133" s="37">
        <v>0</v>
      </c>
      <c r="AP133" s="37">
        <v>0</v>
      </c>
      <c r="AQ133" s="37">
        <v>0</v>
      </c>
      <c r="AR133" s="37">
        <v>0</v>
      </c>
      <c r="AS133" s="37">
        <v>0</v>
      </c>
      <c r="AT133" s="37">
        <v>0</v>
      </c>
      <c r="AU133" s="37">
        <v>0</v>
      </c>
      <c r="AV133" s="37">
        <v>0</v>
      </c>
      <c r="AW133" s="37">
        <v>0</v>
      </c>
      <c r="AX133" s="37">
        <v>0</v>
      </c>
      <c r="AY133" s="37">
        <v>0</v>
      </c>
      <c r="AZ133" s="37">
        <v>0</v>
      </c>
      <c r="BA133" s="37">
        <v>0</v>
      </c>
      <c r="BB133" s="37">
        <v>0</v>
      </c>
      <c r="BC133" s="37">
        <v>0</v>
      </c>
      <c r="BD133" s="37">
        <v>0</v>
      </c>
      <c r="BE133" s="37">
        <v>0</v>
      </c>
      <c r="BF133" s="37">
        <v>0</v>
      </c>
      <c r="BG133" s="37">
        <v>0</v>
      </c>
      <c r="BH133" s="37">
        <v>0</v>
      </c>
      <c r="BI133" s="37">
        <v>0</v>
      </c>
      <c r="BJ133" s="37">
        <v>0</v>
      </c>
    </row>
    <row r="134" spans="2:63" x14ac:dyDescent="0.25">
      <c r="B134" s="125" t="s">
        <v>108</v>
      </c>
      <c r="C134" s="37">
        <f>C121*0.02</f>
        <v>80</v>
      </c>
      <c r="D134" s="37">
        <f t="shared" ref="D134:BJ134" si="68">D121*0.02</f>
        <v>80</v>
      </c>
      <c r="E134" s="37">
        <f t="shared" si="68"/>
        <v>80</v>
      </c>
      <c r="F134" s="37">
        <f t="shared" si="68"/>
        <v>80</v>
      </c>
      <c r="G134" s="37">
        <f t="shared" si="68"/>
        <v>80</v>
      </c>
      <c r="H134" s="37">
        <f t="shared" si="68"/>
        <v>90</v>
      </c>
      <c r="I134" s="37">
        <f t="shared" si="68"/>
        <v>90</v>
      </c>
      <c r="J134" s="37">
        <f t="shared" si="68"/>
        <v>90</v>
      </c>
      <c r="K134" s="37">
        <f t="shared" si="68"/>
        <v>90</v>
      </c>
      <c r="L134" s="37">
        <f t="shared" si="68"/>
        <v>90</v>
      </c>
      <c r="M134" s="37">
        <f t="shared" si="68"/>
        <v>90</v>
      </c>
      <c r="N134" s="37">
        <f t="shared" si="68"/>
        <v>90</v>
      </c>
      <c r="O134" s="37">
        <f t="shared" si="68"/>
        <v>90</v>
      </c>
      <c r="P134" s="37">
        <f t="shared" si="68"/>
        <v>90</v>
      </c>
      <c r="Q134" s="37">
        <f t="shared" si="68"/>
        <v>90</v>
      </c>
      <c r="R134" s="37">
        <f t="shared" si="68"/>
        <v>90</v>
      </c>
      <c r="S134" s="37">
        <f t="shared" si="68"/>
        <v>90</v>
      </c>
      <c r="T134" s="37">
        <f t="shared" si="68"/>
        <v>90</v>
      </c>
      <c r="U134" s="37">
        <f t="shared" si="68"/>
        <v>90</v>
      </c>
      <c r="V134" s="37">
        <f t="shared" si="68"/>
        <v>110</v>
      </c>
      <c r="W134" s="37">
        <f t="shared" si="68"/>
        <v>110</v>
      </c>
      <c r="X134" s="37">
        <f t="shared" si="68"/>
        <v>110</v>
      </c>
      <c r="Y134" s="37">
        <f t="shared" si="68"/>
        <v>110</v>
      </c>
      <c r="Z134" s="37">
        <f t="shared" si="68"/>
        <v>110</v>
      </c>
      <c r="AA134" s="37">
        <f t="shared" si="68"/>
        <v>110</v>
      </c>
      <c r="AB134" s="37">
        <f t="shared" si="68"/>
        <v>110</v>
      </c>
      <c r="AC134" s="37">
        <f t="shared" si="68"/>
        <v>110</v>
      </c>
      <c r="AD134" s="37">
        <f t="shared" si="68"/>
        <v>110</v>
      </c>
      <c r="AE134" s="37">
        <f t="shared" si="68"/>
        <v>110</v>
      </c>
      <c r="AF134" s="37">
        <f t="shared" si="68"/>
        <v>110</v>
      </c>
      <c r="AG134" s="37">
        <f t="shared" si="68"/>
        <v>120</v>
      </c>
      <c r="AH134" s="37">
        <f t="shared" si="68"/>
        <v>120</v>
      </c>
      <c r="AI134" s="37">
        <f t="shared" si="68"/>
        <v>120</v>
      </c>
      <c r="AJ134" s="37">
        <f t="shared" si="68"/>
        <v>120</v>
      </c>
      <c r="AK134" s="37">
        <f t="shared" si="68"/>
        <v>120</v>
      </c>
      <c r="AL134" s="37">
        <f t="shared" si="68"/>
        <v>120</v>
      </c>
      <c r="AM134" s="37">
        <f t="shared" si="68"/>
        <v>120</v>
      </c>
      <c r="AN134" s="37">
        <f t="shared" si="68"/>
        <v>120</v>
      </c>
      <c r="AO134" s="37">
        <f t="shared" si="68"/>
        <v>120</v>
      </c>
      <c r="AP134" s="37">
        <f t="shared" si="68"/>
        <v>120</v>
      </c>
      <c r="AQ134" s="37">
        <f t="shared" si="68"/>
        <v>120</v>
      </c>
      <c r="AR134" s="37">
        <f t="shared" si="68"/>
        <v>120</v>
      </c>
      <c r="AS134" s="37">
        <f t="shared" si="68"/>
        <v>120</v>
      </c>
      <c r="AT134" s="37">
        <f t="shared" si="68"/>
        <v>120</v>
      </c>
      <c r="AU134" s="37">
        <f t="shared" si="68"/>
        <v>120</v>
      </c>
      <c r="AV134" s="37">
        <f t="shared" si="68"/>
        <v>120</v>
      </c>
      <c r="AW134" s="37">
        <f t="shared" si="68"/>
        <v>120</v>
      </c>
      <c r="AX134" s="37">
        <f t="shared" si="68"/>
        <v>120</v>
      </c>
      <c r="AY134" s="37">
        <f t="shared" si="68"/>
        <v>120</v>
      </c>
      <c r="AZ134" s="37">
        <f t="shared" si="68"/>
        <v>120</v>
      </c>
      <c r="BA134" s="37">
        <f t="shared" si="68"/>
        <v>120</v>
      </c>
      <c r="BB134" s="37">
        <f t="shared" si="68"/>
        <v>120</v>
      </c>
      <c r="BC134" s="37">
        <f t="shared" si="68"/>
        <v>120</v>
      </c>
      <c r="BD134" s="37">
        <f t="shared" si="68"/>
        <v>120</v>
      </c>
      <c r="BE134" s="37">
        <f t="shared" si="68"/>
        <v>120</v>
      </c>
      <c r="BF134" s="37">
        <f t="shared" si="68"/>
        <v>120</v>
      </c>
      <c r="BG134" s="37">
        <f t="shared" si="68"/>
        <v>120</v>
      </c>
      <c r="BH134" s="37">
        <f t="shared" si="68"/>
        <v>120</v>
      </c>
      <c r="BI134" s="37">
        <f t="shared" si="68"/>
        <v>120</v>
      </c>
      <c r="BJ134" s="37">
        <f t="shared" si="68"/>
        <v>120</v>
      </c>
    </row>
    <row r="135" spans="2:63" x14ac:dyDescent="0.25">
      <c r="B135" s="125" t="s">
        <v>303</v>
      </c>
      <c r="C135" s="37">
        <v>9000</v>
      </c>
      <c r="D135" s="37">
        <v>9000</v>
      </c>
      <c r="E135" s="37">
        <v>9000</v>
      </c>
      <c r="F135" s="37">
        <v>9000</v>
      </c>
      <c r="G135" s="37">
        <v>9000</v>
      </c>
      <c r="H135" s="37">
        <v>9000</v>
      </c>
      <c r="I135" s="37">
        <v>9000</v>
      </c>
      <c r="J135" s="37">
        <v>9000</v>
      </c>
      <c r="K135" s="37">
        <v>9000</v>
      </c>
      <c r="L135" s="37">
        <v>9000</v>
      </c>
      <c r="M135" s="37">
        <v>9000</v>
      </c>
      <c r="N135" s="37">
        <v>9000</v>
      </c>
      <c r="O135" s="37">
        <v>17200</v>
      </c>
      <c r="P135" s="37">
        <v>17200</v>
      </c>
      <c r="Q135" s="37">
        <v>17200</v>
      </c>
      <c r="R135" s="37">
        <v>17200</v>
      </c>
      <c r="S135" s="37">
        <v>17200</v>
      </c>
      <c r="T135" s="37">
        <v>17200</v>
      </c>
      <c r="U135" s="37">
        <v>17200</v>
      </c>
      <c r="V135" s="37">
        <v>17200</v>
      </c>
      <c r="W135" s="37">
        <v>17200</v>
      </c>
      <c r="X135" s="37">
        <v>17200</v>
      </c>
      <c r="Y135" s="37">
        <v>17200</v>
      </c>
      <c r="Z135" s="37">
        <v>17200</v>
      </c>
      <c r="AA135" s="37">
        <v>25400</v>
      </c>
      <c r="AB135" s="37">
        <v>25400</v>
      </c>
      <c r="AC135" s="37">
        <v>25400</v>
      </c>
      <c r="AD135" s="37">
        <v>25400</v>
      </c>
      <c r="AE135" s="37">
        <v>25400</v>
      </c>
      <c r="AF135" s="37">
        <v>25400</v>
      </c>
      <c r="AG135" s="37">
        <v>25400</v>
      </c>
      <c r="AH135" s="37">
        <v>25400</v>
      </c>
      <c r="AI135" s="37">
        <v>25400</v>
      </c>
      <c r="AJ135" s="37">
        <v>25400</v>
      </c>
      <c r="AK135" s="37">
        <v>25400</v>
      </c>
      <c r="AL135" s="37">
        <v>25400</v>
      </c>
      <c r="AM135" s="37">
        <v>33600</v>
      </c>
      <c r="AN135" s="37">
        <v>33600</v>
      </c>
      <c r="AO135" s="37">
        <v>33600</v>
      </c>
      <c r="AP135" s="37">
        <v>33600</v>
      </c>
      <c r="AQ135" s="37">
        <v>33600</v>
      </c>
      <c r="AR135" s="37">
        <v>33600</v>
      </c>
      <c r="AS135" s="37">
        <v>33600</v>
      </c>
      <c r="AT135" s="37">
        <v>33600</v>
      </c>
      <c r="AU135" s="37">
        <v>33600</v>
      </c>
      <c r="AV135" s="37">
        <v>33600</v>
      </c>
      <c r="AW135" s="37">
        <v>33600</v>
      </c>
      <c r="AX135" s="37">
        <v>33600</v>
      </c>
      <c r="AY135" s="37">
        <v>41800</v>
      </c>
      <c r="AZ135" s="37">
        <v>41800</v>
      </c>
      <c r="BA135" s="37">
        <v>41800</v>
      </c>
      <c r="BB135" s="37">
        <v>41800</v>
      </c>
      <c r="BC135" s="37">
        <v>41800</v>
      </c>
      <c r="BD135" s="37">
        <v>41800</v>
      </c>
      <c r="BE135" s="37">
        <v>41800</v>
      </c>
      <c r="BF135" s="37">
        <v>41800</v>
      </c>
      <c r="BG135" s="37">
        <v>41800</v>
      </c>
      <c r="BH135" s="37">
        <v>41800</v>
      </c>
      <c r="BI135" s="37">
        <v>41800</v>
      </c>
      <c r="BJ135" s="37">
        <v>41800</v>
      </c>
    </row>
    <row r="136" spans="2:63" x14ac:dyDescent="0.25">
      <c r="B136" s="125" t="s">
        <v>313</v>
      </c>
      <c r="C136" s="37">
        <v>6300</v>
      </c>
      <c r="D136" s="37">
        <v>6300</v>
      </c>
      <c r="E136" s="37">
        <v>6300</v>
      </c>
      <c r="F136" s="37">
        <v>6300</v>
      </c>
      <c r="G136" s="37">
        <v>6300</v>
      </c>
      <c r="H136" s="37">
        <v>6300</v>
      </c>
      <c r="I136" s="37">
        <v>6300</v>
      </c>
      <c r="J136" s="37">
        <v>6300</v>
      </c>
      <c r="K136" s="37">
        <v>6300</v>
      </c>
      <c r="L136" s="37">
        <v>6300</v>
      </c>
      <c r="M136" s="37">
        <v>6300</v>
      </c>
      <c r="N136" s="37">
        <v>6300</v>
      </c>
      <c r="O136" s="37">
        <v>12040</v>
      </c>
      <c r="P136" s="37">
        <v>12040</v>
      </c>
      <c r="Q136" s="37">
        <v>12040</v>
      </c>
      <c r="R136" s="37">
        <v>12040</v>
      </c>
      <c r="S136" s="37">
        <v>12040</v>
      </c>
      <c r="T136" s="37">
        <v>12040</v>
      </c>
      <c r="U136" s="37">
        <v>12040</v>
      </c>
      <c r="V136" s="37">
        <v>12040</v>
      </c>
      <c r="W136" s="37">
        <v>12040</v>
      </c>
      <c r="X136" s="37">
        <v>12040</v>
      </c>
      <c r="Y136" s="37">
        <v>12040</v>
      </c>
      <c r="Z136" s="37">
        <v>12040</v>
      </c>
      <c r="AA136" s="37">
        <v>17780</v>
      </c>
      <c r="AB136" s="37">
        <v>17780</v>
      </c>
      <c r="AC136" s="37">
        <v>17780</v>
      </c>
      <c r="AD136" s="37">
        <v>17780</v>
      </c>
      <c r="AE136" s="37">
        <v>17780</v>
      </c>
      <c r="AF136" s="37">
        <v>17780</v>
      </c>
      <c r="AG136" s="37">
        <v>17780</v>
      </c>
      <c r="AH136" s="37">
        <v>17780</v>
      </c>
      <c r="AI136" s="37">
        <v>17780</v>
      </c>
      <c r="AJ136" s="37">
        <v>17780</v>
      </c>
      <c r="AK136" s="37">
        <v>17780</v>
      </c>
      <c r="AL136" s="37">
        <v>17780</v>
      </c>
      <c r="AM136" s="37">
        <v>23520</v>
      </c>
      <c r="AN136" s="37">
        <v>23520</v>
      </c>
      <c r="AO136" s="37">
        <v>23520</v>
      </c>
      <c r="AP136" s="37">
        <v>23520</v>
      </c>
      <c r="AQ136" s="37">
        <v>23520</v>
      </c>
      <c r="AR136" s="37">
        <v>23520</v>
      </c>
      <c r="AS136" s="37">
        <v>23520</v>
      </c>
      <c r="AT136" s="37">
        <v>23520</v>
      </c>
      <c r="AU136" s="37">
        <v>23520</v>
      </c>
      <c r="AV136" s="37">
        <v>23520</v>
      </c>
      <c r="AW136" s="37">
        <v>23520</v>
      </c>
      <c r="AX136" s="37">
        <v>23520</v>
      </c>
      <c r="AY136" s="37">
        <v>29260</v>
      </c>
      <c r="AZ136" s="37">
        <v>29260</v>
      </c>
      <c r="BA136" s="37">
        <v>29260</v>
      </c>
      <c r="BB136" s="37">
        <v>29260</v>
      </c>
      <c r="BC136" s="37">
        <v>29260</v>
      </c>
      <c r="BD136" s="37">
        <v>29260</v>
      </c>
      <c r="BE136" s="37">
        <v>29260</v>
      </c>
      <c r="BF136" s="37">
        <v>29260</v>
      </c>
      <c r="BG136" s="37">
        <v>29260</v>
      </c>
      <c r="BH136" s="37">
        <v>29260</v>
      </c>
      <c r="BI136" s="37">
        <v>29260</v>
      </c>
      <c r="BJ136" s="37">
        <v>29260</v>
      </c>
    </row>
    <row r="137" spans="2:63" x14ac:dyDescent="0.25">
      <c r="B137" s="125" t="s">
        <v>109</v>
      </c>
      <c r="C137" s="37">
        <v>19200</v>
      </c>
      <c r="D137" s="37">
        <v>19200</v>
      </c>
      <c r="E137" s="37">
        <v>19200</v>
      </c>
      <c r="F137" s="37">
        <v>19200</v>
      </c>
      <c r="G137" s="37">
        <v>19200</v>
      </c>
      <c r="H137" s="37">
        <v>19200</v>
      </c>
      <c r="I137" s="37">
        <v>19200</v>
      </c>
      <c r="J137" s="37">
        <v>19200</v>
      </c>
      <c r="K137" s="37">
        <v>19200</v>
      </c>
      <c r="L137" s="37">
        <v>19200</v>
      </c>
      <c r="M137" s="37">
        <v>19200</v>
      </c>
      <c r="N137" s="37">
        <v>19200</v>
      </c>
      <c r="O137" s="37">
        <v>93540</v>
      </c>
      <c r="P137" s="37">
        <v>93540</v>
      </c>
      <c r="Q137" s="37">
        <v>93540</v>
      </c>
      <c r="R137" s="37">
        <v>93540</v>
      </c>
      <c r="S137" s="37">
        <v>93540</v>
      </c>
      <c r="T137" s="37">
        <v>93540</v>
      </c>
      <c r="U137" s="37">
        <v>93540</v>
      </c>
      <c r="V137" s="37">
        <v>93540</v>
      </c>
      <c r="W137" s="37">
        <v>93540</v>
      </c>
      <c r="X137" s="37">
        <v>93540</v>
      </c>
      <c r="Y137" s="37">
        <v>93540</v>
      </c>
      <c r="Z137" s="37">
        <v>93540</v>
      </c>
      <c r="AA137" s="37">
        <v>214000</v>
      </c>
      <c r="AB137" s="37">
        <v>214000</v>
      </c>
      <c r="AC137" s="37">
        <v>214000</v>
      </c>
      <c r="AD137" s="37">
        <v>214000</v>
      </c>
      <c r="AE137" s="37">
        <v>214000</v>
      </c>
      <c r="AF137" s="37">
        <v>214000</v>
      </c>
      <c r="AG137" s="37">
        <v>214000</v>
      </c>
      <c r="AH137" s="37">
        <v>214000</v>
      </c>
      <c r="AI137" s="37">
        <v>214000</v>
      </c>
      <c r="AJ137" s="37">
        <v>214000</v>
      </c>
      <c r="AK137" s="37">
        <v>214000</v>
      </c>
      <c r="AL137" s="37">
        <v>214000</v>
      </c>
      <c r="AM137" s="37">
        <v>384500</v>
      </c>
      <c r="AN137" s="37">
        <v>384500</v>
      </c>
      <c r="AO137" s="37">
        <v>384500</v>
      </c>
      <c r="AP137" s="37">
        <v>384500</v>
      </c>
      <c r="AQ137" s="37">
        <v>384500</v>
      </c>
      <c r="AR137" s="37">
        <v>384500</v>
      </c>
      <c r="AS137" s="37">
        <v>384500</v>
      </c>
      <c r="AT137" s="37">
        <v>384500</v>
      </c>
      <c r="AU137" s="37">
        <v>384500</v>
      </c>
      <c r="AV137" s="37">
        <v>384500</v>
      </c>
      <c r="AW137" s="37">
        <v>384500</v>
      </c>
      <c r="AX137" s="37">
        <v>384500</v>
      </c>
      <c r="AY137" s="37">
        <v>384500</v>
      </c>
      <c r="AZ137" s="37">
        <v>384500</v>
      </c>
      <c r="BA137" s="37">
        <v>384500</v>
      </c>
      <c r="BB137" s="37">
        <v>384500</v>
      </c>
      <c r="BC137" s="37">
        <v>384500</v>
      </c>
      <c r="BD137" s="37">
        <v>384500</v>
      </c>
      <c r="BE137" s="37">
        <v>384500</v>
      </c>
      <c r="BF137" s="37">
        <v>384500</v>
      </c>
      <c r="BG137" s="37">
        <v>384500</v>
      </c>
      <c r="BH137" s="37">
        <v>384500</v>
      </c>
      <c r="BI137" s="37">
        <v>384500</v>
      </c>
      <c r="BJ137" s="37">
        <v>384500</v>
      </c>
    </row>
    <row r="138" spans="2:63" x14ac:dyDescent="0.25">
      <c r="B138" s="125" t="s">
        <v>110</v>
      </c>
      <c r="C138" s="37">
        <v>1350</v>
      </c>
      <c r="D138" s="37">
        <v>1350</v>
      </c>
      <c r="E138" s="37">
        <v>1350</v>
      </c>
      <c r="F138" s="37">
        <v>1350</v>
      </c>
      <c r="G138" s="37">
        <v>1350</v>
      </c>
      <c r="H138" s="37">
        <v>1350</v>
      </c>
      <c r="I138" s="37">
        <v>1350</v>
      </c>
      <c r="J138" s="37">
        <v>1350</v>
      </c>
      <c r="K138" s="37">
        <v>1350</v>
      </c>
      <c r="L138" s="37">
        <v>1350</v>
      </c>
      <c r="M138" s="37">
        <v>1350</v>
      </c>
      <c r="N138" s="37">
        <v>1350</v>
      </c>
      <c r="O138" s="37">
        <v>2850</v>
      </c>
      <c r="P138" s="37">
        <v>2850</v>
      </c>
      <c r="Q138" s="37">
        <v>2850</v>
      </c>
      <c r="R138" s="37">
        <v>2850</v>
      </c>
      <c r="S138" s="37">
        <v>2850</v>
      </c>
      <c r="T138" s="37">
        <v>2850</v>
      </c>
      <c r="U138" s="37">
        <v>2850</v>
      </c>
      <c r="V138" s="37">
        <v>2850</v>
      </c>
      <c r="W138" s="37">
        <v>2850</v>
      </c>
      <c r="X138" s="37">
        <v>2850</v>
      </c>
      <c r="Y138" s="37">
        <v>2850</v>
      </c>
      <c r="Z138" s="37">
        <v>2850</v>
      </c>
      <c r="AA138" s="37">
        <v>2850</v>
      </c>
      <c r="AB138" s="37">
        <v>2850</v>
      </c>
      <c r="AC138" s="37">
        <v>2850</v>
      </c>
      <c r="AD138" s="37">
        <v>2850</v>
      </c>
      <c r="AE138" s="37">
        <v>2850</v>
      </c>
      <c r="AF138" s="37">
        <v>2850</v>
      </c>
      <c r="AG138" s="37">
        <v>2850</v>
      </c>
      <c r="AH138" s="37">
        <v>2850</v>
      </c>
      <c r="AI138" s="37">
        <v>2850</v>
      </c>
      <c r="AJ138" s="37">
        <v>2850</v>
      </c>
      <c r="AK138" s="37">
        <v>2850</v>
      </c>
      <c r="AL138" s="37">
        <v>2850</v>
      </c>
      <c r="AM138" s="37">
        <v>5040</v>
      </c>
      <c r="AN138" s="37">
        <v>5040</v>
      </c>
      <c r="AO138" s="37">
        <v>5040</v>
      </c>
      <c r="AP138" s="37">
        <v>5040</v>
      </c>
      <c r="AQ138" s="37">
        <v>5040</v>
      </c>
      <c r="AR138" s="37">
        <v>5040</v>
      </c>
      <c r="AS138" s="37">
        <v>5040</v>
      </c>
      <c r="AT138" s="37">
        <v>5040</v>
      </c>
      <c r="AU138" s="37">
        <v>5040</v>
      </c>
      <c r="AV138" s="37">
        <v>5040</v>
      </c>
      <c r="AW138" s="37">
        <v>5040</v>
      </c>
      <c r="AX138" s="37">
        <v>5040</v>
      </c>
      <c r="AY138" s="37">
        <v>5040</v>
      </c>
      <c r="AZ138" s="37">
        <v>5040</v>
      </c>
      <c r="BA138" s="37">
        <v>5040</v>
      </c>
      <c r="BB138" s="37">
        <v>5040</v>
      </c>
      <c r="BC138" s="37">
        <v>5040</v>
      </c>
      <c r="BD138" s="37">
        <v>5040</v>
      </c>
      <c r="BE138" s="37">
        <v>5040</v>
      </c>
      <c r="BF138" s="37">
        <v>5040</v>
      </c>
      <c r="BG138" s="37">
        <v>5040</v>
      </c>
      <c r="BH138" s="37">
        <v>5040</v>
      </c>
      <c r="BI138" s="37">
        <v>5040</v>
      </c>
      <c r="BJ138" s="37">
        <v>5040</v>
      </c>
    </row>
    <row r="139" spans="2:63" x14ac:dyDescent="0.25">
      <c r="B139" s="125" t="s">
        <v>111</v>
      </c>
      <c r="C139" s="37">
        <v>0</v>
      </c>
      <c r="D139" s="37">
        <v>0</v>
      </c>
      <c r="E139" s="37">
        <v>0</v>
      </c>
      <c r="F139" s="37">
        <v>0</v>
      </c>
      <c r="G139" s="37">
        <v>0</v>
      </c>
      <c r="H139" s="37">
        <v>0</v>
      </c>
      <c r="I139" s="37">
        <v>0</v>
      </c>
      <c r="J139" s="37">
        <v>0</v>
      </c>
      <c r="K139" s="37">
        <v>0</v>
      </c>
      <c r="L139" s="37">
        <v>0</v>
      </c>
      <c r="M139" s="37">
        <v>0</v>
      </c>
      <c r="N139" s="37">
        <v>0</v>
      </c>
      <c r="O139" s="37">
        <v>0</v>
      </c>
      <c r="P139" s="37">
        <v>0</v>
      </c>
      <c r="Q139" s="37">
        <v>0</v>
      </c>
      <c r="R139" s="37">
        <v>0</v>
      </c>
      <c r="S139" s="37">
        <v>0</v>
      </c>
      <c r="T139" s="37">
        <v>0</v>
      </c>
      <c r="U139" s="37">
        <v>0</v>
      </c>
      <c r="V139" s="37">
        <v>0</v>
      </c>
      <c r="W139" s="37">
        <v>0</v>
      </c>
      <c r="X139" s="37">
        <v>0</v>
      </c>
      <c r="Y139" s="37">
        <v>0</v>
      </c>
      <c r="Z139" s="37">
        <v>0</v>
      </c>
      <c r="AA139" s="37">
        <v>0</v>
      </c>
      <c r="AB139" s="37">
        <v>0</v>
      </c>
      <c r="AC139" s="37">
        <v>0</v>
      </c>
      <c r="AD139" s="37">
        <v>0</v>
      </c>
      <c r="AE139" s="37">
        <v>0</v>
      </c>
      <c r="AF139" s="37">
        <v>0</v>
      </c>
      <c r="AG139" s="37">
        <v>0</v>
      </c>
      <c r="AH139" s="37">
        <v>0</v>
      </c>
      <c r="AI139" s="37">
        <v>0</v>
      </c>
      <c r="AJ139" s="37">
        <v>0</v>
      </c>
      <c r="AK139" s="37">
        <v>0</v>
      </c>
      <c r="AL139" s="37">
        <v>0</v>
      </c>
      <c r="AM139" s="37">
        <v>0</v>
      </c>
      <c r="AN139" s="37">
        <v>0</v>
      </c>
      <c r="AO139" s="37">
        <v>0</v>
      </c>
      <c r="AP139" s="37">
        <v>0</v>
      </c>
      <c r="AQ139" s="37">
        <v>0</v>
      </c>
      <c r="AR139" s="37">
        <v>0</v>
      </c>
      <c r="AS139" s="37">
        <v>0</v>
      </c>
      <c r="AT139" s="37">
        <v>0</v>
      </c>
      <c r="AU139" s="37">
        <v>0</v>
      </c>
      <c r="AV139" s="37">
        <v>0</v>
      </c>
      <c r="AW139" s="37">
        <v>0</v>
      </c>
      <c r="AX139" s="37">
        <v>0</v>
      </c>
      <c r="AY139" s="37">
        <v>0</v>
      </c>
      <c r="AZ139" s="37">
        <v>0</v>
      </c>
      <c r="BA139" s="37">
        <v>0</v>
      </c>
      <c r="BB139" s="37">
        <v>0</v>
      </c>
      <c r="BC139" s="37">
        <v>0</v>
      </c>
      <c r="BD139" s="37">
        <v>0</v>
      </c>
      <c r="BE139" s="37">
        <v>0</v>
      </c>
      <c r="BF139" s="37">
        <v>0</v>
      </c>
      <c r="BG139" s="37">
        <v>0</v>
      </c>
      <c r="BH139" s="37">
        <v>0</v>
      </c>
      <c r="BI139" s="37">
        <v>0</v>
      </c>
      <c r="BJ139" s="37">
        <v>0</v>
      </c>
    </row>
    <row r="140" spans="2:63" x14ac:dyDescent="0.25">
      <c r="B140" s="125" t="s">
        <v>112</v>
      </c>
      <c r="C140" s="37">
        <v>0</v>
      </c>
      <c r="D140" s="37">
        <v>0</v>
      </c>
      <c r="E140" s="37">
        <v>0</v>
      </c>
      <c r="F140" s="37">
        <v>0</v>
      </c>
      <c r="G140" s="37">
        <v>0</v>
      </c>
      <c r="H140" s="37">
        <v>0</v>
      </c>
      <c r="I140" s="37">
        <v>0</v>
      </c>
      <c r="J140" s="37">
        <v>0</v>
      </c>
      <c r="K140" s="37">
        <v>0</v>
      </c>
      <c r="L140" s="37">
        <v>0</v>
      </c>
      <c r="M140" s="37">
        <v>0</v>
      </c>
      <c r="N140" s="37">
        <v>0</v>
      </c>
      <c r="O140" s="37">
        <v>0</v>
      </c>
      <c r="P140" s="37">
        <v>0</v>
      </c>
      <c r="Q140" s="37">
        <v>0</v>
      </c>
      <c r="R140" s="37">
        <v>0</v>
      </c>
      <c r="S140" s="37">
        <v>0</v>
      </c>
      <c r="T140" s="37">
        <v>0</v>
      </c>
      <c r="U140" s="37">
        <v>0</v>
      </c>
      <c r="V140" s="37">
        <v>0</v>
      </c>
      <c r="W140" s="37">
        <v>0</v>
      </c>
      <c r="X140" s="37">
        <v>0</v>
      </c>
      <c r="Y140" s="37">
        <v>0</v>
      </c>
      <c r="Z140" s="37">
        <v>0</v>
      </c>
      <c r="AA140" s="37">
        <v>0</v>
      </c>
      <c r="AB140" s="37">
        <v>0</v>
      </c>
      <c r="AC140" s="37">
        <v>0</v>
      </c>
      <c r="AD140" s="37">
        <v>0</v>
      </c>
      <c r="AE140" s="37">
        <v>0</v>
      </c>
      <c r="AF140" s="37">
        <v>0</v>
      </c>
      <c r="AG140" s="37">
        <v>0</v>
      </c>
      <c r="AH140" s="37">
        <v>0</v>
      </c>
      <c r="AI140" s="37">
        <v>0</v>
      </c>
      <c r="AJ140" s="37">
        <v>0</v>
      </c>
      <c r="AK140" s="37">
        <v>0</v>
      </c>
      <c r="AL140" s="37">
        <v>0</v>
      </c>
      <c r="AM140" s="37">
        <v>0</v>
      </c>
      <c r="AN140" s="37">
        <v>0</v>
      </c>
      <c r="AO140" s="37">
        <v>0</v>
      </c>
      <c r="AP140" s="37">
        <v>0</v>
      </c>
      <c r="AQ140" s="37">
        <v>0</v>
      </c>
      <c r="AR140" s="37">
        <v>0</v>
      </c>
      <c r="AS140" s="37">
        <v>0</v>
      </c>
      <c r="AT140" s="37">
        <v>0</v>
      </c>
      <c r="AU140" s="37">
        <v>0</v>
      </c>
      <c r="AV140" s="37">
        <v>0</v>
      </c>
      <c r="AW140" s="37">
        <v>0</v>
      </c>
      <c r="AX140" s="37">
        <v>0</v>
      </c>
      <c r="AY140" s="37">
        <v>0</v>
      </c>
      <c r="AZ140" s="37">
        <v>0</v>
      </c>
      <c r="BA140" s="37">
        <v>0</v>
      </c>
      <c r="BB140" s="37">
        <v>0</v>
      </c>
      <c r="BC140" s="37">
        <v>0</v>
      </c>
      <c r="BD140" s="37">
        <v>0</v>
      </c>
      <c r="BE140" s="37">
        <v>0</v>
      </c>
      <c r="BF140" s="37">
        <v>0</v>
      </c>
      <c r="BG140" s="37">
        <v>0</v>
      </c>
      <c r="BH140" s="37">
        <v>0</v>
      </c>
      <c r="BI140" s="37">
        <v>0</v>
      </c>
      <c r="BJ140" s="37">
        <v>0</v>
      </c>
    </row>
    <row r="141" spans="2:63" x14ac:dyDescent="0.25">
      <c r="B141" s="125" t="s">
        <v>297</v>
      </c>
      <c r="C141" s="37">
        <v>0</v>
      </c>
      <c r="D141" s="37">
        <v>0</v>
      </c>
      <c r="E141" s="37">
        <v>0</v>
      </c>
      <c r="F141" s="37">
        <v>0</v>
      </c>
      <c r="G141" s="37">
        <v>0</v>
      </c>
      <c r="H141" s="37">
        <v>0</v>
      </c>
      <c r="I141" s="37">
        <v>0</v>
      </c>
      <c r="J141" s="37">
        <v>0</v>
      </c>
      <c r="K141" s="37">
        <v>0</v>
      </c>
      <c r="L141" s="37">
        <v>0</v>
      </c>
      <c r="M141" s="37">
        <v>0</v>
      </c>
      <c r="N141" s="37">
        <v>0</v>
      </c>
      <c r="O141" s="37">
        <v>0</v>
      </c>
      <c r="P141" s="37">
        <v>0</v>
      </c>
      <c r="Q141" s="37">
        <v>0</v>
      </c>
      <c r="R141" s="37">
        <v>0</v>
      </c>
      <c r="S141" s="37">
        <v>0</v>
      </c>
      <c r="T141" s="37">
        <v>0</v>
      </c>
      <c r="U141" s="37">
        <v>0</v>
      </c>
      <c r="V141" s="37">
        <v>0</v>
      </c>
      <c r="W141" s="37">
        <v>0</v>
      </c>
      <c r="X141" s="37">
        <v>0</v>
      </c>
      <c r="Y141" s="37">
        <v>0</v>
      </c>
      <c r="Z141" s="37">
        <v>0</v>
      </c>
      <c r="AA141" s="37">
        <v>0</v>
      </c>
      <c r="AB141" s="37">
        <v>0</v>
      </c>
      <c r="AC141" s="37">
        <v>0</v>
      </c>
      <c r="AD141" s="37">
        <v>0</v>
      </c>
      <c r="AE141" s="37">
        <v>0</v>
      </c>
      <c r="AF141" s="37">
        <v>0</v>
      </c>
      <c r="AG141" s="37">
        <v>0</v>
      </c>
      <c r="AH141" s="37">
        <v>0</v>
      </c>
      <c r="AI141" s="37">
        <v>0</v>
      </c>
      <c r="AJ141" s="37">
        <v>0</v>
      </c>
      <c r="AK141" s="37">
        <v>0</v>
      </c>
      <c r="AL141" s="37">
        <v>0</v>
      </c>
      <c r="AM141" s="37">
        <v>0</v>
      </c>
      <c r="AN141" s="37">
        <v>0</v>
      </c>
      <c r="AO141" s="37">
        <v>0</v>
      </c>
      <c r="AP141" s="37">
        <v>0</v>
      </c>
      <c r="AQ141" s="37">
        <v>0</v>
      </c>
      <c r="AR141" s="37">
        <v>0</v>
      </c>
      <c r="AS141" s="37">
        <v>0</v>
      </c>
      <c r="AT141" s="37">
        <v>0</v>
      </c>
      <c r="AU141" s="37">
        <v>0</v>
      </c>
      <c r="AV141" s="37">
        <v>0</v>
      </c>
      <c r="AW141" s="37">
        <v>0</v>
      </c>
      <c r="AX141" s="37">
        <v>0</v>
      </c>
      <c r="AY141" s="37">
        <v>0</v>
      </c>
      <c r="AZ141" s="37">
        <v>0</v>
      </c>
      <c r="BA141" s="37">
        <v>0</v>
      </c>
      <c r="BB141" s="37">
        <v>0</v>
      </c>
      <c r="BC141" s="37">
        <v>0</v>
      </c>
      <c r="BD141" s="37">
        <v>0</v>
      </c>
      <c r="BE141" s="37">
        <v>0</v>
      </c>
      <c r="BF141" s="37">
        <v>0</v>
      </c>
      <c r="BG141" s="37">
        <v>0</v>
      </c>
      <c r="BH141" s="37">
        <v>0</v>
      </c>
      <c r="BI141" s="37">
        <v>0</v>
      </c>
      <c r="BJ141" s="37">
        <v>0</v>
      </c>
    </row>
    <row r="142" spans="2:63" x14ac:dyDescent="0.25">
      <c r="B142" s="125" t="s">
        <v>298</v>
      </c>
      <c r="C142" s="37">
        <v>1800</v>
      </c>
      <c r="D142" s="37">
        <v>1800</v>
      </c>
      <c r="E142" s="37">
        <v>1800</v>
      </c>
      <c r="F142" s="37">
        <v>1800</v>
      </c>
      <c r="G142" s="37">
        <v>1800</v>
      </c>
      <c r="H142" s="37">
        <v>1800</v>
      </c>
      <c r="I142" s="37">
        <v>1800</v>
      </c>
      <c r="J142" s="37">
        <v>1800</v>
      </c>
      <c r="K142" s="37">
        <v>1800</v>
      </c>
      <c r="L142" s="37">
        <v>1800</v>
      </c>
      <c r="M142" s="37">
        <v>1800</v>
      </c>
      <c r="N142" s="37">
        <v>1800</v>
      </c>
      <c r="O142" s="37">
        <v>3440</v>
      </c>
      <c r="P142" s="37">
        <v>3440</v>
      </c>
      <c r="Q142" s="37">
        <v>3440</v>
      </c>
      <c r="R142" s="37">
        <v>3440</v>
      </c>
      <c r="S142" s="37">
        <v>3440</v>
      </c>
      <c r="T142" s="37">
        <v>3440</v>
      </c>
      <c r="U142" s="37">
        <v>3440</v>
      </c>
      <c r="V142" s="37">
        <v>3440</v>
      </c>
      <c r="W142" s="37">
        <v>3440</v>
      </c>
      <c r="X142" s="37">
        <v>3440</v>
      </c>
      <c r="Y142" s="37">
        <v>3440</v>
      </c>
      <c r="Z142" s="37">
        <v>3440</v>
      </c>
      <c r="AA142" s="37">
        <v>3440</v>
      </c>
      <c r="AB142" s="37">
        <v>3440</v>
      </c>
      <c r="AC142" s="37">
        <v>3440</v>
      </c>
      <c r="AD142" s="37">
        <v>3440</v>
      </c>
      <c r="AE142" s="37">
        <v>3440</v>
      </c>
      <c r="AF142" s="37">
        <v>3440</v>
      </c>
      <c r="AG142" s="37">
        <v>3440</v>
      </c>
      <c r="AH142" s="37">
        <v>3440</v>
      </c>
      <c r="AI142" s="37">
        <v>3440</v>
      </c>
      <c r="AJ142" s="37">
        <v>3440</v>
      </c>
      <c r="AK142" s="37">
        <v>3440</v>
      </c>
      <c r="AL142" s="37">
        <v>3440</v>
      </c>
      <c r="AM142" s="37">
        <v>5080</v>
      </c>
      <c r="AN142" s="37">
        <v>5080</v>
      </c>
      <c r="AO142" s="37">
        <v>5080</v>
      </c>
      <c r="AP142" s="37">
        <v>5080</v>
      </c>
      <c r="AQ142" s="37">
        <v>5080</v>
      </c>
      <c r="AR142" s="37">
        <v>5080</v>
      </c>
      <c r="AS142" s="37">
        <v>5080</v>
      </c>
      <c r="AT142" s="37">
        <v>5080</v>
      </c>
      <c r="AU142" s="37">
        <v>5080</v>
      </c>
      <c r="AV142" s="37">
        <v>5080</v>
      </c>
      <c r="AW142" s="37">
        <v>5080</v>
      </c>
      <c r="AX142" s="37">
        <v>5080</v>
      </c>
      <c r="AY142" s="37">
        <v>6720</v>
      </c>
      <c r="AZ142" s="37">
        <v>6720</v>
      </c>
      <c r="BA142" s="37">
        <v>6720</v>
      </c>
      <c r="BB142" s="37">
        <v>6720</v>
      </c>
      <c r="BC142" s="37">
        <v>6720</v>
      </c>
      <c r="BD142" s="37">
        <v>6720</v>
      </c>
      <c r="BE142" s="37">
        <v>6720</v>
      </c>
      <c r="BF142" s="37">
        <v>6720</v>
      </c>
      <c r="BG142" s="37">
        <v>6720</v>
      </c>
      <c r="BH142" s="37">
        <v>6720</v>
      </c>
      <c r="BI142" s="37">
        <v>6720</v>
      </c>
      <c r="BJ142" s="37">
        <v>6720</v>
      </c>
      <c r="BK142" s="37"/>
    </row>
    <row r="143" spans="2:63" x14ac:dyDescent="0.25">
      <c r="B143" s="125" t="s">
        <v>113</v>
      </c>
      <c r="C143" s="37">
        <v>0</v>
      </c>
      <c r="D143" s="37">
        <v>0</v>
      </c>
      <c r="E143" s="37">
        <v>0</v>
      </c>
      <c r="F143" s="37">
        <v>0</v>
      </c>
      <c r="G143" s="37">
        <v>0</v>
      </c>
      <c r="H143" s="37">
        <v>0</v>
      </c>
      <c r="I143" s="37">
        <v>0</v>
      </c>
      <c r="J143" s="37">
        <v>0</v>
      </c>
      <c r="K143" s="37">
        <v>0</v>
      </c>
      <c r="L143" s="37">
        <v>0</v>
      </c>
      <c r="M143" s="37">
        <v>0</v>
      </c>
      <c r="N143" s="37">
        <v>0</v>
      </c>
      <c r="O143" s="37">
        <v>0</v>
      </c>
      <c r="P143" s="37">
        <v>0</v>
      </c>
      <c r="Q143" s="37">
        <v>0</v>
      </c>
      <c r="R143" s="37">
        <v>0</v>
      </c>
      <c r="S143" s="37">
        <v>0</v>
      </c>
      <c r="T143" s="37">
        <v>0</v>
      </c>
      <c r="U143" s="37">
        <v>0</v>
      </c>
      <c r="V143" s="37">
        <v>0</v>
      </c>
      <c r="W143" s="37">
        <v>0</v>
      </c>
      <c r="X143" s="37">
        <v>0</v>
      </c>
      <c r="Y143" s="37">
        <v>0</v>
      </c>
      <c r="Z143" s="37">
        <v>0</v>
      </c>
      <c r="AA143" s="37">
        <v>0</v>
      </c>
      <c r="AB143" s="37">
        <v>0</v>
      </c>
      <c r="AC143" s="37">
        <v>0</v>
      </c>
      <c r="AD143" s="37">
        <v>0</v>
      </c>
      <c r="AE143" s="37">
        <v>0</v>
      </c>
      <c r="AF143" s="37">
        <v>0</v>
      </c>
      <c r="AG143" s="37">
        <v>0</v>
      </c>
      <c r="AH143" s="37">
        <v>0</v>
      </c>
      <c r="AI143" s="37">
        <v>0</v>
      </c>
      <c r="AJ143" s="37">
        <v>0</v>
      </c>
      <c r="AK143" s="37">
        <v>0</v>
      </c>
      <c r="AL143" s="37">
        <v>0</v>
      </c>
      <c r="AM143" s="37">
        <v>0</v>
      </c>
      <c r="AN143" s="37">
        <v>0</v>
      </c>
      <c r="AO143" s="37">
        <v>0</v>
      </c>
      <c r="AP143" s="37">
        <v>0</v>
      </c>
      <c r="AQ143" s="37">
        <v>0</v>
      </c>
      <c r="AR143" s="37">
        <v>0</v>
      </c>
      <c r="AS143" s="37">
        <v>0</v>
      </c>
      <c r="AT143" s="37">
        <v>0</v>
      </c>
      <c r="AU143" s="37">
        <v>0</v>
      </c>
      <c r="AV143" s="37">
        <v>0</v>
      </c>
      <c r="AW143" s="37">
        <v>0</v>
      </c>
      <c r="AX143" s="37">
        <v>0</v>
      </c>
      <c r="AY143" s="37">
        <v>0</v>
      </c>
      <c r="AZ143" s="37">
        <v>0</v>
      </c>
      <c r="BA143" s="37">
        <v>0</v>
      </c>
      <c r="BB143" s="37">
        <v>0</v>
      </c>
      <c r="BC143" s="37">
        <v>0</v>
      </c>
      <c r="BD143" s="37">
        <v>0</v>
      </c>
      <c r="BE143" s="37">
        <v>0</v>
      </c>
      <c r="BF143" s="37">
        <v>0</v>
      </c>
      <c r="BG143" s="37">
        <v>0</v>
      </c>
      <c r="BH143" s="37">
        <v>0</v>
      </c>
      <c r="BI143" s="37">
        <v>0</v>
      </c>
      <c r="BJ143" s="37">
        <v>0</v>
      </c>
    </row>
    <row r="144" spans="2:63" x14ac:dyDescent="0.25">
      <c r="B144" s="125" t="s">
        <v>95</v>
      </c>
      <c r="C144" s="37">
        <v>0</v>
      </c>
      <c r="D144" s="37">
        <v>0</v>
      </c>
      <c r="E144" s="37">
        <v>0</v>
      </c>
      <c r="F144" s="37">
        <v>0</v>
      </c>
      <c r="G144" s="37">
        <v>0</v>
      </c>
      <c r="H144" s="37">
        <v>0</v>
      </c>
      <c r="I144" s="37">
        <v>0</v>
      </c>
      <c r="J144" s="37">
        <v>0</v>
      </c>
      <c r="K144" s="37">
        <v>0</v>
      </c>
      <c r="L144" s="37">
        <v>0</v>
      </c>
      <c r="M144" s="37">
        <v>0</v>
      </c>
      <c r="N144" s="37">
        <v>0</v>
      </c>
      <c r="O144" s="37">
        <v>0</v>
      </c>
      <c r="P144" s="37">
        <v>0</v>
      </c>
      <c r="Q144" s="37">
        <v>0</v>
      </c>
      <c r="R144" s="37">
        <v>0</v>
      </c>
      <c r="S144" s="37">
        <v>0</v>
      </c>
      <c r="T144" s="37">
        <v>0</v>
      </c>
      <c r="U144" s="37">
        <v>0</v>
      </c>
      <c r="V144" s="37">
        <v>0</v>
      </c>
      <c r="W144" s="37">
        <v>0</v>
      </c>
      <c r="X144" s="37">
        <v>0</v>
      </c>
      <c r="Y144" s="37">
        <v>0</v>
      </c>
      <c r="Z144" s="37">
        <v>0</v>
      </c>
      <c r="AA144" s="37">
        <v>0</v>
      </c>
      <c r="AB144" s="37">
        <v>0</v>
      </c>
      <c r="AC144" s="37">
        <v>0</v>
      </c>
      <c r="AD144" s="37">
        <v>0</v>
      </c>
      <c r="AE144" s="37">
        <v>0</v>
      </c>
      <c r="AF144" s="37">
        <v>0</v>
      </c>
      <c r="AG144" s="37">
        <v>0</v>
      </c>
      <c r="AH144" s="37">
        <v>0</v>
      </c>
      <c r="AI144" s="37">
        <v>0</v>
      </c>
      <c r="AJ144" s="37">
        <v>0</v>
      </c>
      <c r="AK144" s="37">
        <v>0</v>
      </c>
      <c r="AL144" s="37">
        <v>0</v>
      </c>
      <c r="AM144" s="37">
        <v>0</v>
      </c>
      <c r="AN144" s="37">
        <v>0</v>
      </c>
      <c r="AO144" s="37">
        <v>0</v>
      </c>
      <c r="AP144" s="37">
        <v>0</v>
      </c>
      <c r="AQ144" s="37">
        <v>0</v>
      </c>
      <c r="AR144" s="37">
        <v>0</v>
      </c>
      <c r="AS144" s="37">
        <v>0</v>
      </c>
      <c r="AT144" s="37">
        <v>0</v>
      </c>
      <c r="AU144" s="37">
        <v>0</v>
      </c>
      <c r="AV144" s="37">
        <v>0</v>
      </c>
      <c r="AW144" s="37">
        <v>0</v>
      </c>
      <c r="AX144" s="37">
        <v>0</v>
      </c>
      <c r="AY144" s="37">
        <v>0</v>
      </c>
      <c r="AZ144" s="37">
        <v>0</v>
      </c>
      <c r="BA144" s="37">
        <v>0</v>
      </c>
      <c r="BB144" s="37">
        <v>0</v>
      </c>
      <c r="BC144" s="37">
        <v>0</v>
      </c>
      <c r="BD144" s="37">
        <v>0</v>
      </c>
      <c r="BE144" s="37">
        <v>0</v>
      </c>
      <c r="BF144" s="37">
        <v>0</v>
      </c>
      <c r="BG144" s="37">
        <v>0</v>
      </c>
      <c r="BH144" s="37">
        <v>0</v>
      </c>
      <c r="BI144" s="37">
        <v>0</v>
      </c>
      <c r="BJ144" s="37">
        <v>0</v>
      </c>
    </row>
    <row r="145" spans="1:62" x14ac:dyDescent="0.25">
      <c r="B145" s="125" t="s">
        <v>96</v>
      </c>
      <c r="C145" s="37">
        <v>0</v>
      </c>
      <c r="D145" s="37">
        <v>0</v>
      </c>
      <c r="E145" s="37">
        <v>0</v>
      </c>
      <c r="F145" s="37">
        <v>0</v>
      </c>
      <c r="G145" s="37">
        <v>0</v>
      </c>
      <c r="H145" s="37">
        <v>0</v>
      </c>
      <c r="I145" s="37">
        <v>0</v>
      </c>
      <c r="J145" s="37">
        <v>0</v>
      </c>
      <c r="K145" s="37">
        <v>0</v>
      </c>
      <c r="L145" s="37">
        <v>0</v>
      </c>
      <c r="M145" s="37">
        <v>0</v>
      </c>
      <c r="N145" s="37">
        <v>0</v>
      </c>
      <c r="O145" s="37">
        <v>0</v>
      </c>
      <c r="P145" s="37">
        <v>0</v>
      </c>
      <c r="Q145" s="37">
        <v>0</v>
      </c>
      <c r="R145" s="37">
        <v>0</v>
      </c>
      <c r="S145" s="37">
        <v>0</v>
      </c>
      <c r="T145" s="37">
        <v>0</v>
      </c>
      <c r="U145" s="37">
        <v>0</v>
      </c>
      <c r="V145" s="37">
        <v>0</v>
      </c>
      <c r="W145" s="37">
        <v>0</v>
      </c>
      <c r="X145" s="37">
        <v>0</v>
      </c>
      <c r="Y145" s="37">
        <v>0</v>
      </c>
      <c r="Z145" s="37">
        <v>0</v>
      </c>
      <c r="AA145" s="37">
        <v>0</v>
      </c>
      <c r="AB145" s="37">
        <v>0</v>
      </c>
      <c r="AC145" s="37">
        <v>0</v>
      </c>
      <c r="AD145" s="37">
        <v>0</v>
      </c>
      <c r="AE145" s="37">
        <v>0</v>
      </c>
      <c r="AF145" s="37">
        <v>0</v>
      </c>
      <c r="AG145" s="37">
        <v>0</v>
      </c>
      <c r="AH145" s="37">
        <v>0</v>
      </c>
      <c r="AI145" s="37">
        <v>0</v>
      </c>
      <c r="AJ145" s="37">
        <v>0</v>
      </c>
      <c r="AK145" s="37">
        <v>0</v>
      </c>
      <c r="AL145" s="37">
        <v>0</v>
      </c>
      <c r="AM145" s="37">
        <v>0</v>
      </c>
      <c r="AN145" s="37">
        <v>0</v>
      </c>
      <c r="AO145" s="37">
        <v>0</v>
      </c>
      <c r="AP145" s="37">
        <v>0</v>
      </c>
      <c r="AQ145" s="37">
        <v>0</v>
      </c>
      <c r="AR145" s="37">
        <v>0</v>
      </c>
      <c r="AS145" s="37">
        <v>0</v>
      </c>
      <c r="AT145" s="37">
        <v>0</v>
      </c>
      <c r="AU145" s="37">
        <v>0</v>
      </c>
      <c r="AV145" s="37">
        <v>0</v>
      </c>
      <c r="AW145" s="37">
        <v>0</v>
      </c>
      <c r="AX145" s="37">
        <v>0</v>
      </c>
      <c r="AY145" s="37">
        <v>0</v>
      </c>
      <c r="AZ145" s="37">
        <v>0</v>
      </c>
      <c r="BA145" s="37">
        <v>0</v>
      </c>
      <c r="BB145" s="37">
        <v>0</v>
      </c>
      <c r="BC145" s="37">
        <v>0</v>
      </c>
      <c r="BD145" s="37">
        <v>0</v>
      </c>
      <c r="BE145" s="37">
        <v>0</v>
      </c>
      <c r="BF145" s="37">
        <v>0</v>
      </c>
      <c r="BG145" s="37">
        <v>0</v>
      </c>
      <c r="BH145" s="37">
        <v>0</v>
      </c>
      <c r="BI145" s="37">
        <v>0</v>
      </c>
      <c r="BJ145" s="37">
        <v>0</v>
      </c>
    </row>
    <row r="146" spans="1:62" x14ac:dyDescent="0.25">
      <c r="D146" s="12"/>
    </row>
    <row r="147" spans="1:62" x14ac:dyDescent="0.25">
      <c r="B147" s="2" t="s">
        <v>30</v>
      </c>
      <c r="C147" s="39">
        <v>0.1</v>
      </c>
    </row>
    <row r="150" spans="1:62" x14ac:dyDescent="0.25">
      <c r="A150" s="4" t="s">
        <v>23</v>
      </c>
      <c r="B150" s="108" t="s">
        <v>270</v>
      </c>
      <c r="C150" s="2" t="s">
        <v>271</v>
      </c>
      <c r="D150" s="38">
        <v>0</v>
      </c>
    </row>
    <row r="151" spans="1:62" x14ac:dyDescent="0.25">
      <c r="A151" s="13"/>
      <c r="B151" s="14"/>
      <c r="C151" s="2" t="s">
        <v>272</v>
      </c>
      <c r="D151" s="38">
        <v>1</v>
      </c>
    </row>
    <row r="152" spans="1:62" x14ac:dyDescent="0.25">
      <c r="A152" s="13"/>
      <c r="B152" s="14"/>
      <c r="C152" s="2" t="s">
        <v>273</v>
      </c>
      <c r="D152" s="38">
        <v>0</v>
      </c>
    </row>
    <row r="153" spans="1:62" x14ac:dyDescent="0.25">
      <c r="A153" s="13"/>
      <c r="B153" s="14"/>
      <c r="C153" s="2" t="s">
        <v>274</v>
      </c>
      <c r="D153" s="38">
        <v>0</v>
      </c>
    </row>
    <row r="154" spans="1:62" x14ac:dyDescent="0.25">
      <c r="A154" s="13"/>
      <c r="B154" s="14"/>
      <c r="C154" s="2" t="s">
        <v>275</v>
      </c>
      <c r="D154" s="38">
        <v>0</v>
      </c>
    </row>
    <row r="155" spans="1:62" x14ac:dyDescent="0.25">
      <c r="A155" s="13"/>
      <c r="B155" s="14"/>
      <c r="D155" s="11"/>
    </row>
    <row r="157" spans="1:62" x14ac:dyDescent="0.25">
      <c r="A157" s="4" t="s">
        <v>25</v>
      </c>
      <c r="B157" s="2" t="s">
        <v>277</v>
      </c>
      <c r="C157" s="2" t="s">
        <v>271</v>
      </c>
      <c r="D157" s="38">
        <v>0</v>
      </c>
    </row>
    <row r="158" spans="1:62" x14ac:dyDescent="0.25">
      <c r="C158" s="2" t="s">
        <v>272</v>
      </c>
      <c r="D158" s="38">
        <v>1</v>
      </c>
    </row>
    <row r="159" spans="1:62" x14ac:dyDescent="0.25">
      <c r="C159" s="2" t="s">
        <v>273</v>
      </c>
      <c r="D159" s="38">
        <v>0</v>
      </c>
    </row>
    <row r="160" spans="1:62" x14ac:dyDescent="0.25">
      <c r="C160" s="2" t="s">
        <v>276</v>
      </c>
      <c r="D160" s="38">
        <v>0</v>
      </c>
    </row>
    <row r="161" spans="1:62" x14ac:dyDescent="0.25">
      <c r="C161" s="11"/>
      <c r="D161" s="11"/>
    </row>
    <row r="163" spans="1:62" x14ac:dyDescent="0.25">
      <c r="A163" s="4" t="s">
        <v>3</v>
      </c>
    </row>
    <row r="164" spans="1:62" x14ac:dyDescent="0.25">
      <c r="B164" s="2" t="str">
        <f>B173&amp;" Depreciation Rate"</f>
        <v>Computer Equipment Depreciation Rate</v>
      </c>
      <c r="D164" s="38">
        <v>0.2</v>
      </c>
    </row>
    <row r="165" spans="1:62" x14ac:dyDescent="0.25">
      <c r="B165" s="2" t="str">
        <f>B174&amp;" Depreciation Rate"</f>
        <v>Furniture, Office &amp; Lab Equipment Depreciation Rate</v>
      </c>
      <c r="D165" s="38">
        <v>0.2</v>
      </c>
    </row>
    <row r="166" spans="1:62" x14ac:dyDescent="0.25">
      <c r="B166" s="2" t="str">
        <f>B175&amp;" Depreciation Rate"</f>
        <v>Other Depreciation Rate</v>
      </c>
      <c r="D166" s="38">
        <v>0.33333333333330001</v>
      </c>
    </row>
    <row r="167" spans="1:62" x14ac:dyDescent="0.25">
      <c r="B167" s="2" t="str">
        <f>B176&amp;" Depreciation Rate"</f>
        <v>Other Depreciation Rate</v>
      </c>
      <c r="D167" s="38">
        <v>0.33333333333330001</v>
      </c>
    </row>
    <row r="168" spans="1:62" x14ac:dyDescent="0.25">
      <c r="B168" s="2" t="str">
        <f>B177&amp;" Depreciation Rate"</f>
        <v>Other Depreciation Rate</v>
      </c>
      <c r="D168" s="38">
        <v>0.5</v>
      </c>
    </row>
    <row r="169" spans="1:62" x14ac:dyDescent="0.25">
      <c r="D169" s="11"/>
    </row>
    <row r="170" spans="1:62" x14ac:dyDescent="0.25">
      <c r="D170" s="11"/>
    </row>
    <row r="171" spans="1:62" x14ac:dyDescent="0.25">
      <c r="A171" s="4"/>
      <c r="B171" s="5" t="s">
        <v>12</v>
      </c>
      <c r="C171" s="6">
        <v>1</v>
      </c>
      <c r="D171" s="6">
        <v>2</v>
      </c>
      <c r="E171" s="6">
        <v>3</v>
      </c>
      <c r="F171" s="6">
        <v>4</v>
      </c>
      <c r="G171" s="6">
        <v>5</v>
      </c>
      <c r="H171" s="6">
        <v>6</v>
      </c>
      <c r="I171" s="6">
        <v>7</v>
      </c>
      <c r="J171" s="6">
        <v>8</v>
      </c>
      <c r="K171" s="6">
        <v>9</v>
      </c>
      <c r="L171" s="6">
        <v>10</v>
      </c>
      <c r="M171" s="6">
        <v>11</v>
      </c>
      <c r="N171" s="6">
        <v>12</v>
      </c>
      <c r="O171" s="6">
        <v>13</v>
      </c>
      <c r="P171" s="6">
        <v>14</v>
      </c>
      <c r="Q171" s="6">
        <v>15</v>
      </c>
      <c r="R171" s="6">
        <v>16</v>
      </c>
      <c r="S171" s="6">
        <v>17</v>
      </c>
      <c r="T171" s="6">
        <v>18</v>
      </c>
      <c r="U171" s="6">
        <v>19</v>
      </c>
      <c r="V171" s="6">
        <v>20</v>
      </c>
      <c r="W171" s="6">
        <v>21</v>
      </c>
      <c r="X171" s="6">
        <v>22</v>
      </c>
      <c r="Y171" s="6">
        <v>23</v>
      </c>
      <c r="Z171" s="6">
        <v>24</v>
      </c>
      <c r="AA171" s="6">
        <v>25</v>
      </c>
      <c r="AB171" s="6">
        <v>26</v>
      </c>
      <c r="AC171" s="6">
        <v>27</v>
      </c>
      <c r="AD171" s="6">
        <v>28</v>
      </c>
      <c r="AE171" s="6">
        <v>29</v>
      </c>
      <c r="AF171" s="6">
        <v>30</v>
      </c>
      <c r="AG171" s="6">
        <v>31</v>
      </c>
      <c r="AH171" s="6">
        <v>32</v>
      </c>
      <c r="AI171" s="6">
        <v>33</v>
      </c>
      <c r="AJ171" s="6">
        <v>34</v>
      </c>
      <c r="AK171" s="6">
        <v>35</v>
      </c>
      <c r="AL171" s="6">
        <v>36</v>
      </c>
      <c r="AM171" s="6">
        <v>37</v>
      </c>
      <c r="AN171" s="6">
        <f>AM171+1</f>
        <v>38</v>
      </c>
      <c r="AO171" s="6">
        <f t="shared" ref="AO171:BJ171" si="69">AN171+1</f>
        <v>39</v>
      </c>
      <c r="AP171" s="6">
        <f t="shared" si="69"/>
        <v>40</v>
      </c>
      <c r="AQ171" s="6">
        <f t="shared" si="69"/>
        <v>41</v>
      </c>
      <c r="AR171" s="6">
        <f t="shared" si="69"/>
        <v>42</v>
      </c>
      <c r="AS171" s="6">
        <f t="shared" si="69"/>
        <v>43</v>
      </c>
      <c r="AT171" s="6">
        <f t="shared" si="69"/>
        <v>44</v>
      </c>
      <c r="AU171" s="6">
        <f t="shared" si="69"/>
        <v>45</v>
      </c>
      <c r="AV171" s="6">
        <f t="shared" si="69"/>
        <v>46</v>
      </c>
      <c r="AW171" s="6">
        <f t="shared" si="69"/>
        <v>47</v>
      </c>
      <c r="AX171" s="6">
        <f t="shared" si="69"/>
        <v>48</v>
      </c>
      <c r="AY171" s="6">
        <f t="shared" si="69"/>
        <v>49</v>
      </c>
      <c r="AZ171" s="6">
        <f t="shared" si="69"/>
        <v>50</v>
      </c>
      <c r="BA171" s="6">
        <f t="shared" si="69"/>
        <v>51</v>
      </c>
      <c r="BB171" s="6">
        <f t="shared" si="69"/>
        <v>52</v>
      </c>
      <c r="BC171" s="6">
        <f t="shared" si="69"/>
        <v>53</v>
      </c>
      <c r="BD171" s="6">
        <f t="shared" si="69"/>
        <v>54</v>
      </c>
      <c r="BE171" s="6">
        <f t="shared" si="69"/>
        <v>55</v>
      </c>
      <c r="BF171" s="6">
        <f t="shared" si="69"/>
        <v>56</v>
      </c>
      <c r="BG171" s="6">
        <f t="shared" si="69"/>
        <v>57</v>
      </c>
      <c r="BH171" s="6">
        <f t="shared" si="69"/>
        <v>58</v>
      </c>
      <c r="BI171" s="6">
        <f t="shared" si="69"/>
        <v>59</v>
      </c>
      <c r="BJ171" s="6">
        <f t="shared" si="69"/>
        <v>60</v>
      </c>
    </row>
    <row r="172" spans="1:62" x14ac:dyDescent="0.25">
      <c r="C172" s="3" t="s">
        <v>278</v>
      </c>
    </row>
    <row r="173" spans="1:62" x14ac:dyDescent="0.25">
      <c r="B173" s="2" t="s">
        <v>20</v>
      </c>
      <c r="C173" s="37">
        <f>SUM(C99:C116)*2500</f>
        <v>32500</v>
      </c>
      <c r="D173" s="37">
        <f t="shared" ref="D173:BJ173" si="70">SUM(D99:D116)*2500</f>
        <v>40000</v>
      </c>
      <c r="E173" s="37">
        <f t="shared" si="70"/>
        <v>40000</v>
      </c>
      <c r="F173" s="37">
        <f t="shared" si="70"/>
        <v>42500</v>
      </c>
      <c r="G173" s="37">
        <f t="shared" si="70"/>
        <v>42500</v>
      </c>
      <c r="H173" s="37">
        <f t="shared" si="70"/>
        <v>55000</v>
      </c>
      <c r="I173" s="37">
        <f t="shared" si="70"/>
        <v>55000</v>
      </c>
      <c r="J173" s="37">
        <f t="shared" si="70"/>
        <v>55000</v>
      </c>
      <c r="K173" s="37">
        <f t="shared" si="70"/>
        <v>55000</v>
      </c>
      <c r="L173" s="37">
        <f t="shared" si="70"/>
        <v>55000</v>
      </c>
      <c r="M173" s="37">
        <f t="shared" si="70"/>
        <v>55000</v>
      </c>
      <c r="N173" s="37">
        <f t="shared" si="70"/>
        <v>55000</v>
      </c>
      <c r="O173" s="37">
        <f t="shared" si="70"/>
        <v>57500</v>
      </c>
      <c r="P173" s="37">
        <f t="shared" si="70"/>
        <v>57500</v>
      </c>
      <c r="Q173" s="37">
        <f t="shared" si="70"/>
        <v>57500</v>
      </c>
      <c r="R173" s="37">
        <f t="shared" si="70"/>
        <v>57500</v>
      </c>
      <c r="S173" s="37">
        <f t="shared" si="70"/>
        <v>57500</v>
      </c>
      <c r="T173" s="37">
        <f t="shared" si="70"/>
        <v>57500</v>
      </c>
      <c r="U173" s="37">
        <f t="shared" si="70"/>
        <v>55000</v>
      </c>
      <c r="V173" s="37">
        <f t="shared" si="70"/>
        <v>65000</v>
      </c>
      <c r="W173" s="37">
        <f t="shared" si="70"/>
        <v>65000</v>
      </c>
      <c r="X173" s="37">
        <f t="shared" si="70"/>
        <v>65000</v>
      </c>
      <c r="Y173" s="37">
        <f t="shared" si="70"/>
        <v>65000</v>
      </c>
      <c r="Z173" s="37">
        <f t="shared" si="70"/>
        <v>65000</v>
      </c>
      <c r="AA173" s="37">
        <f t="shared" si="70"/>
        <v>65000</v>
      </c>
      <c r="AB173" s="37">
        <f t="shared" si="70"/>
        <v>65000</v>
      </c>
      <c r="AC173" s="37">
        <f t="shared" si="70"/>
        <v>65000</v>
      </c>
      <c r="AD173" s="37">
        <f t="shared" si="70"/>
        <v>65000</v>
      </c>
      <c r="AE173" s="37">
        <f t="shared" si="70"/>
        <v>65000</v>
      </c>
      <c r="AF173" s="37">
        <f t="shared" si="70"/>
        <v>65000</v>
      </c>
      <c r="AG173" s="37">
        <f t="shared" si="70"/>
        <v>70000</v>
      </c>
      <c r="AH173" s="37">
        <f t="shared" si="70"/>
        <v>72500</v>
      </c>
      <c r="AI173" s="37">
        <f t="shared" si="70"/>
        <v>72500</v>
      </c>
      <c r="AJ173" s="37">
        <f t="shared" si="70"/>
        <v>72500</v>
      </c>
      <c r="AK173" s="37">
        <f t="shared" si="70"/>
        <v>72500</v>
      </c>
      <c r="AL173" s="37">
        <f t="shared" si="70"/>
        <v>72500</v>
      </c>
      <c r="AM173" s="37">
        <f t="shared" si="70"/>
        <v>72500</v>
      </c>
      <c r="AN173" s="37">
        <f t="shared" si="70"/>
        <v>72500</v>
      </c>
      <c r="AO173" s="37">
        <f t="shared" si="70"/>
        <v>75000</v>
      </c>
      <c r="AP173" s="37">
        <f t="shared" si="70"/>
        <v>75000</v>
      </c>
      <c r="AQ173" s="37">
        <f t="shared" si="70"/>
        <v>75000</v>
      </c>
      <c r="AR173" s="37">
        <f t="shared" si="70"/>
        <v>75000</v>
      </c>
      <c r="AS173" s="37">
        <f t="shared" si="70"/>
        <v>75000</v>
      </c>
      <c r="AT173" s="37">
        <f t="shared" si="70"/>
        <v>75000</v>
      </c>
      <c r="AU173" s="37">
        <f t="shared" si="70"/>
        <v>75000</v>
      </c>
      <c r="AV173" s="37">
        <f t="shared" si="70"/>
        <v>75000</v>
      </c>
      <c r="AW173" s="37">
        <f t="shared" si="70"/>
        <v>75000</v>
      </c>
      <c r="AX173" s="37">
        <f t="shared" si="70"/>
        <v>77500</v>
      </c>
      <c r="AY173" s="37">
        <f t="shared" si="70"/>
        <v>85000</v>
      </c>
      <c r="AZ173" s="37">
        <f t="shared" si="70"/>
        <v>85000</v>
      </c>
      <c r="BA173" s="37">
        <f t="shared" si="70"/>
        <v>85000</v>
      </c>
      <c r="BB173" s="37">
        <f t="shared" si="70"/>
        <v>85000</v>
      </c>
      <c r="BC173" s="37">
        <f t="shared" si="70"/>
        <v>85000</v>
      </c>
      <c r="BD173" s="37">
        <f t="shared" si="70"/>
        <v>85000</v>
      </c>
      <c r="BE173" s="37">
        <f t="shared" si="70"/>
        <v>85000</v>
      </c>
      <c r="BF173" s="37">
        <f t="shared" si="70"/>
        <v>85000</v>
      </c>
      <c r="BG173" s="37">
        <f t="shared" si="70"/>
        <v>85000</v>
      </c>
      <c r="BH173" s="37">
        <f t="shared" si="70"/>
        <v>85000</v>
      </c>
      <c r="BI173" s="37">
        <f t="shared" si="70"/>
        <v>85000</v>
      </c>
      <c r="BJ173" s="37">
        <f t="shared" si="70"/>
        <v>85000</v>
      </c>
    </row>
    <row r="174" spans="1:62" x14ac:dyDescent="0.25">
      <c r="B174" s="2" t="s">
        <v>114</v>
      </c>
      <c r="C174" s="37">
        <v>0</v>
      </c>
      <c r="D174" s="37">
        <v>0</v>
      </c>
      <c r="E174" s="37">
        <v>0</v>
      </c>
      <c r="F174" s="37">
        <v>0</v>
      </c>
      <c r="G174" s="37">
        <v>0</v>
      </c>
      <c r="H174" s="37">
        <v>0</v>
      </c>
      <c r="I174" s="37">
        <v>0</v>
      </c>
      <c r="J174" s="37">
        <v>0</v>
      </c>
      <c r="K174" s="37">
        <v>0</v>
      </c>
      <c r="L174" s="37">
        <v>0</v>
      </c>
      <c r="M174" s="37">
        <v>0</v>
      </c>
      <c r="N174" s="37">
        <v>0</v>
      </c>
      <c r="O174" s="37">
        <v>0</v>
      </c>
      <c r="P174" s="37">
        <v>0</v>
      </c>
      <c r="Q174" s="37">
        <v>0</v>
      </c>
      <c r="R174" s="37">
        <v>0</v>
      </c>
      <c r="S174" s="37">
        <v>0</v>
      </c>
      <c r="T174" s="37">
        <v>0</v>
      </c>
      <c r="U174" s="37">
        <v>0</v>
      </c>
      <c r="V174" s="37">
        <v>0</v>
      </c>
      <c r="W174" s="37">
        <v>0</v>
      </c>
      <c r="X174" s="37">
        <v>0</v>
      </c>
      <c r="Y174" s="37">
        <v>0</v>
      </c>
      <c r="Z174" s="37">
        <v>0</v>
      </c>
      <c r="AA174" s="37">
        <v>0</v>
      </c>
      <c r="AB174" s="37">
        <v>0</v>
      </c>
      <c r="AC174" s="37">
        <v>0</v>
      </c>
      <c r="AD174" s="37">
        <v>0</v>
      </c>
      <c r="AE174" s="37">
        <v>0</v>
      </c>
      <c r="AF174" s="37">
        <v>0</v>
      </c>
      <c r="AG174" s="37">
        <v>0</v>
      </c>
      <c r="AH174" s="37">
        <v>0</v>
      </c>
      <c r="AI174" s="37">
        <v>0</v>
      </c>
      <c r="AJ174" s="37">
        <v>0</v>
      </c>
      <c r="AK174" s="37">
        <v>0</v>
      </c>
      <c r="AL174" s="37">
        <v>0</v>
      </c>
      <c r="AM174" s="37">
        <v>0</v>
      </c>
      <c r="AN174" s="37">
        <v>0</v>
      </c>
      <c r="AO174" s="37">
        <v>0</v>
      </c>
      <c r="AP174" s="37">
        <v>0</v>
      </c>
      <c r="AQ174" s="37">
        <v>0</v>
      </c>
      <c r="AR174" s="37">
        <v>0</v>
      </c>
      <c r="AS174" s="37">
        <v>0</v>
      </c>
      <c r="AT174" s="37">
        <v>0</v>
      </c>
      <c r="AU174" s="37">
        <v>0</v>
      </c>
      <c r="AV174" s="37">
        <v>0</v>
      </c>
      <c r="AW174" s="37">
        <v>0</v>
      </c>
      <c r="AX174" s="37">
        <v>0</v>
      </c>
      <c r="AY174" s="37">
        <v>0</v>
      </c>
      <c r="AZ174" s="37">
        <v>0</v>
      </c>
      <c r="BA174" s="37">
        <v>0</v>
      </c>
      <c r="BB174" s="37">
        <v>0</v>
      </c>
      <c r="BC174" s="37">
        <v>0</v>
      </c>
      <c r="BD174" s="37">
        <v>0</v>
      </c>
      <c r="BE174" s="37">
        <v>0</v>
      </c>
      <c r="BF174" s="37">
        <v>0</v>
      </c>
      <c r="BG174" s="37">
        <v>0</v>
      </c>
      <c r="BH174" s="37">
        <v>0</v>
      </c>
      <c r="BI174" s="37">
        <v>0</v>
      </c>
      <c r="BJ174" s="37">
        <v>0</v>
      </c>
    </row>
    <row r="175" spans="1:62" x14ac:dyDescent="0.25">
      <c r="B175" s="2" t="s">
        <v>96</v>
      </c>
      <c r="C175" s="37">
        <v>0</v>
      </c>
      <c r="D175" s="37">
        <v>0</v>
      </c>
      <c r="E175" s="37">
        <v>0</v>
      </c>
      <c r="F175" s="37">
        <v>0</v>
      </c>
      <c r="G175" s="37">
        <v>0</v>
      </c>
      <c r="H175" s="37">
        <v>0</v>
      </c>
      <c r="I175" s="37">
        <v>0</v>
      </c>
      <c r="J175" s="37">
        <v>0</v>
      </c>
      <c r="K175" s="37">
        <v>0</v>
      </c>
      <c r="L175" s="37">
        <v>0</v>
      </c>
      <c r="M175" s="37">
        <v>0</v>
      </c>
      <c r="N175" s="37">
        <v>0</v>
      </c>
      <c r="O175" s="37">
        <v>0</v>
      </c>
      <c r="P175" s="37">
        <v>0</v>
      </c>
      <c r="Q175" s="37">
        <v>0</v>
      </c>
      <c r="R175" s="37">
        <v>0</v>
      </c>
      <c r="S175" s="37">
        <v>0</v>
      </c>
      <c r="T175" s="37">
        <v>0</v>
      </c>
      <c r="U175" s="37">
        <v>0</v>
      </c>
      <c r="V175" s="37">
        <v>0</v>
      </c>
      <c r="W175" s="37">
        <v>0</v>
      </c>
      <c r="X175" s="37">
        <v>0</v>
      </c>
      <c r="Y175" s="37">
        <v>0</v>
      </c>
      <c r="Z175" s="37">
        <v>0</v>
      </c>
      <c r="AA175" s="37">
        <v>0</v>
      </c>
      <c r="AB175" s="37">
        <v>0</v>
      </c>
      <c r="AC175" s="37">
        <v>0</v>
      </c>
      <c r="AD175" s="37">
        <v>0</v>
      </c>
      <c r="AE175" s="37">
        <v>0</v>
      </c>
      <c r="AF175" s="37">
        <v>0</v>
      </c>
      <c r="AG175" s="37">
        <v>0</v>
      </c>
      <c r="AH175" s="37">
        <v>0</v>
      </c>
      <c r="AI175" s="37">
        <v>0</v>
      </c>
      <c r="AJ175" s="37">
        <v>0</v>
      </c>
      <c r="AK175" s="37">
        <v>0</v>
      </c>
      <c r="AL175" s="37">
        <v>0</v>
      </c>
      <c r="AM175" s="37">
        <v>0</v>
      </c>
      <c r="AN175" s="37">
        <v>0</v>
      </c>
      <c r="AO175" s="37">
        <v>0</v>
      </c>
      <c r="AP175" s="37">
        <v>0</v>
      </c>
      <c r="AQ175" s="37">
        <v>0</v>
      </c>
      <c r="AR175" s="37">
        <v>0</v>
      </c>
      <c r="AS175" s="37">
        <v>0</v>
      </c>
      <c r="AT175" s="37">
        <v>0</v>
      </c>
      <c r="AU175" s="37">
        <v>0</v>
      </c>
      <c r="AV175" s="37">
        <v>0</v>
      </c>
      <c r="AW175" s="37">
        <v>0</v>
      </c>
      <c r="AX175" s="37">
        <v>0</v>
      </c>
      <c r="AY175" s="37">
        <v>0</v>
      </c>
      <c r="AZ175" s="37">
        <v>0</v>
      </c>
      <c r="BA175" s="37">
        <v>0</v>
      </c>
      <c r="BB175" s="37">
        <v>0</v>
      </c>
      <c r="BC175" s="37">
        <v>0</v>
      </c>
      <c r="BD175" s="37">
        <v>0</v>
      </c>
      <c r="BE175" s="37">
        <v>0</v>
      </c>
      <c r="BF175" s="37">
        <v>0</v>
      </c>
      <c r="BG175" s="37">
        <v>0</v>
      </c>
      <c r="BH175" s="37">
        <v>0</v>
      </c>
      <c r="BI175" s="37">
        <v>0</v>
      </c>
      <c r="BJ175" s="37">
        <v>0</v>
      </c>
    </row>
    <row r="176" spans="1:62" x14ac:dyDescent="0.25">
      <c r="B176" s="2" t="s">
        <v>96</v>
      </c>
      <c r="C176" s="37">
        <v>0</v>
      </c>
      <c r="D176" s="37">
        <v>0</v>
      </c>
      <c r="E176" s="37">
        <v>0</v>
      </c>
      <c r="F176" s="37">
        <v>0</v>
      </c>
      <c r="G176" s="37">
        <v>0</v>
      </c>
      <c r="H176" s="37">
        <v>0</v>
      </c>
      <c r="I176" s="37">
        <v>0</v>
      </c>
      <c r="J176" s="37">
        <v>0</v>
      </c>
      <c r="K176" s="37">
        <v>0</v>
      </c>
      <c r="L176" s="37">
        <v>0</v>
      </c>
      <c r="M176" s="37">
        <v>0</v>
      </c>
      <c r="N176" s="37">
        <v>0</v>
      </c>
      <c r="O176" s="37">
        <v>0</v>
      </c>
      <c r="P176" s="37">
        <v>0</v>
      </c>
      <c r="Q176" s="37">
        <v>0</v>
      </c>
      <c r="R176" s="37">
        <v>0</v>
      </c>
      <c r="S176" s="37">
        <v>0</v>
      </c>
      <c r="T176" s="37">
        <v>0</v>
      </c>
      <c r="U176" s="37">
        <v>0</v>
      </c>
      <c r="V176" s="37">
        <v>0</v>
      </c>
      <c r="W176" s="37">
        <v>0</v>
      </c>
      <c r="X176" s="37">
        <v>0</v>
      </c>
      <c r="Y176" s="37">
        <v>0</v>
      </c>
      <c r="Z176" s="37">
        <v>0</v>
      </c>
      <c r="AA176" s="37">
        <v>0</v>
      </c>
      <c r="AB176" s="37">
        <v>0</v>
      </c>
      <c r="AC176" s="37">
        <v>0</v>
      </c>
      <c r="AD176" s="37">
        <v>0</v>
      </c>
      <c r="AE176" s="37">
        <v>0</v>
      </c>
      <c r="AF176" s="37">
        <v>0</v>
      </c>
      <c r="AG176" s="37">
        <v>0</v>
      </c>
      <c r="AH176" s="37">
        <v>0</v>
      </c>
      <c r="AI176" s="37">
        <v>0</v>
      </c>
      <c r="AJ176" s="37">
        <v>0</v>
      </c>
      <c r="AK176" s="37">
        <v>0</v>
      </c>
      <c r="AL176" s="37">
        <v>0</v>
      </c>
      <c r="AM176" s="37">
        <v>0</v>
      </c>
      <c r="AN176" s="37">
        <v>0</v>
      </c>
      <c r="AO176" s="37">
        <v>0</v>
      </c>
      <c r="AP176" s="37">
        <v>0</v>
      </c>
      <c r="AQ176" s="37">
        <v>0</v>
      </c>
      <c r="AR176" s="37">
        <v>0</v>
      </c>
      <c r="AS176" s="37">
        <v>0</v>
      </c>
      <c r="AT176" s="37">
        <v>0</v>
      </c>
      <c r="AU176" s="37">
        <v>0</v>
      </c>
      <c r="AV176" s="37">
        <v>0</v>
      </c>
      <c r="AW176" s="37">
        <v>0</v>
      </c>
      <c r="AX176" s="37">
        <v>0</v>
      </c>
      <c r="AY176" s="37">
        <v>0</v>
      </c>
      <c r="AZ176" s="37">
        <v>0</v>
      </c>
      <c r="BA176" s="37">
        <v>0</v>
      </c>
      <c r="BB176" s="37">
        <v>0</v>
      </c>
      <c r="BC176" s="37">
        <v>0</v>
      </c>
      <c r="BD176" s="37">
        <v>0</v>
      </c>
      <c r="BE176" s="37">
        <v>0</v>
      </c>
      <c r="BF176" s="37">
        <v>0</v>
      </c>
      <c r="BG176" s="37">
        <v>0</v>
      </c>
      <c r="BH176" s="37">
        <v>0</v>
      </c>
      <c r="BI176" s="37">
        <v>0</v>
      </c>
      <c r="BJ176" s="37">
        <v>0</v>
      </c>
    </row>
    <row r="177" spans="1:62" x14ac:dyDescent="0.25">
      <c r="B177" s="2" t="s">
        <v>96</v>
      </c>
      <c r="C177" s="37">
        <v>0</v>
      </c>
      <c r="D177" s="37">
        <v>0</v>
      </c>
      <c r="E177" s="37">
        <v>0</v>
      </c>
      <c r="F177" s="37">
        <v>0</v>
      </c>
      <c r="G177" s="37">
        <v>0</v>
      </c>
      <c r="H177" s="37">
        <v>0</v>
      </c>
      <c r="I177" s="37">
        <v>0</v>
      </c>
      <c r="J177" s="37">
        <v>0</v>
      </c>
      <c r="K177" s="37">
        <v>0</v>
      </c>
      <c r="L177" s="37">
        <v>0</v>
      </c>
      <c r="M177" s="37">
        <v>0</v>
      </c>
      <c r="N177" s="37">
        <v>0</v>
      </c>
      <c r="O177" s="37">
        <v>0</v>
      </c>
      <c r="P177" s="37">
        <v>0</v>
      </c>
      <c r="Q177" s="37">
        <v>0</v>
      </c>
      <c r="R177" s="37">
        <v>0</v>
      </c>
      <c r="S177" s="37">
        <v>0</v>
      </c>
      <c r="T177" s="37">
        <v>0</v>
      </c>
      <c r="U177" s="37">
        <v>0</v>
      </c>
      <c r="V177" s="37">
        <v>0</v>
      </c>
      <c r="W177" s="37">
        <v>0</v>
      </c>
      <c r="X177" s="37">
        <v>0</v>
      </c>
      <c r="Y177" s="37">
        <v>0</v>
      </c>
      <c r="Z177" s="37">
        <v>0</v>
      </c>
      <c r="AA177" s="37">
        <v>0</v>
      </c>
      <c r="AB177" s="37">
        <v>0</v>
      </c>
      <c r="AC177" s="37">
        <v>0</v>
      </c>
      <c r="AD177" s="37">
        <v>0</v>
      </c>
      <c r="AE177" s="37">
        <v>0</v>
      </c>
      <c r="AF177" s="37">
        <v>0</v>
      </c>
      <c r="AG177" s="37">
        <v>0</v>
      </c>
      <c r="AH177" s="37">
        <v>0</v>
      </c>
      <c r="AI177" s="37">
        <v>0</v>
      </c>
      <c r="AJ177" s="37">
        <v>0</v>
      </c>
      <c r="AK177" s="37">
        <v>0</v>
      </c>
      <c r="AL177" s="37">
        <v>0</v>
      </c>
      <c r="AM177" s="37">
        <v>0</v>
      </c>
      <c r="AN177" s="37">
        <v>0</v>
      </c>
      <c r="AO177" s="37">
        <v>0</v>
      </c>
      <c r="AP177" s="37">
        <v>0</v>
      </c>
      <c r="AQ177" s="37">
        <v>0</v>
      </c>
      <c r="AR177" s="37">
        <v>0</v>
      </c>
      <c r="AS177" s="37">
        <v>0</v>
      </c>
      <c r="AT177" s="37">
        <v>0</v>
      </c>
      <c r="AU177" s="37">
        <v>0</v>
      </c>
      <c r="AV177" s="37">
        <v>0</v>
      </c>
      <c r="AW177" s="37">
        <v>0</v>
      </c>
      <c r="AX177" s="37">
        <v>0</v>
      </c>
      <c r="AY177" s="37">
        <v>0</v>
      </c>
      <c r="AZ177" s="37">
        <v>0</v>
      </c>
      <c r="BA177" s="37">
        <v>0</v>
      </c>
      <c r="BB177" s="37">
        <v>0</v>
      </c>
      <c r="BC177" s="37">
        <v>0</v>
      </c>
      <c r="BD177" s="37">
        <v>0</v>
      </c>
      <c r="BE177" s="37">
        <v>0</v>
      </c>
      <c r="BF177" s="37">
        <v>0</v>
      </c>
      <c r="BG177" s="37">
        <v>0</v>
      </c>
      <c r="BH177" s="37">
        <v>0</v>
      </c>
      <c r="BI177" s="37">
        <v>0</v>
      </c>
      <c r="BJ177" s="37">
        <v>0</v>
      </c>
    </row>
    <row r="178" spans="1:62" x14ac:dyDescent="0.25">
      <c r="B178" s="29" t="s">
        <v>65</v>
      </c>
      <c r="C178" s="15">
        <f t="shared" ref="C178:AL178" si="71">SUM(C173:C177)</f>
        <v>32500</v>
      </c>
      <c r="D178" s="15">
        <f t="shared" si="71"/>
        <v>40000</v>
      </c>
      <c r="E178" s="15">
        <f t="shared" si="71"/>
        <v>40000</v>
      </c>
      <c r="F178" s="15">
        <f t="shared" si="71"/>
        <v>42500</v>
      </c>
      <c r="G178" s="15">
        <f t="shared" si="71"/>
        <v>42500</v>
      </c>
      <c r="H178" s="15">
        <f t="shared" si="71"/>
        <v>55000</v>
      </c>
      <c r="I178" s="15">
        <f t="shared" si="71"/>
        <v>55000</v>
      </c>
      <c r="J178" s="15">
        <f t="shared" si="71"/>
        <v>55000</v>
      </c>
      <c r="K178" s="15">
        <f t="shared" si="71"/>
        <v>55000</v>
      </c>
      <c r="L178" s="15">
        <f t="shared" si="71"/>
        <v>55000</v>
      </c>
      <c r="M178" s="15">
        <f t="shared" si="71"/>
        <v>55000</v>
      </c>
      <c r="N178" s="15">
        <f t="shared" si="71"/>
        <v>55000</v>
      </c>
      <c r="O178" s="15">
        <f t="shared" si="71"/>
        <v>57500</v>
      </c>
      <c r="P178" s="15">
        <f t="shared" si="71"/>
        <v>57500</v>
      </c>
      <c r="Q178" s="15">
        <f t="shared" si="71"/>
        <v>57500</v>
      </c>
      <c r="R178" s="15">
        <f t="shared" si="71"/>
        <v>57500</v>
      </c>
      <c r="S178" s="15">
        <f t="shared" si="71"/>
        <v>57500</v>
      </c>
      <c r="T178" s="15">
        <f t="shared" si="71"/>
        <v>57500</v>
      </c>
      <c r="U178" s="15">
        <f t="shared" si="71"/>
        <v>55000</v>
      </c>
      <c r="V178" s="15">
        <f t="shared" si="71"/>
        <v>65000</v>
      </c>
      <c r="W178" s="15">
        <f t="shared" si="71"/>
        <v>65000</v>
      </c>
      <c r="X178" s="15">
        <f t="shared" si="71"/>
        <v>65000</v>
      </c>
      <c r="Y178" s="15">
        <f t="shared" si="71"/>
        <v>65000</v>
      </c>
      <c r="Z178" s="15">
        <f t="shared" si="71"/>
        <v>65000</v>
      </c>
      <c r="AA178" s="15">
        <f t="shared" si="71"/>
        <v>65000</v>
      </c>
      <c r="AB178" s="15">
        <f t="shared" si="71"/>
        <v>65000</v>
      </c>
      <c r="AC178" s="15">
        <f t="shared" si="71"/>
        <v>65000</v>
      </c>
      <c r="AD178" s="15">
        <f t="shared" si="71"/>
        <v>65000</v>
      </c>
      <c r="AE178" s="15">
        <f t="shared" si="71"/>
        <v>65000</v>
      </c>
      <c r="AF178" s="15">
        <f t="shared" si="71"/>
        <v>65000</v>
      </c>
      <c r="AG178" s="15">
        <f t="shared" si="71"/>
        <v>70000</v>
      </c>
      <c r="AH178" s="15">
        <f t="shared" si="71"/>
        <v>72500</v>
      </c>
      <c r="AI178" s="15">
        <f t="shared" si="71"/>
        <v>72500</v>
      </c>
      <c r="AJ178" s="15">
        <f t="shared" si="71"/>
        <v>72500</v>
      </c>
      <c r="AK178" s="15">
        <f t="shared" si="71"/>
        <v>72500</v>
      </c>
      <c r="AL178" s="15">
        <f t="shared" si="71"/>
        <v>72500</v>
      </c>
      <c r="AM178" s="15">
        <f t="shared" ref="AM178:BJ178" si="72">SUM(AM173:AM177)</f>
        <v>72500</v>
      </c>
      <c r="AN178" s="15">
        <f t="shared" si="72"/>
        <v>72500</v>
      </c>
      <c r="AO178" s="15">
        <f t="shared" si="72"/>
        <v>75000</v>
      </c>
      <c r="AP178" s="15">
        <f t="shared" si="72"/>
        <v>75000</v>
      </c>
      <c r="AQ178" s="15">
        <f t="shared" si="72"/>
        <v>75000</v>
      </c>
      <c r="AR178" s="15">
        <f t="shared" si="72"/>
        <v>75000</v>
      </c>
      <c r="AS178" s="15">
        <f t="shared" si="72"/>
        <v>75000</v>
      </c>
      <c r="AT178" s="15">
        <f t="shared" si="72"/>
        <v>75000</v>
      </c>
      <c r="AU178" s="15">
        <f t="shared" si="72"/>
        <v>75000</v>
      </c>
      <c r="AV178" s="15">
        <f t="shared" si="72"/>
        <v>75000</v>
      </c>
      <c r="AW178" s="15">
        <f t="shared" si="72"/>
        <v>75000</v>
      </c>
      <c r="AX178" s="15">
        <f t="shared" si="72"/>
        <v>77500</v>
      </c>
      <c r="AY178" s="15">
        <f t="shared" si="72"/>
        <v>85000</v>
      </c>
      <c r="AZ178" s="15">
        <f t="shared" si="72"/>
        <v>85000</v>
      </c>
      <c r="BA178" s="15">
        <f t="shared" si="72"/>
        <v>85000</v>
      </c>
      <c r="BB178" s="15">
        <f t="shared" si="72"/>
        <v>85000</v>
      </c>
      <c r="BC178" s="15">
        <f t="shared" si="72"/>
        <v>85000</v>
      </c>
      <c r="BD178" s="15">
        <f t="shared" si="72"/>
        <v>85000</v>
      </c>
      <c r="BE178" s="15">
        <f t="shared" si="72"/>
        <v>85000</v>
      </c>
      <c r="BF178" s="15">
        <f t="shared" si="72"/>
        <v>85000</v>
      </c>
      <c r="BG178" s="15">
        <f t="shared" si="72"/>
        <v>85000</v>
      </c>
      <c r="BH178" s="15">
        <f t="shared" si="72"/>
        <v>85000</v>
      </c>
      <c r="BI178" s="15">
        <f t="shared" si="72"/>
        <v>85000</v>
      </c>
      <c r="BJ178" s="15">
        <f t="shared" si="72"/>
        <v>85000</v>
      </c>
    </row>
    <row r="179" spans="1:62" x14ac:dyDescent="0.25">
      <c r="D179" s="11"/>
    </row>
    <row r="180" spans="1:62" x14ac:dyDescent="0.25">
      <c r="D180" s="11"/>
    </row>
    <row r="181" spans="1:62" x14ac:dyDescent="0.25">
      <c r="A181" s="4" t="s">
        <v>4</v>
      </c>
    </row>
    <row r="182" spans="1:62" x14ac:dyDescent="0.25">
      <c r="B182" s="2" t="s">
        <v>279</v>
      </c>
      <c r="D182" s="40">
        <v>4.7500000000000001E-2</v>
      </c>
    </row>
    <row r="183" spans="1:62" x14ac:dyDescent="0.25">
      <c r="A183" s="17" t="str">
        <f>A194</f>
        <v>Jamsheer</v>
      </c>
      <c r="B183" s="2" t="s">
        <v>280</v>
      </c>
      <c r="D183" s="40">
        <v>0.04</v>
      </c>
    </row>
    <row r="184" spans="1:62" x14ac:dyDescent="0.25">
      <c r="A184" s="17" t="str">
        <f>A195</f>
        <v>Loan 2</v>
      </c>
      <c r="B184" s="2" t="s">
        <v>280</v>
      </c>
      <c r="D184" s="40">
        <f>$D$182+2.5%</f>
        <v>7.2500000000000009E-2</v>
      </c>
    </row>
    <row r="185" spans="1:62" x14ac:dyDescent="0.25">
      <c r="A185" s="17" t="str">
        <f>A196</f>
        <v>Loan 3</v>
      </c>
      <c r="B185" s="2" t="s">
        <v>280</v>
      </c>
      <c r="D185" s="40">
        <f>$D$182+2.5%</f>
        <v>7.2500000000000009E-2</v>
      </c>
    </row>
    <row r="186" spans="1:62" x14ac:dyDescent="0.25">
      <c r="A186" s="17" t="str">
        <f>A197</f>
        <v>Loan 4</v>
      </c>
      <c r="B186" s="2" t="s">
        <v>280</v>
      </c>
      <c r="D186" s="40">
        <f>$D$182+2.5%</f>
        <v>7.2500000000000009E-2</v>
      </c>
    </row>
    <row r="187" spans="1:62" x14ac:dyDescent="0.25">
      <c r="A187" s="17" t="str">
        <f>A198</f>
        <v>Loan 5</v>
      </c>
      <c r="B187" s="2" t="s">
        <v>280</v>
      </c>
      <c r="D187" s="40">
        <f>$D$182+2.5%</f>
        <v>7.2500000000000009E-2</v>
      </c>
    </row>
    <row r="188" spans="1:62" x14ac:dyDescent="0.25">
      <c r="B188" s="2" t="s">
        <v>281</v>
      </c>
      <c r="D188" s="40">
        <f>D182-0.03</f>
        <v>1.7500000000000002E-2</v>
      </c>
    </row>
    <row r="189" spans="1:62" x14ac:dyDescent="0.25">
      <c r="B189" s="2" t="s">
        <v>282</v>
      </c>
      <c r="D189" s="40">
        <f>D182+0.04</f>
        <v>8.7499999999999994E-2</v>
      </c>
    </row>
    <row r="190" spans="1:62" x14ac:dyDescent="0.25">
      <c r="D190" s="16"/>
    </row>
    <row r="191" spans="1:62" x14ac:dyDescent="0.25">
      <c r="D191" s="16"/>
    </row>
    <row r="192" spans="1:62" x14ac:dyDescent="0.25">
      <c r="B192" s="3" t="str">
        <f t="shared" ref="B192:AG192" si="73">B97</f>
        <v>Month</v>
      </c>
      <c r="C192" s="3">
        <f t="shared" si="73"/>
        <v>1</v>
      </c>
      <c r="D192" s="3">
        <f t="shared" si="73"/>
        <v>2</v>
      </c>
      <c r="E192" s="3">
        <f t="shared" si="73"/>
        <v>3</v>
      </c>
      <c r="F192" s="3">
        <f t="shared" si="73"/>
        <v>4</v>
      </c>
      <c r="G192" s="3">
        <f t="shared" si="73"/>
        <v>5</v>
      </c>
      <c r="H192" s="3">
        <f t="shared" si="73"/>
        <v>6</v>
      </c>
      <c r="I192" s="3">
        <f t="shared" si="73"/>
        <v>7</v>
      </c>
      <c r="J192" s="3">
        <f t="shared" si="73"/>
        <v>8</v>
      </c>
      <c r="K192" s="3">
        <f t="shared" si="73"/>
        <v>9</v>
      </c>
      <c r="L192" s="3">
        <f t="shared" si="73"/>
        <v>10</v>
      </c>
      <c r="M192" s="3">
        <f t="shared" si="73"/>
        <v>11</v>
      </c>
      <c r="N192" s="3">
        <f t="shared" si="73"/>
        <v>12</v>
      </c>
      <c r="O192" s="3">
        <f t="shared" si="73"/>
        <v>13</v>
      </c>
      <c r="P192" s="3">
        <f t="shared" si="73"/>
        <v>14</v>
      </c>
      <c r="Q192" s="3">
        <f t="shared" si="73"/>
        <v>15</v>
      </c>
      <c r="R192" s="3">
        <f t="shared" si="73"/>
        <v>16</v>
      </c>
      <c r="S192" s="3">
        <f t="shared" si="73"/>
        <v>17</v>
      </c>
      <c r="T192" s="3">
        <f t="shared" si="73"/>
        <v>18</v>
      </c>
      <c r="U192" s="3">
        <f t="shared" si="73"/>
        <v>19</v>
      </c>
      <c r="V192" s="3">
        <f t="shared" si="73"/>
        <v>20</v>
      </c>
      <c r="W192" s="3">
        <f t="shared" si="73"/>
        <v>21</v>
      </c>
      <c r="X192" s="3">
        <f t="shared" si="73"/>
        <v>22</v>
      </c>
      <c r="Y192" s="3">
        <f t="shared" si="73"/>
        <v>23</v>
      </c>
      <c r="Z192" s="3">
        <f t="shared" si="73"/>
        <v>24</v>
      </c>
      <c r="AA192" s="3">
        <f t="shared" si="73"/>
        <v>25</v>
      </c>
      <c r="AB192" s="3">
        <f t="shared" si="73"/>
        <v>26</v>
      </c>
      <c r="AC192" s="3">
        <f t="shared" si="73"/>
        <v>27</v>
      </c>
      <c r="AD192" s="3">
        <f t="shared" si="73"/>
        <v>28</v>
      </c>
      <c r="AE192" s="3">
        <f t="shared" si="73"/>
        <v>29</v>
      </c>
      <c r="AF192" s="3">
        <f t="shared" si="73"/>
        <v>30</v>
      </c>
      <c r="AG192" s="3">
        <f t="shared" si="73"/>
        <v>31</v>
      </c>
      <c r="AH192" s="3">
        <f t="shared" ref="AH192:BJ192" si="74">AH97</f>
        <v>32</v>
      </c>
      <c r="AI192" s="3">
        <f t="shared" si="74"/>
        <v>33</v>
      </c>
      <c r="AJ192" s="3">
        <f t="shared" si="74"/>
        <v>34</v>
      </c>
      <c r="AK192" s="3">
        <f t="shared" si="74"/>
        <v>35</v>
      </c>
      <c r="AL192" s="3">
        <f t="shared" si="74"/>
        <v>36</v>
      </c>
      <c r="AM192" s="3">
        <f t="shared" si="74"/>
        <v>37</v>
      </c>
      <c r="AN192" s="3">
        <f t="shared" si="74"/>
        <v>38</v>
      </c>
      <c r="AO192" s="3">
        <f t="shared" si="74"/>
        <v>39</v>
      </c>
      <c r="AP192" s="3">
        <f t="shared" si="74"/>
        <v>40</v>
      </c>
      <c r="AQ192" s="3">
        <f t="shared" si="74"/>
        <v>41</v>
      </c>
      <c r="AR192" s="3">
        <f t="shared" si="74"/>
        <v>42</v>
      </c>
      <c r="AS192" s="3">
        <f t="shared" si="74"/>
        <v>43</v>
      </c>
      <c r="AT192" s="3">
        <f t="shared" si="74"/>
        <v>44</v>
      </c>
      <c r="AU192" s="3">
        <f t="shared" si="74"/>
        <v>45</v>
      </c>
      <c r="AV192" s="3">
        <f t="shared" si="74"/>
        <v>46</v>
      </c>
      <c r="AW192" s="3">
        <f t="shared" si="74"/>
        <v>47</v>
      </c>
      <c r="AX192" s="3">
        <f t="shared" si="74"/>
        <v>48</v>
      </c>
      <c r="AY192" s="3">
        <f t="shared" si="74"/>
        <v>49</v>
      </c>
      <c r="AZ192" s="3">
        <f t="shared" si="74"/>
        <v>50</v>
      </c>
      <c r="BA192" s="3">
        <f t="shared" si="74"/>
        <v>51</v>
      </c>
      <c r="BB192" s="3">
        <f t="shared" si="74"/>
        <v>52</v>
      </c>
      <c r="BC192" s="3">
        <f t="shared" si="74"/>
        <v>53</v>
      </c>
      <c r="BD192" s="3">
        <f t="shared" si="74"/>
        <v>54</v>
      </c>
      <c r="BE192" s="3">
        <f t="shared" si="74"/>
        <v>55</v>
      </c>
      <c r="BF192" s="3">
        <f t="shared" si="74"/>
        <v>56</v>
      </c>
      <c r="BG192" s="3">
        <f t="shared" si="74"/>
        <v>57</v>
      </c>
      <c r="BH192" s="3">
        <f t="shared" si="74"/>
        <v>58</v>
      </c>
      <c r="BI192" s="3">
        <f t="shared" si="74"/>
        <v>59</v>
      </c>
      <c r="BJ192" s="3">
        <f t="shared" si="74"/>
        <v>60</v>
      </c>
    </row>
    <row r="193" spans="1:62" x14ac:dyDescent="0.25">
      <c r="A193" s="3" t="s">
        <v>38</v>
      </c>
      <c r="B193" s="3" t="s">
        <v>39</v>
      </c>
    </row>
    <row r="194" spans="1:62" x14ac:dyDescent="0.25">
      <c r="A194" s="107" t="s">
        <v>320</v>
      </c>
      <c r="B194" s="92">
        <v>0</v>
      </c>
      <c r="C194" s="37">
        <v>0</v>
      </c>
      <c r="D194" s="37">
        <v>0</v>
      </c>
      <c r="E194" s="37">
        <v>0</v>
      </c>
      <c r="F194" s="37">
        <v>0</v>
      </c>
      <c r="G194" s="37">
        <v>0</v>
      </c>
      <c r="H194" s="37">
        <v>0</v>
      </c>
      <c r="I194" s="37">
        <v>0</v>
      </c>
      <c r="J194" s="37">
        <v>0</v>
      </c>
      <c r="K194" s="37">
        <v>0</v>
      </c>
      <c r="L194" s="37">
        <v>0</v>
      </c>
      <c r="M194" s="37">
        <v>0</v>
      </c>
      <c r="N194" s="37">
        <v>0</v>
      </c>
      <c r="O194" s="37">
        <v>0</v>
      </c>
      <c r="P194" s="37">
        <v>0</v>
      </c>
      <c r="Q194" s="37">
        <v>0</v>
      </c>
      <c r="R194" s="37">
        <v>0</v>
      </c>
      <c r="S194" s="37">
        <v>0</v>
      </c>
      <c r="T194" s="37">
        <v>0</v>
      </c>
      <c r="U194" s="37">
        <v>0</v>
      </c>
      <c r="V194" s="37">
        <v>0</v>
      </c>
      <c r="W194" s="37">
        <v>0</v>
      </c>
      <c r="X194" s="37">
        <v>0</v>
      </c>
      <c r="Y194" s="37">
        <v>0</v>
      </c>
      <c r="Z194" s="37">
        <v>0</v>
      </c>
      <c r="AA194" s="37">
        <v>0</v>
      </c>
      <c r="AB194" s="37">
        <v>0</v>
      </c>
      <c r="AC194" s="37">
        <v>0</v>
      </c>
      <c r="AD194" s="37">
        <v>0</v>
      </c>
      <c r="AE194" s="37">
        <v>0</v>
      </c>
      <c r="AF194" s="37">
        <v>0</v>
      </c>
      <c r="AG194" s="37">
        <v>0</v>
      </c>
      <c r="AH194" s="37">
        <v>0</v>
      </c>
      <c r="AI194" s="37">
        <v>0</v>
      </c>
      <c r="AJ194" s="37">
        <v>0</v>
      </c>
      <c r="AK194" s="37">
        <v>0</v>
      </c>
      <c r="AL194" s="37">
        <v>0</v>
      </c>
      <c r="AM194" s="37">
        <v>0</v>
      </c>
      <c r="AN194" s="37">
        <v>0</v>
      </c>
      <c r="AO194" s="37">
        <v>0</v>
      </c>
      <c r="AP194" s="37">
        <v>0</v>
      </c>
      <c r="AQ194" s="37">
        <v>0</v>
      </c>
      <c r="AR194" s="37">
        <v>0</v>
      </c>
      <c r="AS194" s="37">
        <v>0</v>
      </c>
      <c r="AT194" s="37">
        <v>0</v>
      </c>
      <c r="AU194" s="37">
        <v>0</v>
      </c>
      <c r="AV194" s="37">
        <v>0</v>
      </c>
      <c r="AW194" s="37">
        <v>0</v>
      </c>
      <c r="AX194" s="37">
        <v>0</v>
      </c>
      <c r="AY194" s="37">
        <v>0</v>
      </c>
      <c r="AZ194" s="37">
        <v>0</v>
      </c>
      <c r="BA194" s="37">
        <v>0</v>
      </c>
      <c r="BB194" s="37">
        <v>0</v>
      </c>
      <c r="BC194" s="37">
        <v>0</v>
      </c>
      <c r="BD194" s="37">
        <v>0</v>
      </c>
      <c r="BE194" s="37">
        <v>0</v>
      </c>
      <c r="BF194" s="37">
        <v>0</v>
      </c>
      <c r="BG194" s="37">
        <v>0</v>
      </c>
      <c r="BH194" s="37">
        <v>0</v>
      </c>
      <c r="BI194" s="37">
        <v>0</v>
      </c>
      <c r="BJ194" s="37">
        <v>0</v>
      </c>
    </row>
    <row r="195" spans="1:62" x14ac:dyDescent="0.25">
      <c r="A195" s="107" t="s">
        <v>5</v>
      </c>
      <c r="B195" s="92">
        <v>0</v>
      </c>
      <c r="C195" s="37">
        <v>0</v>
      </c>
      <c r="D195" s="37">
        <v>0</v>
      </c>
      <c r="E195" s="37">
        <v>0</v>
      </c>
      <c r="F195" s="37">
        <v>0</v>
      </c>
      <c r="G195" s="37">
        <v>0</v>
      </c>
      <c r="H195" s="37">
        <v>0</v>
      </c>
      <c r="I195" s="37">
        <v>0</v>
      </c>
      <c r="J195" s="37">
        <v>0</v>
      </c>
      <c r="K195" s="37">
        <v>0</v>
      </c>
      <c r="L195" s="37">
        <v>0</v>
      </c>
      <c r="M195" s="37">
        <v>0</v>
      </c>
      <c r="N195" s="37">
        <v>0</v>
      </c>
      <c r="O195" s="37">
        <v>0</v>
      </c>
      <c r="P195" s="37">
        <v>0</v>
      </c>
      <c r="Q195" s="37">
        <v>0</v>
      </c>
      <c r="R195" s="37">
        <v>0</v>
      </c>
      <c r="S195" s="37">
        <v>0</v>
      </c>
      <c r="T195" s="37">
        <v>0</v>
      </c>
      <c r="U195" s="37">
        <v>0</v>
      </c>
      <c r="V195" s="37">
        <v>0</v>
      </c>
      <c r="W195" s="37">
        <v>0</v>
      </c>
      <c r="X195" s="37">
        <v>0</v>
      </c>
      <c r="Y195" s="37">
        <v>0</v>
      </c>
      <c r="Z195" s="37">
        <v>0</v>
      </c>
      <c r="AA195" s="37">
        <v>0</v>
      </c>
      <c r="AB195" s="37">
        <v>0</v>
      </c>
      <c r="AC195" s="37">
        <v>0</v>
      </c>
      <c r="AD195" s="37">
        <v>0</v>
      </c>
      <c r="AE195" s="37">
        <v>0</v>
      </c>
      <c r="AF195" s="37">
        <v>0</v>
      </c>
      <c r="AG195" s="37">
        <v>0</v>
      </c>
      <c r="AH195" s="37">
        <v>0</v>
      </c>
      <c r="AI195" s="37">
        <v>0</v>
      </c>
      <c r="AJ195" s="37">
        <v>0</v>
      </c>
      <c r="AK195" s="37">
        <v>0</v>
      </c>
      <c r="AL195" s="37">
        <v>0</v>
      </c>
      <c r="AM195" s="37">
        <v>0</v>
      </c>
      <c r="AN195" s="37">
        <v>0</v>
      </c>
      <c r="AO195" s="37">
        <v>0</v>
      </c>
      <c r="AP195" s="37">
        <v>0</v>
      </c>
      <c r="AQ195" s="37">
        <v>0</v>
      </c>
      <c r="AR195" s="37">
        <v>0</v>
      </c>
      <c r="AS195" s="37">
        <v>0</v>
      </c>
      <c r="AT195" s="37">
        <v>0</v>
      </c>
      <c r="AU195" s="37">
        <v>0</v>
      </c>
      <c r="AV195" s="37">
        <v>0</v>
      </c>
      <c r="AW195" s="37">
        <v>0</v>
      </c>
      <c r="AX195" s="37">
        <v>0</v>
      </c>
      <c r="AY195" s="37">
        <v>0</v>
      </c>
      <c r="AZ195" s="37">
        <v>0</v>
      </c>
      <c r="BA195" s="37">
        <v>0</v>
      </c>
      <c r="BB195" s="37">
        <v>0</v>
      </c>
      <c r="BC195" s="37">
        <v>0</v>
      </c>
      <c r="BD195" s="37">
        <v>0</v>
      </c>
      <c r="BE195" s="37">
        <v>0</v>
      </c>
      <c r="BF195" s="37">
        <v>0</v>
      </c>
      <c r="BG195" s="37">
        <v>0</v>
      </c>
      <c r="BH195" s="37">
        <v>0</v>
      </c>
      <c r="BI195" s="37">
        <v>0</v>
      </c>
      <c r="BJ195" s="37">
        <v>0</v>
      </c>
    </row>
    <row r="196" spans="1:62" x14ac:dyDescent="0.25">
      <c r="A196" s="107" t="s">
        <v>6</v>
      </c>
      <c r="B196" s="92">
        <v>0</v>
      </c>
      <c r="C196" s="37">
        <v>0</v>
      </c>
      <c r="D196" s="37">
        <v>0</v>
      </c>
      <c r="E196" s="37">
        <v>0</v>
      </c>
      <c r="F196" s="37">
        <v>0</v>
      </c>
      <c r="G196" s="37">
        <v>0</v>
      </c>
      <c r="H196" s="37">
        <v>0</v>
      </c>
      <c r="I196" s="37">
        <v>0</v>
      </c>
      <c r="J196" s="37">
        <v>0</v>
      </c>
      <c r="K196" s="37">
        <v>0</v>
      </c>
      <c r="L196" s="37">
        <v>0</v>
      </c>
      <c r="M196" s="37">
        <v>0</v>
      </c>
      <c r="N196" s="37">
        <v>0</v>
      </c>
      <c r="O196" s="37">
        <v>0</v>
      </c>
      <c r="P196" s="37">
        <v>0</v>
      </c>
      <c r="Q196" s="37">
        <v>0</v>
      </c>
      <c r="R196" s="37">
        <v>0</v>
      </c>
      <c r="S196" s="37">
        <v>0</v>
      </c>
      <c r="T196" s="37">
        <v>0</v>
      </c>
      <c r="U196" s="37">
        <v>0</v>
      </c>
      <c r="V196" s="37">
        <v>0</v>
      </c>
      <c r="W196" s="37">
        <v>0</v>
      </c>
      <c r="X196" s="37">
        <v>0</v>
      </c>
      <c r="Y196" s="37">
        <v>0</v>
      </c>
      <c r="Z196" s="37">
        <v>0</v>
      </c>
      <c r="AA196" s="37">
        <v>0</v>
      </c>
      <c r="AB196" s="37">
        <v>0</v>
      </c>
      <c r="AC196" s="37">
        <v>0</v>
      </c>
      <c r="AD196" s="37">
        <v>0</v>
      </c>
      <c r="AE196" s="37">
        <v>0</v>
      </c>
      <c r="AF196" s="37">
        <v>0</v>
      </c>
      <c r="AG196" s="37">
        <v>0</v>
      </c>
      <c r="AH196" s="37">
        <v>0</v>
      </c>
      <c r="AI196" s="37">
        <v>0</v>
      </c>
      <c r="AJ196" s="37">
        <v>0</v>
      </c>
      <c r="AK196" s="37">
        <v>0</v>
      </c>
      <c r="AL196" s="37">
        <v>0</v>
      </c>
      <c r="AM196" s="37">
        <v>0</v>
      </c>
      <c r="AN196" s="37">
        <v>0</v>
      </c>
      <c r="AO196" s="37">
        <v>0</v>
      </c>
      <c r="AP196" s="37">
        <v>0</v>
      </c>
      <c r="AQ196" s="37">
        <v>0</v>
      </c>
      <c r="AR196" s="37">
        <v>0</v>
      </c>
      <c r="AS196" s="37">
        <v>0</v>
      </c>
      <c r="AT196" s="37">
        <v>0</v>
      </c>
      <c r="AU196" s="37">
        <v>0</v>
      </c>
      <c r="AV196" s="37">
        <v>0</v>
      </c>
      <c r="AW196" s="37">
        <v>0</v>
      </c>
      <c r="AX196" s="37">
        <v>0</v>
      </c>
      <c r="AY196" s="37">
        <v>0</v>
      </c>
      <c r="AZ196" s="37">
        <v>0</v>
      </c>
      <c r="BA196" s="37">
        <v>0</v>
      </c>
      <c r="BB196" s="37">
        <v>0</v>
      </c>
      <c r="BC196" s="37">
        <v>0</v>
      </c>
      <c r="BD196" s="37">
        <v>0</v>
      </c>
      <c r="BE196" s="37">
        <v>0</v>
      </c>
      <c r="BF196" s="37">
        <v>0</v>
      </c>
      <c r="BG196" s="37">
        <v>0</v>
      </c>
      <c r="BH196" s="37">
        <v>0</v>
      </c>
      <c r="BI196" s="37">
        <v>0</v>
      </c>
      <c r="BJ196" s="37">
        <v>0</v>
      </c>
    </row>
    <row r="197" spans="1:62" x14ac:dyDescent="0.25">
      <c r="A197" s="107" t="s">
        <v>21</v>
      </c>
      <c r="B197" s="92">
        <v>0</v>
      </c>
      <c r="C197" s="37">
        <v>0</v>
      </c>
      <c r="D197" s="37">
        <v>0</v>
      </c>
      <c r="E197" s="37">
        <v>0</v>
      </c>
      <c r="F197" s="37">
        <v>0</v>
      </c>
      <c r="G197" s="37">
        <v>0</v>
      </c>
      <c r="H197" s="37">
        <v>0</v>
      </c>
      <c r="I197" s="37">
        <v>0</v>
      </c>
      <c r="J197" s="37">
        <v>0</v>
      </c>
      <c r="K197" s="37">
        <v>0</v>
      </c>
      <c r="L197" s="37">
        <v>0</v>
      </c>
      <c r="M197" s="37">
        <v>0</v>
      </c>
      <c r="N197" s="37">
        <v>0</v>
      </c>
      <c r="O197" s="37">
        <v>0</v>
      </c>
      <c r="P197" s="37">
        <v>0</v>
      </c>
      <c r="Q197" s="37">
        <v>0</v>
      </c>
      <c r="R197" s="37">
        <v>0</v>
      </c>
      <c r="S197" s="37">
        <v>0</v>
      </c>
      <c r="T197" s="37">
        <v>0</v>
      </c>
      <c r="U197" s="37">
        <v>0</v>
      </c>
      <c r="V197" s="37">
        <v>0</v>
      </c>
      <c r="W197" s="37">
        <v>0</v>
      </c>
      <c r="X197" s="37">
        <v>0</v>
      </c>
      <c r="Y197" s="37">
        <v>0</v>
      </c>
      <c r="Z197" s="37">
        <v>0</v>
      </c>
      <c r="AA197" s="37">
        <v>0</v>
      </c>
      <c r="AB197" s="37">
        <v>0</v>
      </c>
      <c r="AC197" s="37">
        <v>0</v>
      </c>
      <c r="AD197" s="37">
        <v>0</v>
      </c>
      <c r="AE197" s="37">
        <v>0</v>
      </c>
      <c r="AF197" s="37">
        <v>0</v>
      </c>
      <c r="AG197" s="37">
        <v>0</v>
      </c>
      <c r="AH197" s="37">
        <v>0</v>
      </c>
      <c r="AI197" s="37">
        <v>0</v>
      </c>
      <c r="AJ197" s="37">
        <v>0</v>
      </c>
      <c r="AK197" s="37">
        <v>0</v>
      </c>
      <c r="AL197" s="37">
        <v>0</v>
      </c>
      <c r="AM197" s="37">
        <v>0</v>
      </c>
      <c r="AN197" s="37">
        <v>0</v>
      </c>
      <c r="AO197" s="37">
        <v>0</v>
      </c>
      <c r="AP197" s="37">
        <v>0</v>
      </c>
      <c r="AQ197" s="37">
        <v>0</v>
      </c>
      <c r="AR197" s="37">
        <v>0</v>
      </c>
      <c r="AS197" s="37">
        <v>0</v>
      </c>
      <c r="AT197" s="37">
        <v>0</v>
      </c>
      <c r="AU197" s="37">
        <v>0</v>
      </c>
      <c r="AV197" s="37">
        <v>0</v>
      </c>
      <c r="AW197" s="37">
        <v>0</v>
      </c>
      <c r="AX197" s="37">
        <v>0</v>
      </c>
      <c r="AY197" s="37">
        <v>0</v>
      </c>
      <c r="AZ197" s="37">
        <v>0</v>
      </c>
      <c r="BA197" s="37">
        <v>0</v>
      </c>
      <c r="BB197" s="37">
        <v>0</v>
      </c>
      <c r="BC197" s="37">
        <v>0</v>
      </c>
      <c r="BD197" s="37">
        <v>0</v>
      </c>
      <c r="BE197" s="37">
        <v>0</v>
      </c>
      <c r="BF197" s="37">
        <v>0</v>
      </c>
      <c r="BG197" s="37">
        <v>0</v>
      </c>
      <c r="BH197" s="37">
        <v>0</v>
      </c>
      <c r="BI197" s="37">
        <v>0</v>
      </c>
      <c r="BJ197" s="37">
        <v>0</v>
      </c>
    </row>
    <row r="198" spans="1:62" x14ac:dyDescent="0.25">
      <c r="A198" s="107" t="s">
        <v>22</v>
      </c>
      <c r="B198" s="92">
        <v>0</v>
      </c>
      <c r="C198" s="37">
        <v>0</v>
      </c>
      <c r="D198" s="37">
        <v>0</v>
      </c>
      <c r="E198" s="37">
        <v>0</v>
      </c>
      <c r="F198" s="37">
        <v>0</v>
      </c>
      <c r="G198" s="37">
        <v>0</v>
      </c>
      <c r="H198" s="37">
        <v>0</v>
      </c>
      <c r="I198" s="37">
        <v>0</v>
      </c>
      <c r="J198" s="37">
        <v>0</v>
      </c>
      <c r="K198" s="37">
        <v>0</v>
      </c>
      <c r="L198" s="37">
        <v>0</v>
      </c>
      <c r="M198" s="37">
        <v>0</v>
      </c>
      <c r="N198" s="37">
        <v>0</v>
      </c>
      <c r="O198" s="37">
        <v>0</v>
      </c>
      <c r="P198" s="37">
        <v>0</v>
      </c>
      <c r="Q198" s="37">
        <v>0</v>
      </c>
      <c r="R198" s="37">
        <v>0</v>
      </c>
      <c r="S198" s="37">
        <v>0</v>
      </c>
      <c r="T198" s="37">
        <v>0</v>
      </c>
      <c r="U198" s="37">
        <v>0</v>
      </c>
      <c r="V198" s="37">
        <v>0</v>
      </c>
      <c r="W198" s="37">
        <v>0</v>
      </c>
      <c r="X198" s="37">
        <v>0</v>
      </c>
      <c r="Y198" s="37">
        <v>0</v>
      </c>
      <c r="Z198" s="37">
        <v>0</v>
      </c>
      <c r="AA198" s="37">
        <v>0</v>
      </c>
      <c r="AB198" s="37">
        <v>0</v>
      </c>
      <c r="AC198" s="37">
        <v>0</v>
      </c>
      <c r="AD198" s="37">
        <v>0</v>
      </c>
      <c r="AE198" s="37">
        <v>0</v>
      </c>
      <c r="AF198" s="37">
        <v>0</v>
      </c>
      <c r="AG198" s="37">
        <v>0</v>
      </c>
      <c r="AH198" s="37">
        <v>0</v>
      </c>
      <c r="AI198" s="37">
        <v>0</v>
      </c>
      <c r="AJ198" s="37">
        <v>0</v>
      </c>
      <c r="AK198" s="37">
        <v>0</v>
      </c>
      <c r="AL198" s="37">
        <v>0</v>
      </c>
      <c r="AM198" s="37">
        <v>0</v>
      </c>
      <c r="AN198" s="37">
        <v>0</v>
      </c>
      <c r="AO198" s="37">
        <v>0</v>
      </c>
      <c r="AP198" s="37">
        <v>0</v>
      </c>
      <c r="AQ198" s="37">
        <v>0</v>
      </c>
      <c r="AR198" s="37">
        <v>0</v>
      </c>
      <c r="AS198" s="37">
        <v>0</v>
      </c>
      <c r="AT198" s="37">
        <v>0</v>
      </c>
      <c r="AU198" s="37">
        <v>0</v>
      </c>
      <c r="AV198" s="37">
        <v>0</v>
      </c>
      <c r="AW198" s="37">
        <v>0</v>
      </c>
      <c r="AX198" s="37">
        <v>0</v>
      </c>
      <c r="AY198" s="37">
        <v>0</v>
      </c>
      <c r="AZ198" s="37">
        <v>0</v>
      </c>
      <c r="BA198" s="37">
        <v>0</v>
      </c>
      <c r="BB198" s="37">
        <v>0</v>
      </c>
      <c r="BC198" s="37">
        <v>0</v>
      </c>
      <c r="BD198" s="37">
        <v>0</v>
      </c>
      <c r="BE198" s="37">
        <v>0</v>
      </c>
      <c r="BF198" s="37">
        <v>0</v>
      </c>
      <c r="BG198" s="37">
        <v>0</v>
      </c>
      <c r="BH198" s="37">
        <v>0</v>
      </c>
      <c r="BI198" s="37">
        <v>0</v>
      </c>
      <c r="BJ198" s="37">
        <v>0</v>
      </c>
    </row>
    <row r="199" spans="1:62" x14ac:dyDescent="0.25">
      <c r="A199" s="17"/>
      <c r="B199" s="75" t="str">
        <f>A194</f>
        <v>Jamsheer</v>
      </c>
      <c r="C199" s="17"/>
      <c r="D199" s="17">
        <f>C199+D194-C205</f>
        <v>0</v>
      </c>
      <c r="E199" s="17">
        <f t="shared" ref="E199:BJ203" si="75">D199+E194-D205</f>
        <v>0</v>
      </c>
      <c r="F199" s="17">
        <f t="shared" si="75"/>
        <v>0</v>
      </c>
      <c r="G199" s="17">
        <f t="shared" si="75"/>
        <v>0</v>
      </c>
      <c r="H199" s="17">
        <f t="shared" si="75"/>
        <v>0</v>
      </c>
      <c r="I199" s="17">
        <f t="shared" si="75"/>
        <v>0</v>
      </c>
      <c r="J199" s="17">
        <f t="shared" si="75"/>
        <v>0</v>
      </c>
      <c r="K199" s="17">
        <f t="shared" si="75"/>
        <v>0</v>
      </c>
      <c r="L199" s="17">
        <f t="shared" si="75"/>
        <v>0</v>
      </c>
      <c r="M199" s="17">
        <f t="shared" si="75"/>
        <v>0</v>
      </c>
      <c r="N199" s="17">
        <f t="shared" si="75"/>
        <v>0</v>
      </c>
      <c r="O199" s="17">
        <f t="shared" si="75"/>
        <v>0</v>
      </c>
      <c r="P199" s="17">
        <f t="shared" si="75"/>
        <v>0</v>
      </c>
      <c r="Q199" s="17">
        <f t="shared" si="75"/>
        <v>0</v>
      </c>
      <c r="R199" s="17">
        <f t="shared" si="75"/>
        <v>0</v>
      </c>
      <c r="S199" s="17">
        <f t="shared" si="75"/>
        <v>0</v>
      </c>
      <c r="T199" s="17">
        <f t="shared" si="75"/>
        <v>0</v>
      </c>
      <c r="U199" s="17">
        <f t="shared" si="75"/>
        <v>0</v>
      </c>
      <c r="V199" s="17">
        <f t="shared" si="75"/>
        <v>0</v>
      </c>
      <c r="W199" s="17">
        <f t="shared" si="75"/>
        <v>0</v>
      </c>
      <c r="X199" s="17">
        <f t="shared" si="75"/>
        <v>0</v>
      </c>
      <c r="Y199" s="17">
        <f t="shared" si="75"/>
        <v>0</v>
      </c>
      <c r="Z199" s="17">
        <f t="shared" si="75"/>
        <v>0</v>
      </c>
      <c r="AA199" s="17">
        <f t="shared" si="75"/>
        <v>0</v>
      </c>
      <c r="AB199" s="17">
        <f t="shared" si="75"/>
        <v>0</v>
      </c>
      <c r="AC199" s="17">
        <f t="shared" si="75"/>
        <v>0</v>
      </c>
      <c r="AD199" s="17">
        <f t="shared" si="75"/>
        <v>0</v>
      </c>
      <c r="AE199" s="17">
        <f t="shared" si="75"/>
        <v>0</v>
      </c>
      <c r="AF199" s="17">
        <f t="shared" si="75"/>
        <v>0</v>
      </c>
      <c r="AG199" s="17">
        <f t="shared" si="75"/>
        <v>0</v>
      </c>
      <c r="AH199" s="17">
        <f t="shared" si="75"/>
        <v>0</v>
      </c>
      <c r="AI199" s="17">
        <f t="shared" si="75"/>
        <v>0</v>
      </c>
      <c r="AJ199" s="17">
        <f t="shared" si="75"/>
        <v>0</v>
      </c>
      <c r="AK199" s="17">
        <f t="shared" si="75"/>
        <v>0</v>
      </c>
      <c r="AL199" s="17">
        <f t="shared" si="75"/>
        <v>0</v>
      </c>
      <c r="AM199" s="17">
        <f t="shared" si="75"/>
        <v>0</v>
      </c>
      <c r="AN199" s="17">
        <f t="shared" si="75"/>
        <v>0</v>
      </c>
      <c r="AO199" s="17">
        <f t="shared" si="75"/>
        <v>0</v>
      </c>
      <c r="AP199" s="17">
        <f t="shared" si="75"/>
        <v>0</v>
      </c>
      <c r="AQ199" s="17">
        <f t="shared" si="75"/>
        <v>0</v>
      </c>
      <c r="AR199" s="17">
        <f t="shared" si="75"/>
        <v>0</v>
      </c>
      <c r="AS199" s="17">
        <f t="shared" si="75"/>
        <v>0</v>
      </c>
      <c r="AT199" s="17">
        <f t="shared" si="75"/>
        <v>0</v>
      </c>
      <c r="AU199" s="17">
        <f t="shared" si="75"/>
        <v>0</v>
      </c>
      <c r="AV199" s="17">
        <f t="shared" si="75"/>
        <v>0</v>
      </c>
      <c r="AW199" s="17">
        <f t="shared" si="75"/>
        <v>0</v>
      </c>
      <c r="AX199" s="17">
        <f t="shared" si="75"/>
        <v>0</v>
      </c>
      <c r="AY199" s="17">
        <f t="shared" si="75"/>
        <v>0</v>
      </c>
      <c r="AZ199" s="17">
        <f t="shared" si="75"/>
        <v>0</v>
      </c>
      <c r="BA199" s="17">
        <f t="shared" si="75"/>
        <v>0</v>
      </c>
      <c r="BB199" s="17">
        <f t="shared" si="75"/>
        <v>0</v>
      </c>
      <c r="BC199" s="17">
        <f t="shared" si="75"/>
        <v>0</v>
      </c>
      <c r="BD199" s="17">
        <f t="shared" si="75"/>
        <v>0</v>
      </c>
      <c r="BE199" s="17">
        <f t="shared" si="75"/>
        <v>0</v>
      </c>
      <c r="BF199" s="17">
        <f t="shared" si="75"/>
        <v>0</v>
      </c>
      <c r="BG199" s="17">
        <f t="shared" si="75"/>
        <v>0</v>
      </c>
      <c r="BH199" s="17">
        <f t="shared" si="75"/>
        <v>0</v>
      </c>
      <c r="BI199" s="17">
        <f t="shared" si="75"/>
        <v>0</v>
      </c>
      <c r="BJ199" s="17">
        <f t="shared" si="75"/>
        <v>0</v>
      </c>
    </row>
    <row r="200" spans="1:62" x14ac:dyDescent="0.25">
      <c r="A200" s="17"/>
      <c r="B200" s="75" t="str">
        <f>A195</f>
        <v>Loan 2</v>
      </c>
      <c r="C200" s="17">
        <f>C195</f>
        <v>0</v>
      </c>
      <c r="D200" s="17">
        <f>C200+D195-C206</f>
        <v>0</v>
      </c>
      <c r="E200" s="17">
        <f t="shared" ref="E200:S200" si="76">D200+E195-D206</f>
        <v>0</v>
      </c>
      <c r="F200" s="17">
        <f t="shared" si="76"/>
        <v>0</v>
      </c>
      <c r="G200" s="17">
        <f t="shared" si="76"/>
        <v>0</v>
      </c>
      <c r="H200" s="17">
        <f t="shared" si="76"/>
        <v>0</v>
      </c>
      <c r="I200" s="17">
        <f t="shared" si="76"/>
        <v>0</v>
      </c>
      <c r="J200" s="17">
        <f t="shared" si="76"/>
        <v>0</v>
      </c>
      <c r="K200" s="17">
        <f t="shared" si="76"/>
        <v>0</v>
      </c>
      <c r="L200" s="17">
        <f t="shared" si="76"/>
        <v>0</v>
      </c>
      <c r="M200" s="17">
        <f t="shared" si="76"/>
        <v>0</v>
      </c>
      <c r="N200" s="17">
        <f t="shared" si="76"/>
        <v>0</v>
      </c>
      <c r="O200" s="17">
        <f t="shared" si="76"/>
        <v>0</v>
      </c>
      <c r="P200" s="17">
        <f t="shared" si="76"/>
        <v>0</v>
      </c>
      <c r="Q200" s="17">
        <f t="shared" si="76"/>
        <v>0</v>
      </c>
      <c r="R200" s="17">
        <f t="shared" si="76"/>
        <v>0</v>
      </c>
      <c r="S200" s="17">
        <f t="shared" si="76"/>
        <v>0</v>
      </c>
      <c r="T200" s="17">
        <f t="shared" si="75"/>
        <v>0</v>
      </c>
      <c r="U200" s="17">
        <f t="shared" si="75"/>
        <v>0</v>
      </c>
      <c r="V200" s="17">
        <f t="shared" si="75"/>
        <v>0</v>
      </c>
      <c r="W200" s="17">
        <f t="shared" si="75"/>
        <v>0</v>
      </c>
      <c r="X200" s="17">
        <f t="shared" si="75"/>
        <v>0</v>
      </c>
      <c r="Y200" s="17">
        <f t="shared" si="75"/>
        <v>0</v>
      </c>
      <c r="Z200" s="17">
        <f t="shared" si="75"/>
        <v>0</v>
      </c>
      <c r="AA200" s="17">
        <f t="shared" si="75"/>
        <v>0</v>
      </c>
      <c r="AB200" s="17">
        <f t="shared" si="75"/>
        <v>0</v>
      </c>
      <c r="AC200" s="17">
        <f t="shared" si="75"/>
        <v>0</v>
      </c>
      <c r="AD200" s="17">
        <f t="shared" si="75"/>
        <v>0</v>
      </c>
      <c r="AE200" s="17">
        <f t="shared" si="75"/>
        <v>0</v>
      </c>
      <c r="AF200" s="17">
        <f t="shared" si="75"/>
        <v>0</v>
      </c>
      <c r="AG200" s="17">
        <f t="shared" si="75"/>
        <v>0</v>
      </c>
      <c r="AH200" s="17">
        <f t="shared" si="75"/>
        <v>0</v>
      </c>
      <c r="AI200" s="17">
        <f t="shared" si="75"/>
        <v>0</v>
      </c>
      <c r="AJ200" s="17">
        <f t="shared" si="75"/>
        <v>0</v>
      </c>
      <c r="AK200" s="17">
        <f t="shared" si="75"/>
        <v>0</v>
      </c>
      <c r="AL200" s="17">
        <f t="shared" si="75"/>
        <v>0</v>
      </c>
      <c r="AM200" s="17">
        <f t="shared" si="75"/>
        <v>0</v>
      </c>
      <c r="AN200" s="17">
        <f t="shared" si="75"/>
        <v>0</v>
      </c>
      <c r="AO200" s="17">
        <f t="shared" si="75"/>
        <v>0</v>
      </c>
      <c r="AP200" s="17">
        <f t="shared" si="75"/>
        <v>0</v>
      </c>
      <c r="AQ200" s="17">
        <f t="shared" si="75"/>
        <v>0</v>
      </c>
      <c r="AR200" s="17">
        <f t="shared" si="75"/>
        <v>0</v>
      </c>
      <c r="AS200" s="17">
        <f t="shared" si="75"/>
        <v>0</v>
      </c>
      <c r="AT200" s="17">
        <f t="shared" si="75"/>
        <v>0</v>
      </c>
      <c r="AU200" s="17">
        <f t="shared" si="75"/>
        <v>0</v>
      </c>
      <c r="AV200" s="17">
        <f t="shared" si="75"/>
        <v>0</v>
      </c>
      <c r="AW200" s="17">
        <f t="shared" si="75"/>
        <v>0</v>
      </c>
      <c r="AX200" s="17">
        <f t="shared" si="75"/>
        <v>0</v>
      </c>
      <c r="AY200" s="17">
        <f t="shared" si="75"/>
        <v>0</v>
      </c>
      <c r="AZ200" s="17">
        <f t="shared" si="75"/>
        <v>0</v>
      </c>
      <c r="BA200" s="17">
        <f t="shared" si="75"/>
        <v>0</v>
      </c>
      <c r="BB200" s="17">
        <f t="shared" si="75"/>
        <v>0</v>
      </c>
      <c r="BC200" s="17">
        <f t="shared" si="75"/>
        <v>0</v>
      </c>
      <c r="BD200" s="17">
        <f t="shared" si="75"/>
        <v>0</v>
      </c>
      <c r="BE200" s="17">
        <f t="shared" si="75"/>
        <v>0</v>
      </c>
      <c r="BF200" s="17">
        <f t="shared" si="75"/>
        <v>0</v>
      </c>
      <c r="BG200" s="17">
        <f t="shared" si="75"/>
        <v>0</v>
      </c>
      <c r="BH200" s="17">
        <f t="shared" si="75"/>
        <v>0</v>
      </c>
      <c r="BI200" s="17">
        <f t="shared" si="75"/>
        <v>0</v>
      </c>
      <c r="BJ200" s="17">
        <f t="shared" si="75"/>
        <v>0</v>
      </c>
    </row>
    <row r="201" spans="1:62" x14ac:dyDescent="0.25">
      <c r="A201" s="17"/>
      <c r="B201" s="75" t="str">
        <f>A196</f>
        <v>Loan 3</v>
      </c>
      <c r="C201" s="17">
        <f>C196</f>
        <v>0</v>
      </c>
      <c r="D201" s="17">
        <f>C201+D196-C207</f>
        <v>0</v>
      </c>
      <c r="E201" s="17">
        <f t="shared" si="75"/>
        <v>0</v>
      </c>
      <c r="F201" s="17">
        <f t="shared" si="75"/>
        <v>0</v>
      </c>
      <c r="G201" s="17">
        <f t="shared" si="75"/>
        <v>0</v>
      </c>
      <c r="H201" s="17">
        <f t="shared" si="75"/>
        <v>0</v>
      </c>
      <c r="I201" s="17">
        <f t="shared" si="75"/>
        <v>0</v>
      </c>
      <c r="J201" s="17">
        <f t="shared" si="75"/>
        <v>0</v>
      </c>
      <c r="K201" s="17">
        <f t="shared" si="75"/>
        <v>0</v>
      </c>
      <c r="L201" s="17">
        <f t="shared" si="75"/>
        <v>0</v>
      </c>
      <c r="M201" s="17">
        <f t="shared" si="75"/>
        <v>0</v>
      </c>
      <c r="N201" s="17">
        <f t="shared" si="75"/>
        <v>0</v>
      </c>
      <c r="O201" s="17">
        <f t="shared" si="75"/>
        <v>0</v>
      </c>
      <c r="P201" s="17">
        <f t="shared" si="75"/>
        <v>0</v>
      </c>
      <c r="Q201" s="17">
        <f t="shared" si="75"/>
        <v>0</v>
      </c>
      <c r="R201" s="17">
        <f t="shared" si="75"/>
        <v>0</v>
      </c>
      <c r="S201" s="17">
        <f t="shared" si="75"/>
        <v>0</v>
      </c>
      <c r="T201" s="17">
        <f t="shared" si="75"/>
        <v>0</v>
      </c>
      <c r="U201" s="17">
        <f t="shared" si="75"/>
        <v>0</v>
      </c>
      <c r="V201" s="17">
        <f t="shared" si="75"/>
        <v>0</v>
      </c>
      <c r="W201" s="17">
        <f t="shared" si="75"/>
        <v>0</v>
      </c>
      <c r="X201" s="17">
        <f t="shared" si="75"/>
        <v>0</v>
      </c>
      <c r="Y201" s="17">
        <f t="shared" si="75"/>
        <v>0</v>
      </c>
      <c r="Z201" s="17">
        <f t="shared" si="75"/>
        <v>0</v>
      </c>
      <c r="AA201" s="17">
        <f t="shared" si="75"/>
        <v>0</v>
      </c>
      <c r="AB201" s="17">
        <f t="shared" si="75"/>
        <v>0</v>
      </c>
      <c r="AC201" s="17">
        <f t="shared" si="75"/>
        <v>0</v>
      </c>
      <c r="AD201" s="17">
        <f t="shared" si="75"/>
        <v>0</v>
      </c>
      <c r="AE201" s="17">
        <f t="shared" si="75"/>
        <v>0</v>
      </c>
      <c r="AF201" s="17">
        <f t="shared" si="75"/>
        <v>0</v>
      </c>
      <c r="AG201" s="17">
        <f t="shared" si="75"/>
        <v>0</v>
      </c>
      <c r="AH201" s="17">
        <f t="shared" si="75"/>
        <v>0</v>
      </c>
      <c r="AI201" s="17">
        <f t="shared" si="75"/>
        <v>0</v>
      </c>
      <c r="AJ201" s="17">
        <f t="shared" si="75"/>
        <v>0</v>
      </c>
      <c r="AK201" s="17">
        <f t="shared" si="75"/>
        <v>0</v>
      </c>
      <c r="AL201" s="17">
        <f t="shared" si="75"/>
        <v>0</v>
      </c>
      <c r="AM201" s="17">
        <f t="shared" si="75"/>
        <v>0</v>
      </c>
      <c r="AN201" s="17">
        <f t="shared" si="75"/>
        <v>0</v>
      </c>
      <c r="AO201" s="17">
        <f t="shared" si="75"/>
        <v>0</v>
      </c>
      <c r="AP201" s="17">
        <f t="shared" si="75"/>
        <v>0</v>
      </c>
      <c r="AQ201" s="17">
        <f t="shared" si="75"/>
        <v>0</v>
      </c>
      <c r="AR201" s="17">
        <f t="shared" si="75"/>
        <v>0</v>
      </c>
      <c r="AS201" s="17">
        <f t="shared" si="75"/>
        <v>0</v>
      </c>
      <c r="AT201" s="17">
        <f t="shared" si="75"/>
        <v>0</v>
      </c>
      <c r="AU201" s="17">
        <f t="shared" si="75"/>
        <v>0</v>
      </c>
      <c r="AV201" s="17">
        <f t="shared" si="75"/>
        <v>0</v>
      </c>
      <c r="AW201" s="17">
        <f t="shared" si="75"/>
        <v>0</v>
      </c>
      <c r="AX201" s="17">
        <f t="shared" si="75"/>
        <v>0</v>
      </c>
      <c r="AY201" s="17">
        <f t="shared" si="75"/>
        <v>0</v>
      </c>
      <c r="AZ201" s="17">
        <f t="shared" si="75"/>
        <v>0</v>
      </c>
      <c r="BA201" s="17">
        <f t="shared" si="75"/>
        <v>0</v>
      </c>
      <c r="BB201" s="17">
        <f t="shared" si="75"/>
        <v>0</v>
      </c>
      <c r="BC201" s="17">
        <f t="shared" si="75"/>
        <v>0</v>
      </c>
      <c r="BD201" s="17">
        <f t="shared" si="75"/>
        <v>0</v>
      </c>
      <c r="BE201" s="17">
        <f t="shared" si="75"/>
        <v>0</v>
      </c>
      <c r="BF201" s="17">
        <f t="shared" si="75"/>
        <v>0</v>
      </c>
      <c r="BG201" s="17">
        <f t="shared" si="75"/>
        <v>0</v>
      </c>
      <c r="BH201" s="17">
        <f t="shared" si="75"/>
        <v>0</v>
      </c>
      <c r="BI201" s="17">
        <f t="shared" si="75"/>
        <v>0</v>
      </c>
      <c r="BJ201" s="17">
        <f t="shared" si="75"/>
        <v>0</v>
      </c>
    </row>
    <row r="202" spans="1:62" x14ac:dyDescent="0.25">
      <c r="A202" s="17"/>
      <c r="B202" s="75" t="str">
        <f>A197</f>
        <v>Loan 4</v>
      </c>
      <c r="C202" s="17">
        <f>C197</f>
        <v>0</v>
      </c>
      <c r="D202" s="17">
        <f>C202+D197-C208</f>
        <v>0</v>
      </c>
      <c r="E202" s="17">
        <f t="shared" si="75"/>
        <v>0</v>
      </c>
      <c r="F202" s="17">
        <f t="shared" si="75"/>
        <v>0</v>
      </c>
      <c r="G202" s="17">
        <f t="shared" si="75"/>
        <v>0</v>
      </c>
      <c r="H202" s="17">
        <f t="shared" si="75"/>
        <v>0</v>
      </c>
      <c r="I202" s="17">
        <f t="shared" si="75"/>
        <v>0</v>
      </c>
      <c r="J202" s="17">
        <f t="shared" si="75"/>
        <v>0</v>
      </c>
      <c r="K202" s="17">
        <f t="shared" si="75"/>
        <v>0</v>
      </c>
      <c r="L202" s="17">
        <f t="shared" si="75"/>
        <v>0</v>
      </c>
      <c r="M202" s="17">
        <f t="shared" si="75"/>
        <v>0</v>
      </c>
      <c r="N202" s="17">
        <f t="shared" si="75"/>
        <v>0</v>
      </c>
      <c r="O202" s="17">
        <f t="shared" si="75"/>
        <v>0</v>
      </c>
      <c r="P202" s="17">
        <f t="shared" si="75"/>
        <v>0</v>
      </c>
      <c r="Q202" s="17">
        <f t="shared" si="75"/>
        <v>0</v>
      </c>
      <c r="R202" s="17">
        <f t="shared" si="75"/>
        <v>0</v>
      </c>
      <c r="S202" s="17">
        <f t="shared" si="75"/>
        <v>0</v>
      </c>
      <c r="T202" s="17">
        <f t="shared" si="75"/>
        <v>0</v>
      </c>
      <c r="U202" s="17">
        <f t="shared" si="75"/>
        <v>0</v>
      </c>
      <c r="V202" s="17">
        <f t="shared" si="75"/>
        <v>0</v>
      </c>
      <c r="W202" s="17">
        <f t="shared" si="75"/>
        <v>0</v>
      </c>
      <c r="X202" s="17">
        <f t="shared" si="75"/>
        <v>0</v>
      </c>
      <c r="Y202" s="17">
        <f t="shared" si="75"/>
        <v>0</v>
      </c>
      <c r="Z202" s="17">
        <f t="shared" si="75"/>
        <v>0</v>
      </c>
      <c r="AA202" s="17">
        <f t="shared" si="75"/>
        <v>0</v>
      </c>
      <c r="AB202" s="17">
        <f t="shared" si="75"/>
        <v>0</v>
      </c>
      <c r="AC202" s="17">
        <f t="shared" si="75"/>
        <v>0</v>
      </c>
      <c r="AD202" s="17">
        <f t="shared" si="75"/>
        <v>0</v>
      </c>
      <c r="AE202" s="17">
        <f t="shared" si="75"/>
        <v>0</v>
      </c>
      <c r="AF202" s="17">
        <f t="shared" si="75"/>
        <v>0</v>
      </c>
      <c r="AG202" s="17">
        <f t="shared" si="75"/>
        <v>0</v>
      </c>
      <c r="AH202" s="17">
        <f t="shared" si="75"/>
        <v>0</v>
      </c>
      <c r="AI202" s="17">
        <f t="shared" si="75"/>
        <v>0</v>
      </c>
      <c r="AJ202" s="17">
        <f t="shared" si="75"/>
        <v>0</v>
      </c>
      <c r="AK202" s="17">
        <f t="shared" si="75"/>
        <v>0</v>
      </c>
      <c r="AL202" s="17">
        <f t="shared" si="75"/>
        <v>0</v>
      </c>
      <c r="AM202" s="17">
        <f t="shared" si="75"/>
        <v>0</v>
      </c>
      <c r="AN202" s="17">
        <f t="shared" si="75"/>
        <v>0</v>
      </c>
      <c r="AO202" s="17">
        <f t="shared" si="75"/>
        <v>0</v>
      </c>
      <c r="AP202" s="17">
        <f t="shared" si="75"/>
        <v>0</v>
      </c>
      <c r="AQ202" s="17">
        <f t="shared" si="75"/>
        <v>0</v>
      </c>
      <c r="AR202" s="17">
        <f t="shared" si="75"/>
        <v>0</v>
      </c>
      <c r="AS202" s="17">
        <f t="shared" si="75"/>
        <v>0</v>
      </c>
      <c r="AT202" s="17">
        <f t="shared" si="75"/>
        <v>0</v>
      </c>
      <c r="AU202" s="17">
        <f t="shared" si="75"/>
        <v>0</v>
      </c>
      <c r="AV202" s="17">
        <f t="shared" si="75"/>
        <v>0</v>
      </c>
      <c r="AW202" s="17">
        <f t="shared" si="75"/>
        <v>0</v>
      </c>
      <c r="AX202" s="17">
        <f t="shared" si="75"/>
        <v>0</v>
      </c>
      <c r="AY202" s="17">
        <f t="shared" si="75"/>
        <v>0</v>
      </c>
      <c r="AZ202" s="17">
        <f t="shared" si="75"/>
        <v>0</v>
      </c>
      <c r="BA202" s="17">
        <f t="shared" si="75"/>
        <v>0</v>
      </c>
      <c r="BB202" s="17">
        <f t="shared" si="75"/>
        <v>0</v>
      </c>
      <c r="BC202" s="17">
        <f t="shared" si="75"/>
        <v>0</v>
      </c>
      <c r="BD202" s="17">
        <f t="shared" si="75"/>
        <v>0</v>
      </c>
      <c r="BE202" s="17">
        <f t="shared" si="75"/>
        <v>0</v>
      </c>
      <c r="BF202" s="17">
        <f t="shared" si="75"/>
        <v>0</v>
      </c>
      <c r="BG202" s="17">
        <f t="shared" si="75"/>
        <v>0</v>
      </c>
      <c r="BH202" s="17">
        <f t="shared" si="75"/>
        <v>0</v>
      </c>
      <c r="BI202" s="17">
        <f t="shared" si="75"/>
        <v>0</v>
      </c>
      <c r="BJ202" s="17">
        <f t="shared" si="75"/>
        <v>0</v>
      </c>
    </row>
    <row r="203" spans="1:62" x14ac:dyDescent="0.25">
      <c r="A203" s="17"/>
      <c r="B203" s="75" t="str">
        <f>A198</f>
        <v>Loan 5</v>
      </c>
      <c r="C203" s="17">
        <f>C198</f>
        <v>0</v>
      </c>
      <c r="D203" s="17">
        <f>C203+D198-C209</f>
        <v>0</v>
      </c>
      <c r="E203" s="17">
        <f t="shared" si="75"/>
        <v>0</v>
      </c>
      <c r="F203" s="17">
        <f t="shared" si="75"/>
        <v>0</v>
      </c>
      <c r="G203" s="17">
        <f t="shared" si="75"/>
        <v>0</v>
      </c>
      <c r="H203" s="17">
        <f t="shared" si="75"/>
        <v>0</v>
      </c>
      <c r="I203" s="17">
        <f t="shared" si="75"/>
        <v>0</v>
      </c>
      <c r="J203" s="17">
        <f t="shared" si="75"/>
        <v>0</v>
      </c>
      <c r="K203" s="17">
        <f t="shared" si="75"/>
        <v>0</v>
      </c>
      <c r="L203" s="17">
        <f t="shared" si="75"/>
        <v>0</v>
      </c>
      <c r="M203" s="17">
        <f t="shared" si="75"/>
        <v>0</v>
      </c>
      <c r="N203" s="17">
        <f t="shared" si="75"/>
        <v>0</v>
      </c>
      <c r="O203" s="17">
        <f t="shared" si="75"/>
        <v>0</v>
      </c>
      <c r="P203" s="17">
        <f t="shared" si="75"/>
        <v>0</v>
      </c>
      <c r="Q203" s="17">
        <f t="shared" si="75"/>
        <v>0</v>
      </c>
      <c r="R203" s="17">
        <f t="shared" si="75"/>
        <v>0</v>
      </c>
      <c r="S203" s="17">
        <f t="shared" si="75"/>
        <v>0</v>
      </c>
      <c r="T203" s="17">
        <f t="shared" si="75"/>
        <v>0</v>
      </c>
      <c r="U203" s="17">
        <f t="shared" si="75"/>
        <v>0</v>
      </c>
      <c r="V203" s="17">
        <f t="shared" si="75"/>
        <v>0</v>
      </c>
      <c r="W203" s="17">
        <f t="shared" si="75"/>
        <v>0</v>
      </c>
      <c r="X203" s="17">
        <f t="shared" si="75"/>
        <v>0</v>
      </c>
      <c r="Y203" s="17">
        <f t="shared" si="75"/>
        <v>0</v>
      </c>
      <c r="Z203" s="17">
        <f t="shared" si="75"/>
        <v>0</v>
      </c>
      <c r="AA203" s="17">
        <f t="shared" si="75"/>
        <v>0</v>
      </c>
      <c r="AB203" s="17">
        <f t="shared" si="75"/>
        <v>0</v>
      </c>
      <c r="AC203" s="17">
        <f t="shared" si="75"/>
        <v>0</v>
      </c>
      <c r="AD203" s="17">
        <f t="shared" si="75"/>
        <v>0</v>
      </c>
      <c r="AE203" s="17">
        <f t="shared" si="75"/>
        <v>0</v>
      </c>
      <c r="AF203" s="17">
        <f t="shared" si="75"/>
        <v>0</v>
      </c>
      <c r="AG203" s="17">
        <f t="shared" si="75"/>
        <v>0</v>
      </c>
      <c r="AH203" s="17">
        <f t="shared" si="75"/>
        <v>0</v>
      </c>
      <c r="AI203" s="17">
        <f t="shared" si="75"/>
        <v>0</v>
      </c>
      <c r="AJ203" s="17">
        <f t="shared" si="75"/>
        <v>0</v>
      </c>
      <c r="AK203" s="17">
        <f t="shared" si="75"/>
        <v>0</v>
      </c>
      <c r="AL203" s="17">
        <f t="shared" si="75"/>
        <v>0</v>
      </c>
      <c r="AM203" s="17">
        <f t="shared" si="75"/>
        <v>0</v>
      </c>
      <c r="AN203" s="17">
        <f t="shared" si="75"/>
        <v>0</v>
      </c>
      <c r="AO203" s="17">
        <f t="shared" si="75"/>
        <v>0</v>
      </c>
      <c r="AP203" s="17">
        <f t="shared" si="75"/>
        <v>0</v>
      </c>
      <c r="AQ203" s="17">
        <f t="shared" ref="AQ203:BJ203" si="77">AP203+AQ198-AP209</f>
        <v>0</v>
      </c>
      <c r="AR203" s="17">
        <f t="shared" si="77"/>
        <v>0</v>
      </c>
      <c r="AS203" s="17">
        <f t="shared" si="77"/>
        <v>0</v>
      </c>
      <c r="AT203" s="17">
        <f t="shared" si="77"/>
        <v>0</v>
      </c>
      <c r="AU203" s="17">
        <f t="shared" si="77"/>
        <v>0</v>
      </c>
      <c r="AV203" s="17">
        <f t="shared" si="77"/>
        <v>0</v>
      </c>
      <c r="AW203" s="17">
        <f t="shared" si="77"/>
        <v>0</v>
      </c>
      <c r="AX203" s="17">
        <f t="shared" si="77"/>
        <v>0</v>
      </c>
      <c r="AY203" s="17">
        <f t="shared" si="77"/>
        <v>0</v>
      </c>
      <c r="AZ203" s="17">
        <f t="shared" si="77"/>
        <v>0</v>
      </c>
      <c r="BA203" s="17">
        <f t="shared" si="77"/>
        <v>0</v>
      </c>
      <c r="BB203" s="17">
        <f t="shared" si="77"/>
        <v>0</v>
      </c>
      <c r="BC203" s="17">
        <f t="shared" si="77"/>
        <v>0</v>
      </c>
      <c r="BD203" s="17">
        <f t="shared" si="77"/>
        <v>0</v>
      </c>
      <c r="BE203" s="17">
        <f t="shared" si="77"/>
        <v>0</v>
      </c>
      <c r="BF203" s="17">
        <f t="shared" si="77"/>
        <v>0</v>
      </c>
      <c r="BG203" s="17">
        <f t="shared" si="77"/>
        <v>0</v>
      </c>
      <c r="BH203" s="17">
        <f t="shared" si="77"/>
        <v>0</v>
      </c>
      <c r="BI203" s="17">
        <f t="shared" si="77"/>
        <v>0</v>
      </c>
      <c r="BJ203" s="17">
        <f t="shared" si="77"/>
        <v>0</v>
      </c>
    </row>
    <row r="204" spans="1:62" s="31" customFormat="1" x14ac:dyDescent="0.25">
      <c r="A204" s="29"/>
      <c r="B204" s="29" t="s">
        <v>42</v>
      </c>
      <c r="C204" s="29">
        <f>SUM(C199:C203)</f>
        <v>0</v>
      </c>
      <c r="D204" s="29">
        <f>SUM(D199:D203)</f>
        <v>0</v>
      </c>
      <c r="E204" s="29">
        <f t="shared" ref="E204:BJ204" si="78">SUM(E199:E203)</f>
        <v>0</v>
      </c>
      <c r="F204" s="29">
        <f t="shared" si="78"/>
        <v>0</v>
      </c>
      <c r="G204" s="29">
        <f t="shared" si="78"/>
        <v>0</v>
      </c>
      <c r="H204" s="29">
        <f t="shared" si="78"/>
        <v>0</v>
      </c>
      <c r="I204" s="29">
        <f t="shared" si="78"/>
        <v>0</v>
      </c>
      <c r="J204" s="29">
        <f t="shared" si="78"/>
        <v>0</v>
      </c>
      <c r="K204" s="29">
        <f t="shared" si="78"/>
        <v>0</v>
      </c>
      <c r="L204" s="29">
        <f t="shared" si="78"/>
        <v>0</v>
      </c>
      <c r="M204" s="29">
        <f t="shared" si="78"/>
        <v>0</v>
      </c>
      <c r="N204" s="29">
        <f t="shared" si="78"/>
        <v>0</v>
      </c>
      <c r="O204" s="29">
        <f t="shared" si="78"/>
        <v>0</v>
      </c>
      <c r="P204" s="29">
        <f t="shared" si="78"/>
        <v>0</v>
      </c>
      <c r="Q204" s="29">
        <f t="shared" si="78"/>
        <v>0</v>
      </c>
      <c r="R204" s="29">
        <f t="shared" si="78"/>
        <v>0</v>
      </c>
      <c r="S204" s="29">
        <f t="shared" si="78"/>
        <v>0</v>
      </c>
      <c r="T204" s="29">
        <f t="shared" si="78"/>
        <v>0</v>
      </c>
      <c r="U204" s="29">
        <f t="shared" si="78"/>
        <v>0</v>
      </c>
      <c r="V204" s="29">
        <f t="shared" si="78"/>
        <v>0</v>
      </c>
      <c r="W204" s="29">
        <f t="shared" si="78"/>
        <v>0</v>
      </c>
      <c r="X204" s="29">
        <f t="shared" si="78"/>
        <v>0</v>
      </c>
      <c r="Y204" s="29">
        <f t="shared" si="78"/>
        <v>0</v>
      </c>
      <c r="Z204" s="29">
        <f t="shared" si="78"/>
        <v>0</v>
      </c>
      <c r="AA204" s="29">
        <f t="shared" si="78"/>
        <v>0</v>
      </c>
      <c r="AB204" s="29">
        <f t="shared" si="78"/>
        <v>0</v>
      </c>
      <c r="AC204" s="29">
        <f t="shared" si="78"/>
        <v>0</v>
      </c>
      <c r="AD204" s="29">
        <f t="shared" si="78"/>
        <v>0</v>
      </c>
      <c r="AE204" s="29">
        <f t="shared" si="78"/>
        <v>0</v>
      </c>
      <c r="AF204" s="29">
        <f t="shared" si="78"/>
        <v>0</v>
      </c>
      <c r="AG204" s="29">
        <f t="shared" si="78"/>
        <v>0</v>
      </c>
      <c r="AH204" s="29">
        <f t="shared" si="78"/>
        <v>0</v>
      </c>
      <c r="AI204" s="29">
        <f t="shared" si="78"/>
        <v>0</v>
      </c>
      <c r="AJ204" s="29">
        <f t="shared" si="78"/>
        <v>0</v>
      </c>
      <c r="AK204" s="29">
        <f t="shared" si="78"/>
        <v>0</v>
      </c>
      <c r="AL204" s="29">
        <f t="shared" si="78"/>
        <v>0</v>
      </c>
      <c r="AM204" s="29">
        <f t="shared" si="78"/>
        <v>0</v>
      </c>
      <c r="AN204" s="29">
        <f t="shared" si="78"/>
        <v>0</v>
      </c>
      <c r="AO204" s="29">
        <f t="shared" si="78"/>
        <v>0</v>
      </c>
      <c r="AP204" s="29">
        <f t="shared" si="78"/>
        <v>0</v>
      </c>
      <c r="AQ204" s="29">
        <f t="shared" si="78"/>
        <v>0</v>
      </c>
      <c r="AR204" s="29">
        <f t="shared" si="78"/>
        <v>0</v>
      </c>
      <c r="AS204" s="29">
        <f t="shared" si="78"/>
        <v>0</v>
      </c>
      <c r="AT204" s="29">
        <f t="shared" si="78"/>
        <v>0</v>
      </c>
      <c r="AU204" s="29">
        <f t="shared" si="78"/>
        <v>0</v>
      </c>
      <c r="AV204" s="29">
        <f t="shared" si="78"/>
        <v>0</v>
      </c>
      <c r="AW204" s="29">
        <f t="shared" si="78"/>
        <v>0</v>
      </c>
      <c r="AX204" s="29">
        <f t="shared" si="78"/>
        <v>0</v>
      </c>
      <c r="AY204" s="29">
        <f t="shared" si="78"/>
        <v>0</v>
      </c>
      <c r="AZ204" s="29">
        <f t="shared" si="78"/>
        <v>0</v>
      </c>
      <c r="BA204" s="29">
        <f t="shared" si="78"/>
        <v>0</v>
      </c>
      <c r="BB204" s="29">
        <f t="shared" si="78"/>
        <v>0</v>
      </c>
      <c r="BC204" s="29">
        <f t="shared" si="78"/>
        <v>0</v>
      </c>
      <c r="BD204" s="29">
        <f t="shared" si="78"/>
        <v>0</v>
      </c>
      <c r="BE204" s="29">
        <f t="shared" si="78"/>
        <v>0</v>
      </c>
      <c r="BF204" s="29">
        <f t="shared" si="78"/>
        <v>0</v>
      </c>
      <c r="BG204" s="29">
        <f t="shared" si="78"/>
        <v>0</v>
      </c>
      <c r="BH204" s="29">
        <f t="shared" si="78"/>
        <v>0</v>
      </c>
      <c r="BI204" s="29">
        <f t="shared" si="78"/>
        <v>0</v>
      </c>
      <c r="BJ204" s="29">
        <f t="shared" si="78"/>
        <v>0</v>
      </c>
    </row>
    <row r="205" spans="1:62" x14ac:dyDescent="0.25">
      <c r="A205" s="75" t="s">
        <v>43</v>
      </c>
      <c r="B205" s="75" t="str">
        <f>A194</f>
        <v>Jamsheer</v>
      </c>
      <c r="C205" s="17">
        <f>IF(C194=0,0,C194/$B194)</f>
        <v>0</v>
      </c>
      <c r="D205" s="17">
        <f t="shared" ref="D205:AI205" si="79">IF(D217&gt;$B194,0,C205+IF(D194&gt;0,D194/$B194,0))</f>
        <v>0</v>
      </c>
      <c r="E205" s="17">
        <f t="shared" si="79"/>
        <v>0</v>
      </c>
      <c r="F205" s="17">
        <f t="shared" si="79"/>
        <v>0</v>
      </c>
      <c r="G205" s="17">
        <f t="shared" si="79"/>
        <v>0</v>
      </c>
      <c r="H205" s="17">
        <f t="shared" si="79"/>
        <v>0</v>
      </c>
      <c r="I205" s="17">
        <f t="shared" si="79"/>
        <v>0</v>
      </c>
      <c r="J205" s="17">
        <f t="shared" si="79"/>
        <v>0</v>
      </c>
      <c r="K205" s="17">
        <f t="shared" si="79"/>
        <v>0</v>
      </c>
      <c r="L205" s="17">
        <f t="shared" si="79"/>
        <v>0</v>
      </c>
      <c r="M205" s="17">
        <f t="shared" si="79"/>
        <v>0</v>
      </c>
      <c r="N205" s="17">
        <f t="shared" si="79"/>
        <v>0</v>
      </c>
      <c r="O205" s="17">
        <f t="shared" si="79"/>
        <v>0</v>
      </c>
      <c r="P205" s="17">
        <f t="shared" si="79"/>
        <v>0</v>
      </c>
      <c r="Q205" s="17">
        <f t="shared" si="79"/>
        <v>0</v>
      </c>
      <c r="R205" s="17">
        <f t="shared" si="79"/>
        <v>0</v>
      </c>
      <c r="S205" s="17">
        <f t="shared" si="79"/>
        <v>0</v>
      </c>
      <c r="T205" s="17">
        <f t="shared" si="79"/>
        <v>0</v>
      </c>
      <c r="U205" s="17">
        <f t="shared" si="79"/>
        <v>0</v>
      </c>
      <c r="V205" s="17">
        <f t="shared" si="79"/>
        <v>0</v>
      </c>
      <c r="W205" s="17">
        <f t="shared" si="79"/>
        <v>0</v>
      </c>
      <c r="X205" s="17">
        <f t="shared" si="79"/>
        <v>0</v>
      </c>
      <c r="Y205" s="17">
        <f t="shared" si="79"/>
        <v>0</v>
      </c>
      <c r="Z205" s="17">
        <f t="shared" si="79"/>
        <v>0</v>
      </c>
      <c r="AA205" s="17">
        <f t="shared" si="79"/>
        <v>0</v>
      </c>
      <c r="AB205" s="17">
        <f t="shared" si="79"/>
        <v>0</v>
      </c>
      <c r="AC205" s="17">
        <f t="shared" si="79"/>
        <v>0</v>
      </c>
      <c r="AD205" s="17">
        <f t="shared" si="79"/>
        <v>0</v>
      </c>
      <c r="AE205" s="17">
        <f t="shared" si="79"/>
        <v>0</v>
      </c>
      <c r="AF205" s="17">
        <f t="shared" si="79"/>
        <v>0</v>
      </c>
      <c r="AG205" s="17">
        <f t="shared" si="79"/>
        <v>0</v>
      </c>
      <c r="AH205" s="17">
        <f t="shared" si="79"/>
        <v>0</v>
      </c>
      <c r="AI205" s="17">
        <f t="shared" si="79"/>
        <v>0</v>
      </c>
      <c r="AJ205" s="17">
        <f t="shared" ref="AJ205:BJ205" si="80">IF(AJ217&gt;$B194,0,AI205+IF(AJ194&gt;0,AJ194/$B194,0))</f>
        <v>0</v>
      </c>
      <c r="AK205" s="17">
        <f t="shared" si="80"/>
        <v>0</v>
      </c>
      <c r="AL205" s="17">
        <f t="shared" si="80"/>
        <v>0</v>
      </c>
      <c r="AM205" s="17">
        <f t="shared" si="80"/>
        <v>0</v>
      </c>
      <c r="AN205" s="17">
        <f t="shared" si="80"/>
        <v>0</v>
      </c>
      <c r="AO205" s="17">
        <f t="shared" si="80"/>
        <v>0</v>
      </c>
      <c r="AP205" s="17">
        <f t="shared" si="80"/>
        <v>0</v>
      </c>
      <c r="AQ205" s="17">
        <f t="shared" si="80"/>
        <v>0</v>
      </c>
      <c r="AR205" s="17">
        <f t="shared" si="80"/>
        <v>0</v>
      </c>
      <c r="AS205" s="17">
        <f t="shared" si="80"/>
        <v>0</v>
      </c>
      <c r="AT205" s="17">
        <f t="shared" si="80"/>
        <v>0</v>
      </c>
      <c r="AU205" s="17">
        <f t="shared" si="80"/>
        <v>0</v>
      </c>
      <c r="AV205" s="17">
        <f t="shared" si="80"/>
        <v>0</v>
      </c>
      <c r="AW205" s="17">
        <f t="shared" si="80"/>
        <v>0</v>
      </c>
      <c r="AX205" s="17">
        <f t="shared" si="80"/>
        <v>0</v>
      </c>
      <c r="AY205" s="17">
        <f t="shared" si="80"/>
        <v>0</v>
      </c>
      <c r="AZ205" s="17">
        <f t="shared" si="80"/>
        <v>0</v>
      </c>
      <c r="BA205" s="17">
        <f t="shared" si="80"/>
        <v>0</v>
      </c>
      <c r="BB205" s="17">
        <f t="shared" si="80"/>
        <v>0</v>
      </c>
      <c r="BC205" s="17">
        <f t="shared" si="80"/>
        <v>0</v>
      </c>
      <c r="BD205" s="17">
        <f t="shared" si="80"/>
        <v>0</v>
      </c>
      <c r="BE205" s="17">
        <f t="shared" si="80"/>
        <v>0</v>
      </c>
      <c r="BF205" s="17">
        <f t="shared" si="80"/>
        <v>0</v>
      </c>
      <c r="BG205" s="17">
        <f t="shared" si="80"/>
        <v>0</v>
      </c>
      <c r="BH205" s="17">
        <f t="shared" si="80"/>
        <v>0</v>
      </c>
      <c r="BI205" s="17">
        <f t="shared" si="80"/>
        <v>0</v>
      </c>
      <c r="BJ205" s="17">
        <f t="shared" si="80"/>
        <v>0</v>
      </c>
    </row>
    <row r="206" spans="1:62" x14ac:dyDescent="0.25">
      <c r="A206" s="17"/>
      <c r="B206" s="75" t="str">
        <f>A195</f>
        <v>Loan 2</v>
      </c>
      <c r="C206" s="17">
        <f>IF(C218&gt;$B195,0,+IF(C195&gt;0,C195/$B195,0))</f>
        <v>0</v>
      </c>
      <c r="D206" s="17">
        <f t="shared" ref="D206:AI206" si="81">IF(D218&gt;$B195,0,C206+IF(D195&gt;0,D195/$B195,0))</f>
        <v>0</v>
      </c>
      <c r="E206" s="17">
        <f t="shared" si="81"/>
        <v>0</v>
      </c>
      <c r="F206" s="17">
        <f t="shared" si="81"/>
        <v>0</v>
      </c>
      <c r="G206" s="17">
        <f t="shared" si="81"/>
        <v>0</v>
      </c>
      <c r="H206" s="17">
        <f t="shared" si="81"/>
        <v>0</v>
      </c>
      <c r="I206" s="17">
        <f t="shared" si="81"/>
        <v>0</v>
      </c>
      <c r="J206" s="17">
        <f t="shared" si="81"/>
        <v>0</v>
      </c>
      <c r="K206" s="17">
        <f t="shared" si="81"/>
        <v>0</v>
      </c>
      <c r="L206" s="17">
        <f t="shared" si="81"/>
        <v>0</v>
      </c>
      <c r="M206" s="17">
        <f t="shared" si="81"/>
        <v>0</v>
      </c>
      <c r="N206" s="17">
        <f t="shared" si="81"/>
        <v>0</v>
      </c>
      <c r="O206" s="17">
        <f t="shared" si="81"/>
        <v>0</v>
      </c>
      <c r="P206" s="17">
        <f t="shared" si="81"/>
        <v>0</v>
      </c>
      <c r="Q206" s="17">
        <f t="shared" si="81"/>
        <v>0</v>
      </c>
      <c r="R206" s="17">
        <f t="shared" si="81"/>
        <v>0</v>
      </c>
      <c r="S206" s="17">
        <f t="shared" si="81"/>
        <v>0</v>
      </c>
      <c r="T206" s="17">
        <f t="shared" si="81"/>
        <v>0</v>
      </c>
      <c r="U206" s="17">
        <f t="shared" si="81"/>
        <v>0</v>
      </c>
      <c r="V206" s="17">
        <f t="shared" si="81"/>
        <v>0</v>
      </c>
      <c r="W206" s="17">
        <f t="shared" si="81"/>
        <v>0</v>
      </c>
      <c r="X206" s="17">
        <f t="shared" si="81"/>
        <v>0</v>
      </c>
      <c r="Y206" s="17">
        <f t="shared" si="81"/>
        <v>0</v>
      </c>
      <c r="Z206" s="17">
        <f t="shared" si="81"/>
        <v>0</v>
      </c>
      <c r="AA206" s="17">
        <f t="shared" si="81"/>
        <v>0</v>
      </c>
      <c r="AB206" s="17">
        <f t="shared" si="81"/>
        <v>0</v>
      </c>
      <c r="AC206" s="17">
        <f t="shared" si="81"/>
        <v>0</v>
      </c>
      <c r="AD206" s="17">
        <f t="shared" si="81"/>
        <v>0</v>
      </c>
      <c r="AE206" s="17">
        <f t="shared" si="81"/>
        <v>0</v>
      </c>
      <c r="AF206" s="17">
        <f t="shared" si="81"/>
        <v>0</v>
      </c>
      <c r="AG206" s="17">
        <f t="shared" si="81"/>
        <v>0</v>
      </c>
      <c r="AH206" s="17">
        <f t="shared" si="81"/>
        <v>0</v>
      </c>
      <c r="AI206" s="17">
        <f t="shared" si="81"/>
        <v>0</v>
      </c>
      <c r="AJ206" s="17">
        <f t="shared" ref="AJ206:BJ206" si="82">IF(AJ218&gt;$B195,0,AI206+IF(AJ195&gt;0,AJ195/$B195,0))</f>
        <v>0</v>
      </c>
      <c r="AK206" s="17">
        <f t="shared" si="82"/>
        <v>0</v>
      </c>
      <c r="AL206" s="17">
        <f t="shared" si="82"/>
        <v>0</v>
      </c>
      <c r="AM206" s="17">
        <f t="shared" si="82"/>
        <v>0</v>
      </c>
      <c r="AN206" s="17">
        <f t="shared" si="82"/>
        <v>0</v>
      </c>
      <c r="AO206" s="17">
        <f t="shared" si="82"/>
        <v>0</v>
      </c>
      <c r="AP206" s="17">
        <f t="shared" si="82"/>
        <v>0</v>
      </c>
      <c r="AQ206" s="17">
        <f t="shared" si="82"/>
        <v>0</v>
      </c>
      <c r="AR206" s="17">
        <f t="shared" si="82"/>
        <v>0</v>
      </c>
      <c r="AS206" s="17">
        <f t="shared" si="82"/>
        <v>0</v>
      </c>
      <c r="AT206" s="17">
        <f t="shared" si="82"/>
        <v>0</v>
      </c>
      <c r="AU206" s="17">
        <f t="shared" si="82"/>
        <v>0</v>
      </c>
      <c r="AV206" s="17">
        <f t="shared" si="82"/>
        <v>0</v>
      </c>
      <c r="AW206" s="17">
        <f t="shared" si="82"/>
        <v>0</v>
      </c>
      <c r="AX206" s="17">
        <f t="shared" si="82"/>
        <v>0</v>
      </c>
      <c r="AY206" s="17">
        <f t="shared" si="82"/>
        <v>0</v>
      </c>
      <c r="AZ206" s="17">
        <f t="shared" si="82"/>
        <v>0</v>
      </c>
      <c r="BA206" s="17">
        <f t="shared" si="82"/>
        <v>0</v>
      </c>
      <c r="BB206" s="17">
        <f t="shared" si="82"/>
        <v>0</v>
      </c>
      <c r="BC206" s="17">
        <f t="shared" si="82"/>
        <v>0</v>
      </c>
      <c r="BD206" s="17">
        <f t="shared" si="82"/>
        <v>0</v>
      </c>
      <c r="BE206" s="17">
        <f t="shared" si="82"/>
        <v>0</v>
      </c>
      <c r="BF206" s="17">
        <f t="shared" si="82"/>
        <v>0</v>
      </c>
      <c r="BG206" s="17">
        <f t="shared" si="82"/>
        <v>0</v>
      </c>
      <c r="BH206" s="17">
        <f t="shared" si="82"/>
        <v>0</v>
      </c>
      <c r="BI206" s="17">
        <f t="shared" si="82"/>
        <v>0</v>
      </c>
      <c r="BJ206" s="17">
        <f t="shared" si="82"/>
        <v>0</v>
      </c>
    </row>
    <row r="207" spans="1:62" x14ac:dyDescent="0.25">
      <c r="A207" s="17"/>
      <c r="B207" s="75" t="str">
        <f>A196</f>
        <v>Loan 3</v>
      </c>
      <c r="C207" s="17">
        <f>IF(C219&gt;$B196,0,+IF(C196&gt;0,C196/$B196,0))</f>
        <v>0</v>
      </c>
      <c r="D207" s="17">
        <f t="shared" ref="D207:AI207" si="83">IF(D219&gt;$B196,0,C207+IF(D196&gt;0,D196/$B196,0))</f>
        <v>0</v>
      </c>
      <c r="E207" s="17">
        <f t="shared" si="83"/>
        <v>0</v>
      </c>
      <c r="F207" s="17">
        <f t="shared" si="83"/>
        <v>0</v>
      </c>
      <c r="G207" s="17">
        <f t="shared" si="83"/>
        <v>0</v>
      </c>
      <c r="H207" s="17">
        <f t="shared" si="83"/>
        <v>0</v>
      </c>
      <c r="I207" s="17">
        <f t="shared" si="83"/>
        <v>0</v>
      </c>
      <c r="J207" s="17">
        <f t="shared" si="83"/>
        <v>0</v>
      </c>
      <c r="K207" s="17">
        <f t="shared" si="83"/>
        <v>0</v>
      </c>
      <c r="L207" s="17">
        <f t="shared" si="83"/>
        <v>0</v>
      </c>
      <c r="M207" s="17">
        <f t="shared" si="83"/>
        <v>0</v>
      </c>
      <c r="N207" s="17">
        <f t="shared" si="83"/>
        <v>0</v>
      </c>
      <c r="O207" s="17">
        <f t="shared" si="83"/>
        <v>0</v>
      </c>
      <c r="P207" s="17">
        <f t="shared" si="83"/>
        <v>0</v>
      </c>
      <c r="Q207" s="17">
        <f t="shared" si="83"/>
        <v>0</v>
      </c>
      <c r="R207" s="17">
        <f t="shared" si="83"/>
        <v>0</v>
      </c>
      <c r="S207" s="17">
        <f t="shared" si="83"/>
        <v>0</v>
      </c>
      <c r="T207" s="17">
        <f t="shared" si="83"/>
        <v>0</v>
      </c>
      <c r="U207" s="17">
        <f t="shared" si="83"/>
        <v>0</v>
      </c>
      <c r="V207" s="17">
        <f t="shared" si="83"/>
        <v>0</v>
      </c>
      <c r="W207" s="17">
        <f t="shared" si="83"/>
        <v>0</v>
      </c>
      <c r="X207" s="17">
        <f t="shared" si="83"/>
        <v>0</v>
      </c>
      <c r="Y207" s="17">
        <f t="shared" si="83"/>
        <v>0</v>
      </c>
      <c r="Z207" s="17">
        <f t="shared" si="83"/>
        <v>0</v>
      </c>
      <c r="AA207" s="17">
        <f t="shared" si="83"/>
        <v>0</v>
      </c>
      <c r="AB207" s="17">
        <f t="shared" si="83"/>
        <v>0</v>
      </c>
      <c r="AC207" s="17">
        <f t="shared" si="83"/>
        <v>0</v>
      </c>
      <c r="AD207" s="17">
        <f t="shared" si="83"/>
        <v>0</v>
      </c>
      <c r="AE207" s="17">
        <f t="shared" si="83"/>
        <v>0</v>
      </c>
      <c r="AF207" s="17">
        <f t="shared" si="83"/>
        <v>0</v>
      </c>
      <c r="AG207" s="17">
        <f t="shared" si="83"/>
        <v>0</v>
      </c>
      <c r="AH207" s="17">
        <f t="shared" si="83"/>
        <v>0</v>
      </c>
      <c r="AI207" s="17">
        <f t="shared" si="83"/>
        <v>0</v>
      </c>
      <c r="AJ207" s="17">
        <f t="shared" ref="AJ207:BJ207" si="84">IF(AJ219&gt;$B196,0,AI207+IF(AJ196&gt;0,AJ196/$B196,0))</f>
        <v>0</v>
      </c>
      <c r="AK207" s="17">
        <f t="shared" si="84"/>
        <v>0</v>
      </c>
      <c r="AL207" s="17">
        <f t="shared" si="84"/>
        <v>0</v>
      </c>
      <c r="AM207" s="17">
        <f t="shared" si="84"/>
        <v>0</v>
      </c>
      <c r="AN207" s="17">
        <f t="shared" si="84"/>
        <v>0</v>
      </c>
      <c r="AO207" s="17">
        <f t="shared" si="84"/>
        <v>0</v>
      </c>
      <c r="AP207" s="17">
        <f t="shared" si="84"/>
        <v>0</v>
      </c>
      <c r="AQ207" s="17">
        <f t="shared" si="84"/>
        <v>0</v>
      </c>
      <c r="AR207" s="17">
        <f t="shared" si="84"/>
        <v>0</v>
      </c>
      <c r="AS207" s="17">
        <f t="shared" si="84"/>
        <v>0</v>
      </c>
      <c r="AT207" s="17">
        <f t="shared" si="84"/>
        <v>0</v>
      </c>
      <c r="AU207" s="17">
        <f t="shared" si="84"/>
        <v>0</v>
      </c>
      <c r="AV207" s="17">
        <f t="shared" si="84"/>
        <v>0</v>
      </c>
      <c r="AW207" s="17">
        <f t="shared" si="84"/>
        <v>0</v>
      </c>
      <c r="AX207" s="17">
        <f t="shared" si="84"/>
        <v>0</v>
      </c>
      <c r="AY207" s="17">
        <f t="shared" si="84"/>
        <v>0</v>
      </c>
      <c r="AZ207" s="17">
        <f t="shared" si="84"/>
        <v>0</v>
      </c>
      <c r="BA207" s="17">
        <f t="shared" si="84"/>
        <v>0</v>
      </c>
      <c r="BB207" s="17">
        <f t="shared" si="84"/>
        <v>0</v>
      </c>
      <c r="BC207" s="17">
        <f t="shared" si="84"/>
        <v>0</v>
      </c>
      <c r="BD207" s="17">
        <f t="shared" si="84"/>
        <v>0</v>
      </c>
      <c r="BE207" s="17">
        <f t="shared" si="84"/>
        <v>0</v>
      </c>
      <c r="BF207" s="17">
        <f t="shared" si="84"/>
        <v>0</v>
      </c>
      <c r="BG207" s="17">
        <f t="shared" si="84"/>
        <v>0</v>
      </c>
      <c r="BH207" s="17">
        <f t="shared" si="84"/>
        <v>0</v>
      </c>
      <c r="BI207" s="17">
        <f t="shared" si="84"/>
        <v>0</v>
      </c>
      <c r="BJ207" s="17">
        <f t="shared" si="84"/>
        <v>0</v>
      </c>
    </row>
    <row r="208" spans="1:62" x14ac:dyDescent="0.25">
      <c r="A208" s="17"/>
      <c r="B208" s="75" t="str">
        <f>A197</f>
        <v>Loan 4</v>
      </c>
      <c r="C208" s="17">
        <f>IF(C220&gt;$B197,0,+IF(C197&gt;0,C197/$B197,0))</f>
        <v>0</v>
      </c>
      <c r="D208" s="17">
        <f t="shared" ref="D208:AI208" si="85">IF(D220&gt;$B197,0,C208+IF(D197&gt;0,D197/$B197,0))</f>
        <v>0</v>
      </c>
      <c r="E208" s="17">
        <f t="shared" si="85"/>
        <v>0</v>
      </c>
      <c r="F208" s="17">
        <f t="shared" si="85"/>
        <v>0</v>
      </c>
      <c r="G208" s="17">
        <f t="shared" si="85"/>
        <v>0</v>
      </c>
      <c r="H208" s="17">
        <f t="shared" si="85"/>
        <v>0</v>
      </c>
      <c r="I208" s="17">
        <f t="shared" si="85"/>
        <v>0</v>
      </c>
      <c r="J208" s="17">
        <f t="shared" si="85"/>
        <v>0</v>
      </c>
      <c r="K208" s="17">
        <f t="shared" si="85"/>
        <v>0</v>
      </c>
      <c r="L208" s="17">
        <f t="shared" si="85"/>
        <v>0</v>
      </c>
      <c r="M208" s="17">
        <f t="shared" si="85"/>
        <v>0</v>
      </c>
      <c r="N208" s="17">
        <f t="shared" si="85"/>
        <v>0</v>
      </c>
      <c r="O208" s="17">
        <f t="shared" si="85"/>
        <v>0</v>
      </c>
      <c r="P208" s="17">
        <f t="shared" si="85"/>
        <v>0</v>
      </c>
      <c r="Q208" s="17">
        <f t="shared" si="85"/>
        <v>0</v>
      </c>
      <c r="R208" s="17">
        <f t="shared" si="85"/>
        <v>0</v>
      </c>
      <c r="S208" s="17">
        <f t="shared" si="85"/>
        <v>0</v>
      </c>
      <c r="T208" s="17">
        <f t="shared" si="85"/>
        <v>0</v>
      </c>
      <c r="U208" s="17">
        <f t="shared" si="85"/>
        <v>0</v>
      </c>
      <c r="V208" s="17">
        <f t="shared" si="85"/>
        <v>0</v>
      </c>
      <c r="W208" s="17">
        <f t="shared" si="85"/>
        <v>0</v>
      </c>
      <c r="X208" s="17">
        <f t="shared" si="85"/>
        <v>0</v>
      </c>
      <c r="Y208" s="17">
        <f t="shared" si="85"/>
        <v>0</v>
      </c>
      <c r="Z208" s="17">
        <f t="shared" si="85"/>
        <v>0</v>
      </c>
      <c r="AA208" s="17">
        <f t="shared" si="85"/>
        <v>0</v>
      </c>
      <c r="AB208" s="17">
        <f t="shared" si="85"/>
        <v>0</v>
      </c>
      <c r="AC208" s="17">
        <f t="shared" si="85"/>
        <v>0</v>
      </c>
      <c r="AD208" s="17">
        <f t="shared" si="85"/>
        <v>0</v>
      </c>
      <c r="AE208" s="17">
        <f t="shared" si="85"/>
        <v>0</v>
      </c>
      <c r="AF208" s="17">
        <f t="shared" si="85"/>
        <v>0</v>
      </c>
      <c r="AG208" s="17">
        <f t="shared" si="85"/>
        <v>0</v>
      </c>
      <c r="AH208" s="17">
        <f t="shared" si="85"/>
        <v>0</v>
      </c>
      <c r="AI208" s="17">
        <f t="shared" si="85"/>
        <v>0</v>
      </c>
      <c r="AJ208" s="17">
        <f t="shared" ref="AJ208:BJ208" si="86">IF(AJ220&gt;$B197,0,AI208+IF(AJ197&gt;0,AJ197/$B197,0))</f>
        <v>0</v>
      </c>
      <c r="AK208" s="17">
        <f t="shared" si="86"/>
        <v>0</v>
      </c>
      <c r="AL208" s="17">
        <f t="shared" si="86"/>
        <v>0</v>
      </c>
      <c r="AM208" s="17">
        <f t="shared" si="86"/>
        <v>0</v>
      </c>
      <c r="AN208" s="17">
        <f t="shared" si="86"/>
        <v>0</v>
      </c>
      <c r="AO208" s="17">
        <f t="shared" si="86"/>
        <v>0</v>
      </c>
      <c r="AP208" s="17">
        <f t="shared" si="86"/>
        <v>0</v>
      </c>
      <c r="AQ208" s="17">
        <f t="shared" si="86"/>
        <v>0</v>
      </c>
      <c r="AR208" s="17">
        <f t="shared" si="86"/>
        <v>0</v>
      </c>
      <c r="AS208" s="17">
        <f t="shared" si="86"/>
        <v>0</v>
      </c>
      <c r="AT208" s="17">
        <f t="shared" si="86"/>
        <v>0</v>
      </c>
      <c r="AU208" s="17">
        <f t="shared" si="86"/>
        <v>0</v>
      </c>
      <c r="AV208" s="17">
        <f t="shared" si="86"/>
        <v>0</v>
      </c>
      <c r="AW208" s="17">
        <f t="shared" si="86"/>
        <v>0</v>
      </c>
      <c r="AX208" s="17">
        <f t="shared" si="86"/>
        <v>0</v>
      </c>
      <c r="AY208" s="17">
        <f t="shared" si="86"/>
        <v>0</v>
      </c>
      <c r="AZ208" s="17">
        <f t="shared" si="86"/>
        <v>0</v>
      </c>
      <c r="BA208" s="17">
        <f t="shared" si="86"/>
        <v>0</v>
      </c>
      <c r="BB208" s="17">
        <f t="shared" si="86"/>
        <v>0</v>
      </c>
      <c r="BC208" s="17">
        <f t="shared" si="86"/>
        <v>0</v>
      </c>
      <c r="BD208" s="17">
        <f t="shared" si="86"/>
        <v>0</v>
      </c>
      <c r="BE208" s="17">
        <f t="shared" si="86"/>
        <v>0</v>
      </c>
      <c r="BF208" s="17">
        <f t="shared" si="86"/>
        <v>0</v>
      </c>
      <c r="BG208" s="17">
        <f t="shared" si="86"/>
        <v>0</v>
      </c>
      <c r="BH208" s="17">
        <f t="shared" si="86"/>
        <v>0</v>
      </c>
      <c r="BI208" s="17">
        <f t="shared" si="86"/>
        <v>0</v>
      </c>
      <c r="BJ208" s="17">
        <f t="shared" si="86"/>
        <v>0</v>
      </c>
    </row>
    <row r="209" spans="1:62" x14ac:dyDescent="0.25">
      <c r="A209" s="17"/>
      <c r="B209" s="75" t="str">
        <f>A198</f>
        <v>Loan 5</v>
      </c>
      <c r="C209" s="17">
        <f>IF(C221&gt;$B198,0,+IF(C198&gt;0,C198/$B198,0))</f>
        <v>0</v>
      </c>
      <c r="D209" s="17">
        <f t="shared" ref="D209:AI209" si="87">IF(D221&gt;$B198,0,C209+IF(D198&gt;0,D198/$B198,0))</f>
        <v>0</v>
      </c>
      <c r="E209" s="17">
        <f t="shared" si="87"/>
        <v>0</v>
      </c>
      <c r="F209" s="17">
        <f t="shared" si="87"/>
        <v>0</v>
      </c>
      <c r="G209" s="17">
        <f t="shared" si="87"/>
        <v>0</v>
      </c>
      <c r="H209" s="17">
        <f t="shared" si="87"/>
        <v>0</v>
      </c>
      <c r="I209" s="17">
        <f t="shared" si="87"/>
        <v>0</v>
      </c>
      <c r="J209" s="17">
        <f t="shared" si="87"/>
        <v>0</v>
      </c>
      <c r="K209" s="17">
        <f t="shared" si="87"/>
        <v>0</v>
      </c>
      <c r="L209" s="17">
        <f t="shared" si="87"/>
        <v>0</v>
      </c>
      <c r="M209" s="17">
        <f t="shared" si="87"/>
        <v>0</v>
      </c>
      <c r="N209" s="17">
        <f t="shared" si="87"/>
        <v>0</v>
      </c>
      <c r="O209" s="17">
        <f t="shared" si="87"/>
        <v>0</v>
      </c>
      <c r="P209" s="17">
        <f t="shared" si="87"/>
        <v>0</v>
      </c>
      <c r="Q209" s="17">
        <f t="shared" si="87"/>
        <v>0</v>
      </c>
      <c r="R209" s="17">
        <f t="shared" si="87"/>
        <v>0</v>
      </c>
      <c r="S209" s="17">
        <f t="shared" si="87"/>
        <v>0</v>
      </c>
      <c r="T209" s="17">
        <f t="shared" si="87"/>
        <v>0</v>
      </c>
      <c r="U209" s="17">
        <f t="shared" si="87"/>
        <v>0</v>
      </c>
      <c r="V209" s="17">
        <f t="shared" si="87"/>
        <v>0</v>
      </c>
      <c r="W209" s="17">
        <f t="shared" si="87"/>
        <v>0</v>
      </c>
      <c r="X209" s="17">
        <f t="shared" si="87"/>
        <v>0</v>
      </c>
      <c r="Y209" s="17">
        <f t="shared" si="87"/>
        <v>0</v>
      </c>
      <c r="Z209" s="17">
        <f t="shared" si="87"/>
        <v>0</v>
      </c>
      <c r="AA209" s="17">
        <f t="shared" si="87"/>
        <v>0</v>
      </c>
      <c r="AB209" s="17">
        <f t="shared" si="87"/>
        <v>0</v>
      </c>
      <c r="AC209" s="17">
        <f t="shared" si="87"/>
        <v>0</v>
      </c>
      <c r="AD209" s="17">
        <f t="shared" si="87"/>
        <v>0</v>
      </c>
      <c r="AE209" s="17">
        <f t="shared" si="87"/>
        <v>0</v>
      </c>
      <c r="AF209" s="17">
        <f t="shared" si="87"/>
        <v>0</v>
      </c>
      <c r="AG209" s="17">
        <f t="shared" si="87"/>
        <v>0</v>
      </c>
      <c r="AH209" s="17">
        <f t="shared" si="87"/>
        <v>0</v>
      </c>
      <c r="AI209" s="17">
        <f t="shared" si="87"/>
        <v>0</v>
      </c>
      <c r="AJ209" s="17">
        <f t="shared" ref="AJ209:BJ209" si="88">IF(AJ221&gt;$B198,0,AI209+IF(AJ198&gt;0,AJ198/$B198,0))</f>
        <v>0</v>
      </c>
      <c r="AK209" s="17">
        <f t="shared" si="88"/>
        <v>0</v>
      </c>
      <c r="AL209" s="17">
        <f t="shared" si="88"/>
        <v>0</v>
      </c>
      <c r="AM209" s="17">
        <f t="shared" si="88"/>
        <v>0</v>
      </c>
      <c r="AN209" s="17">
        <f t="shared" si="88"/>
        <v>0</v>
      </c>
      <c r="AO209" s="17">
        <f t="shared" si="88"/>
        <v>0</v>
      </c>
      <c r="AP209" s="17">
        <f t="shared" si="88"/>
        <v>0</v>
      </c>
      <c r="AQ209" s="17">
        <f t="shared" si="88"/>
        <v>0</v>
      </c>
      <c r="AR209" s="17">
        <f t="shared" si="88"/>
        <v>0</v>
      </c>
      <c r="AS209" s="17">
        <f t="shared" si="88"/>
        <v>0</v>
      </c>
      <c r="AT209" s="17">
        <f t="shared" si="88"/>
        <v>0</v>
      </c>
      <c r="AU209" s="17">
        <f t="shared" si="88"/>
        <v>0</v>
      </c>
      <c r="AV209" s="17">
        <f t="shared" si="88"/>
        <v>0</v>
      </c>
      <c r="AW209" s="17">
        <f t="shared" si="88"/>
        <v>0</v>
      </c>
      <c r="AX209" s="17">
        <f t="shared" si="88"/>
        <v>0</v>
      </c>
      <c r="AY209" s="17">
        <f t="shared" si="88"/>
        <v>0</v>
      </c>
      <c r="AZ209" s="17">
        <f t="shared" si="88"/>
        <v>0</v>
      </c>
      <c r="BA209" s="17">
        <f t="shared" si="88"/>
        <v>0</v>
      </c>
      <c r="BB209" s="17">
        <f t="shared" si="88"/>
        <v>0</v>
      </c>
      <c r="BC209" s="17">
        <f t="shared" si="88"/>
        <v>0</v>
      </c>
      <c r="BD209" s="17">
        <f t="shared" si="88"/>
        <v>0</v>
      </c>
      <c r="BE209" s="17">
        <f t="shared" si="88"/>
        <v>0</v>
      </c>
      <c r="BF209" s="17">
        <f t="shared" si="88"/>
        <v>0</v>
      </c>
      <c r="BG209" s="17">
        <f t="shared" si="88"/>
        <v>0</v>
      </c>
      <c r="BH209" s="17">
        <f t="shared" si="88"/>
        <v>0</v>
      </c>
      <c r="BI209" s="17">
        <f t="shared" si="88"/>
        <v>0</v>
      </c>
      <c r="BJ209" s="17">
        <f t="shared" si="88"/>
        <v>0</v>
      </c>
    </row>
    <row r="210" spans="1:62" x14ac:dyDescent="0.25">
      <c r="A210" s="17"/>
      <c r="B210" s="106" t="s">
        <v>191</v>
      </c>
      <c r="C210" s="29">
        <f>SUM(C205:C209)</f>
        <v>0</v>
      </c>
      <c r="D210" s="29">
        <f t="shared" ref="D210:BJ210" si="89">SUM(D205:D209)</f>
        <v>0</v>
      </c>
      <c r="E210" s="29">
        <f t="shared" si="89"/>
        <v>0</v>
      </c>
      <c r="F210" s="29">
        <f t="shared" si="89"/>
        <v>0</v>
      </c>
      <c r="G210" s="29">
        <f t="shared" si="89"/>
        <v>0</v>
      </c>
      <c r="H210" s="29">
        <f t="shared" si="89"/>
        <v>0</v>
      </c>
      <c r="I210" s="29">
        <f t="shared" si="89"/>
        <v>0</v>
      </c>
      <c r="J210" s="29">
        <f t="shared" si="89"/>
        <v>0</v>
      </c>
      <c r="K210" s="29">
        <f t="shared" si="89"/>
        <v>0</v>
      </c>
      <c r="L210" s="29">
        <f t="shared" si="89"/>
        <v>0</v>
      </c>
      <c r="M210" s="29">
        <f t="shared" si="89"/>
        <v>0</v>
      </c>
      <c r="N210" s="29">
        <f t="shared" si="89"/>
        <v>0</v>
      </c>
      <c r="O210" s="29">
        <f t="shared" si="89"/>
        <v>0</v>
      </c>
      <c r="P210" s="29">
        <f t="shared" si="89"/>
        <v>0</v>
      </c>
      <c r="Q210" s="29">
        <f t="shared" si="89"/>
        <v>0</v>
      </c>
      <c r="R210" s="29">
        <f t="shared" si="89"/>
        <v>0</v>
      </c>
      <c r="S210" s="29">
        <f t="shared" si="89"/>
        <v>0</v>
      </c>
      <c r="T210" s="29">
        <f t="shared" si="89"/>
        <v>0</v>
      </c>
      <c r="U210" s="29">
        <f t="shared" si="89"/>
        <v>0</v>
      </c>
      <c r="V210" s="29">
        <f t="shared" si="89"/>
        <v>0</v>
      </c>
      <c r="W210" s="29">
        <f t="shared" si="89"/>
        <v>0</v>
      </c>
      <c r="X210" s="29">
        <f t="shared" si="89"/>
        <v>0</v>
      </c>
      <c r="Y210" s="29">
        <f t="shared" si="89"/>
        <v>0</v>
      </c>
      <c r="Z210" s="29">
        <f t="shared" si="89"/>
        <v>0</v>
      </c>
      <c r="AA210" s="29">
        <f t="shared" si="89"/>
        <v>0</v>
      </c>
      <c r="AB210" s="29">
        <f t="shared" si="89"/>
        <v>0</v>
      </c>
      <c r="AC210" s="29">
        <f t="shared" si="89"/>
        <v>0</v>
      </c>
      <c r="AD210" s="29">
        <f t="shared" si="89"/>
        <v>0</v>
      </c>
      <c r="AE210" s="29">
        <f t="shared" si="89"/>
        <v>0</v>
      </c>
      <c r="AF210" s="29">
        <f t="shared" si="89"/>
        <v>0</v>
      </c>
      <c r="AG210" s="29">
        <f t="shared" si="89"/>
        <v>0</v>
      </c>
      <c r="AH210" s="29">
        <f t="shared" si="89"/>
        <v>0</v>
      </c>
      <c r="AI210" s="29">
        <f t="shared" si="89"/>
        <v>0</v>
      </c>
      <c r="AJ210" s="29">
        <f t="shared" si="89"/>
        <v>0</v>
      </c>
      <c r="AK210" s="29">
        <f t="shared" si="89"/>
        <v>0</v>
      </c>
      <c r="AL210" s="29">
        <f t="shared" si="89"/>
        <v>0</v>
      </c>
      <c r="AM210" s="29">
        <f t="shared" si="89"/>
        <v>0</v>
      </c>
      <c r="AN210" s="29">
        <f t="shared" si="89"/>
        <v>0</v>
      </c>
      <c r="AO210" s="29">
        <f t="shared" si="89"/>
        <v>0</v>
      </c>
      <c r="AP210" s="29">
        <f t="shared" si="89"/>
        <v>0</v>
      </c>
      <c r="AQ210" s="29">
        <f t="shared" si="89"/>
        <v>0</v>
      </c>
      <c r="AR210" s="29">
        <f t="shared" si="89"/>
        <v>0</v>
      </c>
      <c r="AS210" s="29">
        <f t="shared" si="89"/>
        <v>0</v>
      </c>
      <c r="AT210" s="29">
        <f t="shared" si="89"/>
        <v>0</v>
      </c>
      <c r="AU210" s="29">
        <f t="shared" si="89"/>
        <v>0</v>
      </c>
      <c r="AV210" s="29">
        <f t="shared" si="89"/>
        <v>0</v>
      </c>
      <c r="AW210" s="29">
        <f t="shared" si="89"/>
        <v>0</v>
      </c>
      <c r="AX210" s="29">
        <f t="shared" si="89"/>
        <v>0</v>
      </c>
      <c r="AY210" s="29">
        <f t="shared" si="89"/>
        <v>0</v>
      </c>
      <c r="AZ210" s="29">
        <f t="shared" si="89"/>
        <v>0</v>
      </c>
      <c r="BA210" s="29">
        <f t="shared" si="89"/>
        <v>0</v>
      </c>
      <c r="BB210" s="29">
        <f t="shared" si="89"/>
        <v>0</v>
      </c>
      <c r="BC210" s="29">
        <f t="shared" si="89"/>
        <v>0</v>
      </c>
      <c r="BD210" s="29">
        <f t="shared" si="89"/>
        <v>0</v>
      </c>
      <c r="BE210" s="29">
        <f t="shared" si="89"/>
        <v>0</v>
      </c>
      <c r="BF210" s="29">
        <f t="shared" si="89"/>
        <v>0</v>
      </c>
      <c r="BG210" s="29">
        <f t="shared" si="89"/>
        <v>0</v>
      </c>
      <c r="BH210" s="29">
        <f t="shared" si="89"/>
        <v>0</v>
      </c>
      <c r="BI210" s="29">
        <f t="shared" si="89"/>
        <v>0</v>
      </c>
      <c r="BJ210" s="29">
        <f t="shared" si="89"/>
        <v>0</v>
      </c>
    </row>
    <row r="211" spans="1:62" x14ac:dyDescent="0.25">
      <c r="A211" s="75" t="s">
        <v>28</v>
      </c>
      <c r="B211" s="75" t="str">
        <f>B205</f>
        <v>Jamsheer</v>
      </c>
      <c r="C211" s="17">
        <f>C199*$D183/12</f>
        <v>0</v>
      </c>
      <c r="D211" s="17">
        <f t="shared" ref="D211:BJ215" si="90">D199*$D183/12</f>
        <v>0</v>
      </c>
      <c r="E211" s="17">
        <f t="shared" si="90"/>
        <v>0</v>
      </c>
      <c r="F211" s="17">
        <f t="shared" si="90"/>
        <v>0</v>
      </c>
      <c r="G211" s="17">
        <f t="shared" si="90"/>
        <v>0</v>
      </c>
      <c r="H211" s="17">
        <f t="shared" si="90"/>
        <v>0</v>
      </c>
      <c r="I211" s="17">
        <f t="shared" si="90"/>
        <v>0</v>
      </c>
      <c r="J211" s="17">
        <f t="shared" si="90"/>
        <v>0</v>
      </c>
      <c r="K211" s="17">
        <f t="shared" si="90"/>
        <v>0</v>
      </c>
      <c r="L211" s="17">
        <f t="shared" si="90"/>
        <v>0</v>
      </c>
      <c r="M211" s="17">
        <f t="shared" si="90"/>
        <v>0</v>
      </c>
      <c r="N211" s="17">
        <f t="shared" si="90"/>
        <v>0</v>
      </c>
      <c r="O211" s="17">
        <f t="shared" si="90"/>
        <v>0</v>
      </c>
      <c r="P211" s="17">
        <f t="shared" si="90"/>
        <v>0</v>
      </c>
      <c r="Q211" s="17">
        <f t="shared" si="90"/>
        <v>0</v>
      </c>
      <c r="R211" s="17">
        <f t="shared" si="90"/>
        <v>0</v>
      </c>
      <c r="S211" s="17">
        <f t="shared" si="90"/>
        <v>0</v>
      </c>
      <c r="T211" s="17">
        <f t="shared" si="90"/>
        <v>0</v>
      </c>
      <c r="U211" s="17">
        <f t="shared" si="90"/>
        <v>0</v>
      </c>
      <c r="V211" s="17">
        <f t="shared" si="90"/>
        <v>0</v>
      </c>
      <c r="W211" s="17">
        <f t="shared" si="90"/>
        <v>0</v>
      </c>
      <c r="X211" s="17">
        <f t="shared" si="90"/>
        <v>0</v>
      </c>
      <c r="Y211" s="17">
        <f t="shared" si="90"/>
        <v>0</v>
      </c>
      <c r="Z211" s="17">
        <f t="shared" si="90"/>
        <v>0</v>
      </c>
      <c r="AA211" s="17">
        <f t="shared" si="90"/>
        <v>0</v>
      </c>
      <c r="AB211" s="17">
        <f t="shared" si="90"/>
        <v>0</v>
      </c>
      <c r="AC211" s="17">
        <f t="shared" si="90"/>
        <v>0</v>
      </c>
      <c r="AD211" s="17">
        <f t="shared" si="90"/>
        <v>0</v>
      </c>
      <c r="AE211" s="17">
        <f t="shared" si="90"/>
        <v>0</v>
      </c>
      <c r="AF211" s="17">
        <f t="shared" si="90"/>
        <v>0</v>
      </c>
      <c r="AG211" s="17">
        <f t="shared" si="90"/>
        <v>0</v>
      </c>
      <c r="AH211" s="17">
        <f t="shared" si="90"/>
        <v>0</v>
      </c>
      <c r="AI211" s="17">
        <f t="shared" si="90"/>
        <v>0</v>
      </c>
      <c r="AJ211" s="17">
        <f t="shared" si="90"/>
        <v>0</v>
      </c>
      <c r="AK211" s="17">
        <f t="shared" si="90"/>
        <v>0</v>
      </c>
      <c r="AL211" s="17">
        <f t="shared" si="90"/>
        <v>0</v>
      </c>
      <c r="AM211" s="17">
        <f t="shared" si="90"/>
        <v>0</v>
      </c>
      <c r="AN211" s="17">
        <f t="shared" si="90"/>
        <v>0</v>
      </c>
      <c r="AO211" s="17">
        <f t="shared" si="90"/>
        <v>0</v>
      </c>
      <c r="AP211" s="17">
        <f t="shared" si="90"/>
        <v>0</v>
      </c>
      <c r="AQ211" s="17">
        <f t="shared" si="90"/>
        <v>0</v>
      </c>
      <c r="AR211" s="17">
        <f t="shared" si="90"/>
        <v>0</v>
      </c>
      <c r="AS211" s="17">
        <f t="shared" si="90"/>
        <v>0</v>
      </c>
      <c r="AT211" s="17">
        <f t="shared" si="90"/>
        <v>0</v>
      </c>
      <c r="AU211" s="17">
        <f t="shared" si="90"/>
        <v>0</v>
      </c>
      <c r="AV211" s="17">
        <f t="shared" si="90"/>
        <v>0</v>
      </c>
      <c r="AW211" s="17">
        <f t="shared" si="90"/>
        <v>0</v>
      </c>
      <c r="AX211" s="17">
        <f t="shared" si="90"/>
        <v>0</v>
      </c>
      <c r="AY211" s="17">
        <f t="shared" si="90"/>
        <v>0</v>
      </c>
      <c r="AZ211" s="17">
        <f t="shared" si="90"/>
        <v>0</v>
      </c>
      <c r="BA211" s="17">
        <f t="shared" si="90"/>
        <v>0</v>
      </c>
      <c r="BB211" s="17">
        <f t="shared" si="90"/>
        <v>0</v>
      </c>
      <c r="BC211" s="17">
        <f t="shared" si="90"/>
        <v>0</v>
      </c>
      <c r="BD211" s="17">
        <f t="shared" si="90"/>
        <v>0</v>
      </c>
      <c r="BE211" s="17">
        <f t="shared" si="90"/>
        <v>0</v>
      </c>
      <c r="BF211" s="17">
        <f t="shared" si="90"/>
        <v>0</v>
      </c>
      <c r="BG211" s="17">
        <f t="shared" si="90"/>
        <v>0</v>
      </c>
      <c r="BH211" s="17">
        <f t="shared" si="90"/>
        <v>0</v>
      </c>
      <c r="BI211" s="17">
        <f t="shared" si="90"/>
        <v>0</v>
      </c>
      <c r="BJ211" s="17">
        <f t="shared" si="90"/>
        <v>0</v>
      </c>
    </row>
    <row r="212" spans="1:62" x14ac:dyDescent="0.25">
      <c r="A212" s="17"/>
      <c r="B212" s="75" t="str">
        <f>B206</f>
        <v>Loan 2</v>
      </c>
      <c r="C212" s="17">
        <f>C200*$D184/12</f>
        <v>0</v>
      </c>
      <c r="D212" s="17">
        <f t="shared" ref="D212:R212" si="91">D200*$D184/12</f>
        <v>0</v>
      </c>
      <c r="E212" s="17">
        <f t="shared" si="91"/>
        <v>0</v>
      </c>
      <c r="F212" s="17">
        <f t="shared" si="91"/>
        <v>0</v>
      </c>
      <c r="G212" s="17">
        <f t="shared" si="91"/>
        <v>0</v>
      </c>
      <c r="H212" s="17">
        <f t="shared" si="91"/>
        <v>0</v>
      </c>
      <c r="I212" s="17">
        <f t="shared" si="91"/>
        <v>0</v>
      </c>
      <c r="J212" s="17">
        <f t="shared" si="91"/>
        <v>0</v>
      </c>
      <c r="K212" s="17">
        <f t="shared" si="91"/>
        <v>0</v>
      </c>
      <c r="L212" s="17">
        <f t="shared" si="91"/>
        <v>0</v>
      </c>
      <c r="M212" s="17">
        <f t="shared" si="91"/>
        <v>0</v>
      </c>
      <c r="N212" s="17">
        <f t="shared" si="91"/>
        <v>0</v>
      </c>
      <c r="O212" s="17">
        <f t="shared" si="91"/>
        <v>0</v>
      </c>
      <c r="P212" s="17">
        <f t="shared" si="91"/>
        <v>0</v>
      </c>
      <c r="Q212" s="17">
        <f t="shared" si="91"/>
        <v>0</v>
      </c>
      <c r="R212" s="17">
        <f t="shared" si="91"/>
        <v>0</v>
      </c>
      <c r="S212" s="17">
        <f t="shared" si="90"/>
        <v>0</v>
      </c>
      <c r="T212" s="17">
        <f t="shared" si="90"/>
        <v>0</v>
      </c>
      <c r="U212" s="17">
        <f t="shared" si="90"/>
        <v>0</v>
      </c>
      <c r="V212" s="17">
        <f t="shared" si="90"/>
        <v>0</v>
      </c>
      <c r="W212" s="17">
        <f t="shared" si="90"/>
        <v>0</v>
      </c>
      <c r="X212" s="17">
        <f t="shared" si="90"/>
        <v>0</v>
      </c>
      <c r="Y212" s="17">
        <f t="shared" si="90"/>
        <v>0</v>
      </c>
      <c r="Z212" s="17">
        <f t="shared" si="90"/>
        <v>0</v>
      </c>
      <c r="AA212" s="17">
        <f t="shared" si="90"/>
        <v>0</v>
      </c>
      <c r="AB212" s="17">
        <f t="shared" si="90"/>
        <v>0</v>
      </c>
      <c r="AC212" s="17">
        <f t="shared" si="90"/>
        <v>0</v>
      </c>
      <c r="AD212" s="17">
        <f t="shared" si="90"/>
        <v>0</v>
      </c>
      <c r="AE212" s="17">
        <f t="shared" si="90"/>
        <v>0</v>
      </c>
      <c r="AF212" s="17">
        <f t="shared" si="90"/>
        <v>0</v>
      </c>
      <c r="AG212" s="17">
        <f t="shared" si="90"/>
        <v>0</v>
      </c>
      <c r="AH212" s="17">
        <f t="shared" si="90"/>
        <v>0</v>
      </c>
      <c r="AI212" s="17">
        <f t="shared" si="90"/>
        <v>0</v>
      </c>
      <c r="AJ212" s="17">
        <f t="shared" si="90"/>
        <v>0</v>
      </c>
      <c r="AK212" s="17">
        <f t="shared" si="90"/>
        <v>0</v>
      </c>
      <c r="AL212" s="17">
        <f t="shared" si="90"/>
        <v>0</v>
      </c>
      <c r="AM212" s="17">
        <f t="shared" si="90"/>
        <v>0</v>
      </c>
      <c r="AN212" s="17">
        <f t="shared" si="90"/>
        <v>0</v>
      </c>
      <c r="AO212" s="17">
        <f t="shared" si="90"/>
        <v>0</v>
      </c>
      <c r="AP212" s="17">
        <f t="shared" si="90"/>
        <v>0</v>
      </c>
      <c r="AQ212" s="17">
        <f t="shared" si="90"/>
        <v>0</v>
      </c>
      <c r="AR212" s="17">
        <f t="shared" si="90"/>
        <v>0</v>
      </c>
      <c r="AS212" s="17">
        <f t="shared" si="90"/>
        <v>0</v>
      </c>
      <c r="AT212" s="17">
        <f t="shared" si="90"/>
        <v>0</v>
      </c>
      <c r="AU212" s="17">
        <f t="shared" si="90"/>
        <v>0</v>
      </c>
      <c r="AV212" s="17">
        <f t="shared" si="90"/>
        <v>0</v>
      </c>
      <c r="AW212" s="17">
        <f t="shared" si="90"/>
        <v>0</v>
      </c>
      <c r="AX212" s="17">
        <f t="shared" si="90"/>
        <v>0</v>
      </c>
      <c r="AY212" s="17">
        <f t="shared" si="90"/>
        <v>0</v>
      </c>
      <c r="AZ212" s="17">
        <f t="shared" si="90"/>
        <v>0</v>
      </c>
      <c r="BA212" s="17">
        <f t="shared" si="90"/>
        <v>0</v>
      </c>
      <c r="BB212" s="17">
        <f t="shared" si="90"/>
        <v>0</v>
      </c>
      <c r="BC212" s="17">
        <f t="shared" si="90"/>
        <v>0</v>
      </c>
      <c r="BD212" s="17">
        <f t="shared" si="90"/>
        <v>0</v>
      </c>
      <c r="BE212" s="17">
        <f t="shared" si="90"/>
        <v>0</v>
      </c>
      <c r="BF212" s="17">
        <f t="shared" si="90"/>
        <v>0</v>
      </c>
      <c r="BG212" s="17">
        <f t="shared" si="90"/>
        <v>0</v>
      </c>
      <c r="BH212" s="17">
        <f t="shared" si="90"/>
        <v>0</v>
      </c>
      <c r="BI212" s="17">
        <f t="shared" si="90"/>
        <v>0</v>
      </c>
      <c r="BJ212" s="17">
        <f t="shared" si="90"/>
        <v>0</v>
      </c>
    </row>
    <row r="213" spans="1:62" x14ac:dyDescent="0.25">
      <c r="A213" s="17"/>
      <c r="B213" s="75" t="str">
        <f>B207</f>
        <v>Loan 3</v>
      </c>
      <c r="C213" s="17">
        <f>C201*$D185/12</f>
        <v>0</v>
      </c>
      <c r="D213" s="17">
        <f t="shared" si="90"/>
        <v>0</v>
      </c>
      <c r="E213" s="17">
        <f t="shared" si="90"/>
        <v>0</v>
      </c>
      <c r="F213" s="17">
        <f t="shared" si="90"/>
        <v>0</v>
      </c>
      <c r="G213" s="17">
        <f t="shared" si="90"/>
        <v>0</v>
      </c>
      <c r="H213" s="17">
        <f t="shared" si="90"/>
        <v>0</v>
      </c>
      <c r="I213" s="17">
        <f t="shared" si="90"/>
        <v>0</v>
      </c>
      <c r="J213" s="17">
        <f t="shared" si="90"/>
        <v>0</v>
      </c>
      <c r="K213" s="17">
        <f t="shared" si="90"/>
        <v>0</v>
      </c>
      <c r="L213" s="17">
        <f t="shared" si="90"/>
        <v>0</v>
      </c>
      <c r="M213" s="17">
        <f t="shared" si="90"/>
        <v>0</v>
      </c>
      <c r="N213" s="17">
        <f t="shared" si="90"/>
        <v>0</v>
      </c>
      <c r="O213" s="17">
        <f t="shared" si="90"/>
        <v>0</v>
      </c>
      <c r="P213" s="17">
        <f t="shared" si="90"/>
        <v>0</v>
      </c>
      <c r="Q213" s="17">
        <f t="shared" si="90"/>
        <v>0</v>
      </c>
      <c r="R213" s="17">
        <f t="shared" si="90"/>
        <v>0</v>
      </c>
      <c r="S213" s="17">
        <f t="shared" si="90"/>
        <v>0</v>
      </c>
      <c r="T213" s="17">
        <f t="shared" si="90"/>
        <v>0</v>
      </c>
      <c r="U213" s="17">
        <f t="shared" si="90"/>
        <v>0</v>
      </c>
      <c r="V213" s="17">
        <f t="shared" si="90"/>
        <v>0</v>
      </c>
      <c r="W213" s="17">
        <f t="shared" si="90"/>
        <v>0</v>
      </c>
      <c r="X213" s="17">
        <f t="shared" si="90"/>
        <v>0</v>
      </c>
      <c r="Y213" s="17">
        <f t="shared" si="90"/>
        <v>0</v>
      </c>
      <c r="Z213" s="17">
        <f t="shared" si="90"/>
        <v>0</v>
      </c>
      <c r="AA213" s="17">
        <f t="shared" si="90"/>
        <v>0</v>
      </c>
      <c r="AB213" s="17">
        <f t="shared" si="90"/>
        <v>0</v>
      </c>
      <c r="AC213" s="17">
        <f t="shared" si="90"/>
        <v>0</v>
      </c>
      <c r="AD213" s="17">
        <f t="shared" si="90"/>
        <v>0</v>
      </c>
      <c r="AE213" s="17">
        <f t="shared" si="90"/>
        <v>0</v>
      </c>
      <c r="AF213" s="17">
        <f t="shared" si="90"/>
        <v>0</v>
      </c>
      <c r="AG213" s="17">
        <f t="shared" si="90"/>
        <v>0</v>
      </c>
      <c r="AH213" s="17">
        <f t="shared" si="90"/>
        <v>0</v>
      </c>
      <c r="AI213" s="17">
        <f t="shared" si="90"/>
        <v>0</v>
      </c>
      <c r="AJ213" s="17">
        <f t="shared" si="90"/>
        <v>0</v>
      </c>
      <c r="AK213" s="17">
        <f t="shared" si="90"/>
        <v>0</v>
      </c>
      <c r="AL213" s="17">
        <f t="shared" si="90"/>
        <v>0</v>
      </c>
      <c r="AM213" s="17">
        <f t="shared" si="90"/>
        <v>0</v>
      </c>
      <c r="AN213" s="17">
        <f t="shared" si="90"/>
        <v>0</v>
      </c>
      <c r="AO213" s="17">
        <f t="shared" si="90"/>
        <v>0</v>
      </c>
      <c r="AP213" s="17">
        <f t="shared" si="90"/>
        <v>0</v>
      </c>
      <c r="AQ213" s="17">
        <f t="shared" si="90"/>
        <v>0</v>
      </c>
      <c r="AR213" s="17">
        <f t="shared" si="90"/>
        <v>0</v>
      </c>
      <c r="AS213" s="17">
        <f t="shared" si="90"/>
        <v>0</v>
      </c>
      <c r="AT213" s="17">
        <f t="shared" si="90"/>
        <v>0</v>
      </c>
      <c r="AU213" s="17">
        <f t="shared" si="90"/>
        <v>0</v>
      </c>
      <c r="AV213" s="17">
        <f t="shared" si="90"/>
        <v>0</v>
      </c>
      <c r="AW213" s="17">
        <f t="shared" si="90"/>
        <v>0</v>
      </c>
      <c r="AX213" s="17">
        <f t="shared" si="90"/>
        <v>0</v>
      </c>
      <c r="AY213" s="17">
        <f t="shared" si="90"/>
        <v>0</v>
      </c>
      <c r="AZ213" s="17">
        <f t="shared" si="90"/>
        <v>0</v>
      </c>
      <c r="BA213" s="17">
        <f t="shared" si="90"/>
        <v>0</v>
      </c>
      <c r="BB213" s="17">
        <f t="shared" si="90"/>
        <v>0</v>
      </c>
      <c r="BC213" s="17">
        <f t="shared" si="90"/>
        <v>0</v>
      </c>
      <c r="BD213" s="17">
        <f t="shared" si="90"/>
        <v>0</v>
      </c>
      <c r="BE213" s="17">
        <f t="shared" si="90"/>
        <v>0</v>
      </c>
      <c r="BF213" s="17">
        <f t="shared" si="90"/>
        <v>0</v>
      </c>
      <c r="BG213" s="17">
        <f t="shared" si="90"/>
        <v>0</v>
      </c>
      <c r="BH213" s="17">
        <f t="shared" si="90"/>
        <v>0</v>
      </c>
      <c r="BI213" s="17">
        <f t="shared" si="90"/>
        <v>0</v>
      </c>
      <c r="BJ213" s="17">
        <f t="shared" si="90"/>
        <v>0</v>
      </c>
    </row>
    <row r="214" spans="1:62" x14ac:dyDescent="0.25">
      <c r="A214" s="17"/>
      <c r="B214" s="75" t="str">
        <f>B208</f>
        <v>Loan 4</v>
      </c>
      <c r="C214" s="17">
        <f>C202*$D186/12</f>
        <v>0</v>
      </c>
      <c r="D214" s="17">
        <f t="shared" si="90"/>
        <v>0</v>
      </c>
      <c r="E214" s="17">
        <f t="shared" si="90"/>
        <v>0</v>
      </c>
      <c r="F214" s="17">
        <f t="shared" si="90"/>
        <v>0</v>
      </c>
      <c r="G214" s="17">
        <f t="shared" si="90"/>
        <v>0</v>
      </c>
      <c r="H214" s="17">
        <f t="shared" si="90"/>
        <v>0</v>
      </c>
      <c r="I214" s="17">
        <f t="shared" si="90"/>
        <v>0</v>
      </c>
      <c r="J214" s="17">
        <f t="shared" si="90"/>
        <v>0</v>
      </c>
      <c r="K214" s="17">
        <f t="shared" si="90"/>
        <v>0</v>
      </c>
      <c r="L214" s="17">
        <f t="shared" si="90"/>
        <v>0</v>
      </c>
      <c r="M214" s="17">
        <f t="shared" si="90"/>
        <v>0</v>
      </c>
      <c r="N214" s="17">
        <f t="shared" si="90"/>
        <v>0</v>
      </c>
      <c r="O214" s="17">
        <f t="shared" si="90"/>
        <v>0</v>
      </c>
      <c r="P214" s="17">
        <f t="shared" si="90"/>
        <v>0</v>
      </c>
      <c r="Q214" s="17">
        <f t="shared" si="90"/>
        <v>0</v>
      </c>
      <c r="R214" s="17">
        <f t="shared" si="90"/>
        <v>0</v>
      </c>
      <c r="S214" s="17">
        <f t="shared" si="90"/>
        <v>0</v>
      </c>
      <c r="T214" s="17">
        <f t="shared" si="90"/>
        <v>0</v>
      </c>
      <c r="U214" s="17">
        <f t="shared" si="90"/>
        <v>0</v>
      </c>
      <c r="V214" s="17">
        <f t="shared" si="90"/>
        <v>0</v>
      </c>
      <c r="W214" s="17">
        <f t="shared" si="90"/>
        <v>0</v>
      </c>
      <c r="X214" s="17">
        <f t="shared" si="90"/>
        <v>0</v>
      </c>
      <c r="Y214" s="17">
        <f t="shared" si="90"/>
        <v>0</v>
      </c>
      <c r="Z214" s="17">
        <f t="shared" si="90"/>
        <v>0</v>
      </c>
      <c r="AA214" s="17">
        <f t="shared" si="90"/>
        <v>0</v>
      </c>
      <c r="AB214" s="17">
        <f t="shared" si="90"/>
        <v>0</v>
      </c>
      <c r="AC214" s="17">
        <f t="shared" si="90"/>
        <v>0</v>
      </c>
      <c r="AD214" s="17">
        <f t="shared" si="90"/>
        <v>0</v>
      </c>
      <c r="AE214" s="17">
        <f t="shared" si="90"/>
        <v>0</v>
      </c>
      <c r="AF214" s="17">
        <f t="shared" si="90"/>
        <v>0</v>
      </c>
      <c r="AG214" s="17">
        <f t="shared" si="90"/>
        <v>0</v>
      </c>
      <c r="AH214" s="17">
        <f t="shared" si="90"/>
        <v>0</v>
      </c>
      <c r="AI214" s="17">
        <f t="shared" si="90"/>
        <v>0</v>
      </c>
      <c r="AJ214" s="17">
        <f t="shared" si="90"/>
        <v>0</v>
      </c>
      <c r="AK214" s="17">
        <f t="shared" si="90"/>
        <v>0</v>
      </c>
      <c r="AL214" s="17">
        <f t="shared" si="90"/>
        <v>0</v>
      </c>
      <c r="AM214" s="17">
        <f t="shared" si="90"/>
        <v>0</v>
      </c>
      <c r="AN214" s="17">
        <f t="shared" si="90"/>
        <v>0</v>
      </c>
      <c r="AO214" s="17">
        <f t="shared" si="90"/>
        <v>0</v>
      </c>
      <c r="AP214" s="17">
        <f t="shared" si="90"/>
        <v>0</v>
      </c>
      <c r="AQ214" s="17">
        <f t="shared" si="90"/>
        <v>0</v>
      </c>
      <c r="AR214" s="17">
        <f t="shared" si="90"/>
        <v>0</v>
      </c>
      <c r="AS214" s="17">
        <f t="shared" si="90"/>
        <v>0</v>
      </c>
      <c r="AT214" s="17">
        <f t="shared" si="90"/>
        <v>0</v>
      </c>
      <c r="AU214" s="17">
        <f t="shared" si="90"/>
        <v>0</v>
      </c>
      <c r="AV214" s="17">
        <f t="shared" si="90"/>
        <v>0</v>
      </c>
      <c r="AW214" s="17">
        <f t="shared" si="90"/>
        <v>0</v>
      </c>
      <c r="AX214" s="17">
        <f t="shared" si="90"/>
        <v>0</v>
      </c>
      <c r="AY214" s="17">
        <f t="shared" si="90"/>
        <v>0</v>
      </c>
      <c r="AZ214" s="17">
        <f t="shared" si="90"/>
        <v>0</v>
      </c>
      <c r="BA214" s="17">
        <f t="shared" si="90"/>
        <v>0</v>
      </c>
      <c r="BB214" s="17">
        <f t="shared" si="90"/>
        <v>0</v>
      </c>
      <c r="BC214" s="17">
        <f t="shared" si="90"/>
        <v>0</v>
      </c>
      <c r="BD214" s="17">
        <f t="shared" si="90"/>
        <v>0</v>
      </c>
      <c r="BE214" s="17">
        <f t="shared" si="90"/>
        <v>0</v>
      </c>
      <c r="BF214" s="17">
        <f t="shared" si="90"/>
        <v>0</v>
      </c>
      <c r="BG214" s="17">
        <f t="shared" si="90"/>
        <v>0</v>
      </c>
      <c r="BH214" s="17">
        <f t="shared" si="90"/>
        <v>0</v>
      </c>
      <c r="BI214" s="17">
        <f t="shared" si="90"/>
        <v>0</v>
      </c>
      <c r="BJ214" s="17">
        <f t="shared" si="90"/>
        <v>0</v>
      </c>
    </row>
    <row r="215" spans="1:62" x14ac:dyDescent="0.25">
      <c r="A215" s="17"/>
      <c r="B215" s="75" t="str">
        <f>B209</f>
        <v>Loan 5</v>
      </c>
      <c r="C215" s="17">
        <f>C203*$D187/12</f>
        <v>0</v>
      </c>
      <c r="D215" s="17">
        <f t="shared" si="90"/>
        <v>0</v>
      </c>
      <c r="E215" s="17">
        <f t="shared" si="90"/>
        <v>0</v>
      </c>
      <c r="F215" s="17">
        <f t="shared" si="90"/>
        <v>0</v>
      </c>
      <c r="G215" s="17">
        <f t="shared" si="90"/>
        <v>0</v>
      </c>
      <c r="H215" s="17">
        <f t="shared" si="90"/>
        <v>0</v>
      </c>
      <c r="I215" s="17">
        <f t="shared" si="90"/>
        <v>0</v>
      </c>
      <c r="J215" s="17">
        <f t="shared" si="90"/>
        <v>0</v>
      </c>
      <c r="K215" s="17">
        <f t="shared" si="90"/>
        <v>0</v>
      </c>
      <c r="L215" s="17">
        <f t="shared" si="90"/>
        <v>0</v>
      </c>
      <c r="M215" s="17">
        <f t="shared" si="90"/>
        <v>0</v>
      </c>
      <c r="N215" s="17">
        <f t="shared" si="90"/>
        <v>0</v>
      </c>
      <c r="O215" s="17">
        <f t="shared" si="90"/>
        <v>0</v>
      </c>
      <c r="P215" s="17">
        <f t="shared" si="90"/>
        <v>0</v>
      </c>
      <c r="Q215" s="17">
        <f t="shared" si="90"/>
        <v>0</v>
      </c>
      <c r="R215" s="17">
        <f t="shared" si="90"/>
        <v>0</v>
      </c>
      <c r="S215" s="17">
        <f t="shared" si="90"/>
        <v>0</v>
      </c>
      <c r="T215" s="17">
        <f t="shared" si="90"/>
        <v>0</v>
      </c>
      <c r="U215" s="17">
        <f t="shared" si="90"/>
        <v>0</v>
      </c>
      <c r="V215" s="17">
        <f t="shared" si="90"/>
        <v>0</v>
      </c>
      <c r="W215" s="17">
        <f t="shared" si="90"/>
        <v>0</v>
      </c>
      <c r="X215" s="17">
        <f t="shared" si="90"/>
        <v>0</v>
      </c>
      <c r="Y215" s="17">
        <f t="shared" si="90"/>
        <v>0</v>
      </c>
      <c r="Z215" s="17">
        <f t="shared" si="90"/>
        <v>0</v>
      </c>
      <c r="AA215" s="17">
        <f t="shared" si="90"/>
        <v>0</v>
      </c>
      <c r="AB215" s="17">
        <f t="shared" si="90"/>
        <v>0</v>
      </c>
      <c r="AC215" s="17">
        <f t="shared" si="90"/>
        <v>0</v>
      </c>
      <c r="AD215" s="17">
        <f t="shared" si="90"/>
        <v>0</v>
      </c>
      <c r="AE215" s="17">
        <f t="shared" si="90"/>
        <v>0</v>
      </c>
      <c r="AF215" s="17">
        <f t="shared" si="90"/>
        <v>0</v>
      </c>
      <c r="AG215" s="17">
        <f t="shared" si="90"/>
        <v>0</v>
      </c>
      <c r="AH215" s="17">
        <f t="shared" si="90"/>
        <v>0</v>
      </c>
      <c r="AI215" s="17">
        <f t="shared" si="90"/>
        <v>0</v>
      </c>
      <c r="AJ215" s="17">
        <f t="shared" si="90"/>
        <v>0</v>
      </c>
      <c r="AK215" s="17">
        <f t="shared" si="90"/>
        <v>0</v>
      </c>
      <c r="AL215" s="17">
        <f t="shared" ref="AL215:BJ215" si="92">AL203*$D187/12</f>
        <v>0</v>
      </c>
      <c r="AM215" s="17">
        <f t="shared" si="92"/>
        <v>0</v>
      </c>
      <c r="AN215" s="17">
        <f t="shared" si="92"/>
        <v>0</v>
      </c>
      <c r="AO215" s="17">
        <f t="shared" si="92"/>
        <v>0</v>
      </c>
      <c r="AP215" s="17">
        <f t="shared" si="92"/>
        <v>0</v>
      </c>
      <c r="AQ215" s="17">
        <f t="shared" si="92"/>
        <v>0</v>
      </c>
      <c r="AR215" s="17">
        <f t="shared" si="92"/>
        <v>0</v>
      </c>
      <c r="AS215" s="17">
        <f t="shared" si="92"/>
        <v>0</v>
      </c>
      <c r="AT215" s="17">
        <f t="shared" si="92"/>
        <v>0</v>
      </c>
      <c r="AU215" s="17">
        <f t="shared" si="92"/>
        <v>0</v>
      </c>
      <c r="AV215" s="17">
        <f t="shared" si="92"/>
        <v>0</v>
      </c>
      <c r="AW215" s="17">
        <f t="shared" si="92"/>
        <v>0</v>
      </c>
      <c r="AX215" s="17">
        <f t="shared" si="92"/>
        <v>0</v>
      </c>
      <c r="AY215" s="17">
        <f t="shared" si="92"/>
        <v>0</v>
      </c>
      <c r="AZ215" s="17">
        <f t="shared" si="92"/>
        <v>0</v>
      </c>
      <c r="BA215" s="17">
        <f t="shared" si="92"/>
        <v>0</v>
      </c>
      <c r="BB215" s="17">
        <f t="shared" si="92"/>
        <v>0</v>
      </c>
      <c r="BC215" s="17">
        <f t="shared" si="92"/>
        <v>0</v>
      </c>
      <c r="BD215" s="17">
        <f t="shared" si="92"/>
        <v>0</v>
      </c>
      <c r="BE215" s="17">
        <f t="shared" si="92"/>
        <v>0</v>
      </c>
      <c r="BF215" s="17">
        <f t="shared" si="92"/>
        <v>0</v>
      </c>
      <c r="BG215" s="17">
        <f t="shared" si="92"/>
        <v>0</v>
      </c>
      <c r="BH215" s="17">
        <f t="shared" si="92"/>
        <v>0</v>
      </c>
      <c r="BI215" s="17">
        <f t="shared" si="92"/>
        <v>0</v>
      </c>
      <c r="BJ215" s="17">
        <f t="shared" si="92"/>
        <v>0</v>
      </c>
    </row>
    <row r="216" spans="1:62" s="31" customFormat="1" x14ac:dyDescent="0.25">
      <c r="A216" s="29"/>
      <c r="B216" s="29" t="s">
        <v>190</v>
      </c>
      <c r="C216" s="29">
        <f>SUM(C211:C215)</f>
        <v>0</v>
      </c>
      <c r="D216" s="29">
        <f t="shared" ref="D216:BJ216" si="93">SUM(D211:D215)</f>
        <v>0</v>
      </c>
      <c r="E216" s="29">
        <f t="shared" si="93"/>
        <v>0</v>
      </c>
      <c r="F216" s="29">
        <f t="shared" si="93"/>
        <v>0</v>
      </c>
      <c r="G216" s="29">
        <f t="shared" si="93"/>
        <v>0</v>
      </c>
      <c r="H216" s="29">
        <f t="shared" si="93"/>
        <v>0</v>
      </c>
      <c r="I216" s="29">
        <f t="shared" si="93"/>
        <v>0</v>
      </c>
      <c r="J216" s="29">
        <f t="shared" si="93"/>
        <v>0</v>
      </c>
      <c r="K216" s="29">
        <f t="shared" si="93"/>
        <v>0</v>
      </c>
      <c r="L216" s="29">
        <f t="shared" si="93"/>
        <v>0</v>
      </c>
      <c r="M216" s="29">
        <f t="shared" si="93"/>
        <v>0</v>
      </c>
      <c r="N216" s="29">
        <f t="shared" si="93"/>
        <v>0</v>
      </c>
      <c r="O216" s="29">
        <f t="shared" si="93"/>
        <v>0</v>
      </c>
      <c r="P216" s="29">
        <f t="shared" si="93"/>
        <v>0</v>
      </c>
      <c r="Q216" s="29">
        <f t="shared" si="93"/>
        <v>0</v>
      </c>
      <c r="R216" s="29">
        <f t="shared" si="93"/>
        <v>0</v>
      </c>
      <c r="S216" s="29">
        <f t="shared" si="93"/>
        <v>0</v>
      </c>
      <c r="T216" s="29">
        <f t="shared" si="93"/>
        <v>0</v>
      </c>
      <c r="U216" s="29">
        <f t="shared" si="93"/>
        <v>0</v>
      </c>
      <c r="V216" s="29">
        <f t="shared" si="93"/>
        <v>0</v>
      </c>
      <c r="W216" s="29">
        <f t="shared" si="93"/>
        <v>0</v>
      </c>
      <c r="X216" s="29">
        <f t="shared" si="93"/>
        <v>0</v>
      </c>
      <c r="Y216" s="29">
        <f t="shared" si="93"/>
        <v>0</v>
      </c>
      <c r="Z216" s="29">
        <f t="shared" si="93"/>
        <v>0</v>
      </c>
      <c r="AA216" s="29">
        <f t="shared" si="93"/>
        <v>0</v>
      </c>
      <c r="AB216" s="29">
        <f t="shared" si="93"/>
        <v>0</v>
      </c>
      <c r="AC216" s="29">
        <f t="shared" si="93"/>
        <v>0</v>
      </c>
      <c r="AD216" s="29">
        <f t="shared" si="93"/>
        <v>0</v>
      </c>
      <c r="AE216" s="29">
        <f t="shared" si="93"/>
        <v>0</v>
      </c>
      <c r="AF216" s="29">
        <f t="shared" si="93"/>
        <v>0</v>
      </c>
      <c r="AG216" s="29">
        <f t="shared" si="93"/>
        <v>0</v>
      </c>
      <c r="AH216" s="29">
        <f t="shared" si="93"/>
        <v>0</v>
      </c>
      <c r="AI216" s="29">
        <f t="shared" si="93"/>
        <v>0</v>
      </c>
      <c r="AJ216" s="29">
        <f t="shared" si="93"/>
        <v>0</v>
      </c>
      <c r="AK216" s="29">
        <f t="shared" si="93"/>
        <v>0</v>
      </c>
      <c r="AL216" s="29">
        <f t="shared" si="93"/>
        <v>0</v>
      </c>
      <c r="AM216" s="29">
        <f t="shared" si="93"/>
        <v>0</v>
      </c>
      <c r="AN216" s="29">
        <f t="shared" si="93"/>
        <v>0</v>
      </c>
      <c r="AO216" s="29">
        <f t="shared" si="93"/>
        <v>0</v>
      </c>
      <c r="AP216" s="29">
        <f t="shared" si="93"/>
        <v>0</v>
      </c>
      <c r="AQ216" s="29">
        <f t="shared" si="93"/>
        <v>0</v>
      </c>
      <c r="AR216" s="29">
        <f t="shared" si="93"/>
        <v>0</v>
      </c>
      <c r="AS216" s="29">
        <f t="shared" si="93"/>
        <v>0</v>
      </c>
      <c r="AT216" s="29">
        <f t="shared" si="93"/>
        <v>0</v>
      </c>
      <c r="AU216" s="29">
        <f t="shared" si="93"/>
        <v>0</v>
      </c>
      <c r="AV216" s="29">
        <f t="shared" si="93"/>
        <v>0</v>
      </c>
      <c r="AW216" s="29">
        <f t="shared" si="93"/>
        <v>0</v>
      </c>
      <c r="AX216" s="29">
        <f t="shared" si="93"/>
        <v>0</v>
      </c>
      <c r="AY216" s="29">
        <f t="shared" si="93"/>
        <v>0</v>
      </c>
      <c r="AZ216" s="29">
        <f t="shared" si="93"/>
        <v>0</v>
      </c>
      <c r="BA216" s="29">
        <f t="shared" si="93"/>
        <v>0</v>
      </c>
      <c r="BB216" s="29">
        <f t="shared" si="93"/>
        <v>0</v>
      </c>
      <c r="BC216" s="29">
        <f t="shared" si="93"/>
        <v>0</v>
      </c>
      <c r="BD216" s="29">
        <f t="shared" si="93"/>
        <v>0</v>
      </c>
      <c r="BE216" s="29">
        <f t="shared" si="93"/>
        <v>0</v>
      </c>
      <c r="BF216" s="29">
        <f t="shared" si="93"/>
        <v>0</v>
      </c>
      <c r="BG216" s="29">
        <f t="shared" si="93"/>
        <v>0</v>
      </c>
      <c r="BH216" s="29">
        <f t="shared" si="93"/>
        <v>0</v>
      </c>
      <c r="BI216" s="29">
        <f t="shared" si="93"/>
        <v>0</v>
      </c>
      <c r="BJ216" s="29">
        <f t="shared" si="93"/>
        <v>0</v>
      </c>
    </row>
    <row r="217" spans="1:62" x14ac:dyDescent="0.25">
      <c r="A217" s="17"/>
      <c r="B217" s="75" t="str">
        <f>A194</f>
        <v>Jamsheer</v>
      </c>
      <c r="C217" s="17">
        <f>IF(C194&gt;0,1,0)</f>
        <v>0</v>
      </c>
      <c r="D217" s="17">
        <f t="shared" ref="D217:AL217" si="94">IF(D194&gt;1,1,IF(C217&gt;0,C217+1,0))</f>
        <v>0</v>
      </c>
      <c r="E217" s="17">
        <f t="shared" si="94"/>
        <v>0</v>
      </c>
      <c r="F217" s="17">
        <f t="shared" si="94"/>
        <v>0</v>
      </c>
      <c r="G217" s="17">
        <f t="shared" si="94"/>
        <v>0</v>
      </c>
      <c r="H217" s="17">
        <f t="shared" si="94"/>
        <v>0</v>
      </c>
      <c r="I217" s="17">
        <f t="shared" si="94"/>
        <v>0</v>
      </c>
      <c r="J217" s="17">
        <f t="shared" si="94"/>
        <v>0</v>
      </c>
      <c r="K217" s="17">
        <f t="shared" si="94"/>
        <v>0</v>
      </c>
      <c r="L217" s="17">
        <f t="shared" si="94"/>
        <v>0</v>
      </c>
      <c r="M217" s="17">
        <f t="shared" si="94"/>
        <v>0</v>
      </c>
      <c r="N217" s="17">
        <f t="shared" si="94"/>
        <v>0</v>
      </c>
      <c r="O217" s="17">
        <f t="shared" si="94"/>
        <v>0</v>
      </c>
      <c r="P217" s="17">
        <f t="shared" si="94"/>
        <v>0</v>
      </c>
      <c r="Q217" s="17">
        <f t="shared" si="94"/>
        <v>0</v>
      </c>
      <c r="R217" s="17">
        <f t="shared" si="94"/>
        <v>0</v>
      </c>
      <c r="S217" s="17">
        <f t="shared" si="94"/>
        <v>0</v>
      </c>
      <c r="T217" s="17">
        <f t="shared" si="94"/>
        <v>0</v>
      </c>
      <c r="U217" s="17">
        <f t="shared" si="94"/>
        <v>0</v>
      </c>
      <c r="V217" s="17">
        <f t="shared" si="94"/>
        <v>0</v>
      </c>
      <c r="W217" s="17">
        <f t="shared" si="94"/>
        <v>0</v>
      </c>
      <c r="X217" s="17">
        <f t="shared" si="94"/>
        <v>0</v>
      </c>
      <c r="Y217" s="17">
        <f t="shared" si="94"/>
        <v>0</v>
      </c>
      <c r="Z217" s="17">
        <f t="shared" si="94"/>
        <v>0</v>
      </c>
      <c r="AA217" s="17">
        <f t="shared" si="94"/>
        <v>0</v>
      </c>
      <c r="AB217" s="17">
        <f t="shared" si="94"/>
        <v>0</v>
      </c>
      <c r="AC217" s="17">
        <f t="shared" si="94"/>
        <v>0</v>
      </c>
      <c r="AD217" s="17">
        <f t="shared" si="94"/>
        <v>0</v>
      </c>
      <c r="AE217" s="17">
        <f t="shared" si="94"/>
        <v>0</v>
      </c>
      <c r="AF217" s="17">
        <f t="shared" si="94"/>
        <v>0</v>
      </c>
      <c r="AG217" s="17">
        <f t="shared" si="94"/>
        <v>0</v>
      </c>
      <c r="AH217" s="17">
        <f t="shared" si="94"/>
        <v>0</v>
      </c>
      <c r="AI217" s="17">
        <f t="shared" si="94"/>
        <v>0</v>
      </c>
      <c r="AJ217" s="17">
        <f t="shared" si="94"/>
        <v>0</v>
      </c>
      <c r="AK217" s="17">
        <f t="shared" si="94"/>
        <v>0</v>
      </c>
      <c r="AL217" s="17">
        <f t="shared" si="94"/>
        <v>0</v>
      </c>
      <c r="AM217" s="17">
        <f t="shared" ref="AM217:BJ217" si="95">IF(AM194&gt;1,1,IF(AL217&gt;0,AL217+1,0))</f>
        <v>0</v>
      </c>
      <c r="AN217" s="17">
        <f t="shared" si="95"/>
        <v>0</v>
      </c>
      <c r="AO217" s="17">
        <f t="shared" si="95"/>
        <v>0</v>
      </c>
      <c r="AP217" s="17">
        <f t="shared" si="95"/>
        <v>0</v>
      </c>
      <c r="AQ217" s="17">
        <f t="shared" si="95"/>
        <v>0</v>
      </c>
      <c r="AR217" s="17">
        <f t="shared" si="95"/>
        <v>0</v>
      </c>
      <c r="AS217" s="17">
        <f t="shared" si="95"/>
        <v>0</v>
      </c>
      <c r="AT217" s="17">
        <f t="shared" si="95"/>
        <v>0</v>
      </c>
      <c r="AU217" s="17">
        <f t="shared" si="95"/>
        <v>0</v>
      </c>
      <c r="AV217" s="17">
        <f t="shared" si="95"/>
        <v>0</v>
      </c>
      <c r="AW217" s="17">
        <f t="shared" si="95"/>
        <v>0</v>
      </c>
      <c r="AX217" s="17">
        <f t="shared" si="95"/>
        <v>0</v>
      </c>
      <c r="AY217" s="17">
        <f t="shared" si="95"/>
        <v>0</v>
      </c>
      <c r="AZ217" s="17">
        <f t="shared" si="95"/>
        <v>0</v>
      </c>
      <c r="BA217" s="17">
        <f t="shared" si="95"/>
        <v>0</v>
      </c>
      <c r="BB217" s="17">
        <f t="shared" si="95"/>
        <v>0</v>
      </c>
      <c r="BC217" s="17">
        <f t="shared" si="95"/>
        <v>0</v>
      </c>
      <c r="BD217" s="17">
        <f t="shared" si="95"/>
        <v>0</v>
      </c>
      <c r="BE217" s="17">
        <f t="shared" si="95"/>
        <v>0</v>
      </c>
      <c r="BF217" s="17">
        <f t="shared" si="95"/>
        <v>0</v>
      </c>
      <c r="BG217" s="17">
        <f t="shared" si="95"/>
        <v>0</v>
      </c>
      <c r="BH217" s="17">
        <f t="shared" si="95"/>
        <v>0</v>
      </c>
      <c r="BI217" s="17">
        <f t="shared" si="95"/>
        <v>0</v>
      </c>
      <c r="BJ217" s="17">
        <f t="shared" si="95"/>
        <v>0</v>
      </c>
    </row>
    <row r="218" spans="1:62" x14ac:dyDescent="0.25">
      <c r="A218" s="17"/>
      <c r="B218" s="75" t="str">
        <f>A195</f>
        <v>Loan 2</v>
      </c>
      <c r="C218" s="17">
        <f>IF(C195&gt;0,1,0)</f>
        <v>0</v>
      </c>
      <c r="D218" s="17">
        <f t="shared" ref="D218:AL218" si="96">IF(D195&gt;1,1,IF(C218&gt;0,C218+1,0))</f>
        <v>0</v>
      </c>
      <c r="E218" s="17">
        <f t="shared" si="96"/>
        <v>0</v>
      </c>
      <c r="F218" s="17">
        <f t="shared" si="96"/>
        <v>0</v>
      </c>
      <c r="G218" s="17">
        <f t="shared" si="96"/>
        <v>0</v>
      </c>
      <c r="H218" s="17">
        <f t="shared" si="96"/>
        <v>0</v>
      </c>
      <c r="I218" s="17">
        <f t="shared" si="96"/>
        <v>0</v>
      </c>
      <c r="J218" s="17">
        <f t="shared" si="96"/>
        <v>0</v>
      </c>
      <c r="K218" s="17">
        <f t="shared" si="96"/>
        <v>0</v>
      </c>
      <c r="L218" s="17">
        <f t="shared" si="96"/>
        <v>0</v>
      </c>
      <c r="M218" s="17">
        <f t="shared" si="96"/>
        <v>0</v>
      </c>
      <c r="N218" s="17">
        <f t="shared" si="96"/>
        <v>0</v>
      </c>
      <c r="O218" s="17">
        <f t="shared" si="96"/>
        <v>0</v>
      </c>
      <c r="P218" s="17">
        <f t="shared" si="96"/>
        <v>0</v>
      </c>
      <c r="Q218" s="17">
        <f t="shared" si="96"/>
        <v>0</v>
      </c>
      <c r="R218" s="17">
        <f t="shared" si="96"/>
        <v>0</v>
      </c>
      <c r="S218" s="17">
        <f t="shared" si="96"/>
        <v>0</v>
      </c>
      <c r="T218" s="17">
        <f t="shared" si="96"/>
        <v>0</v>
      </c>
      <c r="U218" s="17">
        <f t="shared" si="96"/>
        <v>0</v>
      </c>
      <c r="V218" s="17">
        <f t="shared" si="96"/>
        <v>0</v>
      </c>
      <c r="W218" s="17">
        <f t="shared" si="96"/>
        <v>0</v>
      </c>
      <c r="X218" s="17">
        <f t="shared" si="96"/>
        <v>0</v>
      </c>
      <c r="Y218" s="17">
        <f t="shared" si="96"/>
        <v>0</v>
      </c>
      <c r="Z218" s="17">
        <f t="shared" si="96"/>
        <v>0</v>
      </c>
      <c r="AA218" s="17">
        <f t="shared" si="96"/>
        <v>0</v>
      </c>
      <c r="AB218" s="17">
        <f t="shared" si="96"/>
        <v>0</v>
      </c>
      <c r="AC218" s="17">
        <f t="shared" si="96"/>
        <v>0</v>
      </c>
      <c r="AD218" s="17">
        <f t="shared" si="96"/>
        <v>0</v>
      </c>
      <c r="AE218" s="17">
        <f t="shared" si="96"/>
        <v>0</v>
      </c>
      <c r="AF218" s="17">
        <f t="shared" si="96"/>
        <v>0</v>
      </c>
      <c r="AG218" s="17">
        <f t="shared" si="96"/>
        <v>0</v>
      </c>
      <c r="AH218" s="17">
        <f t="shared" si="96"/>
        <v>0</v>
      </c>
      <c r="AI218" s="17">
        <f t="shared" si="96"/>
        <v>0</v>
      </c>
      <c r="AJ218" s="17">
        <f t="shared" si="96"/>
        <v>0</v>
      </c>
      <c r="AK218" s="17">
        <f t="shared" si="96"/>
        <v>0</v>
      </c>
      <c r="AL218" s="17">
        <f t="shared" si="96"/>
        <v>0</v>
      </c>
      <c r="AM218" s="17">
        <f t="shared" ref="AM218:BJ218" si="97">IF(AM195&gt;1,1,IF(AL218&gt;0,AL218+1,0))</f>
        <v>0</v>
      </c>
      <c r="AN218" s="17">
        <f t="shared" si="97"/>
        <v>0</v>
      </c>
      <c r="AO218" s="17">
        <f t="shared" si="97"/>
        <v>0</v>
      </c>
      <c r="AP218" s="17">
        <f t="shared" si="97"/>
        <v>0</v>
      </c>
      <c r="AQ218" s="17">
        <f t="shared" si="97"/>
        <v>0</v>
      </c>
      <c r="AR218" s="17">
        <f t="shared" si="97"/>
        <v>0</v>
      </c>
      <c r="AS218" s="17">
        <f t="shared" si="97"/>
        <v>0</v>
      </c>
      <c r="AT218" s="17">
        <f t="shared" si="97"/>
        <v>0</v>
      </c>
      <c r="AU218" s="17">
        <f t="shared" si="97"/>
        <v>0</v>
      </c>
      <c r="AV218" s="17">
        <f t="shared" si="97"/>
        <v>0</v>
      </c>
      <c r="AW218" s="17">
        <f t="shared" si="97"/>
        <v>0</v>
      </c>
      <c r="AX218" s="17">
        <f t="shared" si="97"/>
        <v>0</v>
      </c>
      <c r="AY218" s="17">
        <f t="shared" si="97"/>
        <v>0</v>
      </c>
      <c r="AZ218" s="17">
        <f t="shared" si="97"/>
        <v>0</v>
      </c>
      <c r="BA218" s="17">
        <f t="shared" si="97"/>
        <v>0</v>
      </c>
      <c r="BB218" s="17">
        <f t="shared" si="97"/>
        <v>0</v>
      </c>
      <c r="BC218" s="17">
        <f t="shared" si="97"/>
        <v>0</v>
      </c>
      <c r="BD218" s="17">
        <f t="shared" si="97"/>
        <v>0</v>
      </c>
      <c r="BE218" s="17">
        <f t="shared" si="97"/>
        <v>0</v>
      </c>
      <c r="BF218" s="17">
        <f t="shared" si="97"/>
        <v>0</v>
      </c>
      <c r="BG218" s="17">
        <f t="shared" si="97"/>
        <v>0</v>
      </c>
      <c r="BH218" s="17">
        <f t="shared" si="97"/>
        <v>0</v>
      </c>
      <c r="BI218" s="17">
        <f t="shared" si="97"/>
        <v>0</v>
      </c>
      <c r="BJ218" s="17">
        <f t="shared" si="97"/>
        <v>0</v>
      </c>
    </row>
    <row r="219" spans="1:62" x14ac:dyDescent="0.25">
      <c r="A219" s="17"/>
      <c r="B219" s="75" t="str">
        <f>A196</f>
        <v>Loan 3</v>
      </c>
      <c r="C219" s="17">
        <f>IF(C196&gt;0,1,0)</f>
        <v>0</v>
      </c>
      <c r="D219" s="17">
        <f t="shared" ref="D219:AL219" si="98">IF(D196&gt;1,1,IF(C219&gt;0,C219+1,0))</f>
        <v>0</v>
      </c>
      <c r="E219" s="17">
        <f t="shared" si="98"/>
        <v>0</v>
      </c>
      <c r="F219" s="17">
        <f t="shared" si="98"/>
        <v>0</v>
      </c>
      <c r="G219" s="17">
        <f t="shared" si="98"/>
        <v>0</v>
      </c>
      <c r="H219" s="17">
        <f t="shared" si="98"/>
        <v>0</v>
      </c>
      <c r="I219" s="17">
        <f t="shared" si="98"/>
        <v>0</v>
      </c>
      <c r="J219" s="17">
        <f t="shared" si="98"/>
        <v>0</v>
      </c>
      <c r="K219" s="17">
        <f t="shared" si="98"/>
        <v>0</v>
      </c>
      <c r="L219" s="17">
        <f t="shared" si="98"/>
        <v>0</v>
      </c>
      <c r="M219" s="17">
        <f t="shared" si="98"/>
        <v>0</v>
      </c>
      <c r="N219" s="17">
        <f t="shared" si="98"/>
        <v>0</v>
      </c>
      <c r="O219" s="17">
        <f t="shared" si="98"/>
        <v>0</v>
      </c>
      <c r="P219" s="17">
        <f t="shared" si="98"/>
        <v>0</v>
      </c>
      <c r="Q219" s="17">
        <f t="shared" si="98"/>
        <v>0</v>
      </c>
      <c r="R219" s="17">
        <f t="shared" si="98"/>
        <v>0</v>
      </c>
      <c r="S219" s="17">
        <f t="shared" si="98"/>
        <v>0</v>
      </c>
      <c r="T219" s="17">
        <f t="shared" si="98"/>
        <v>0</v>
      </c>
      <c r="U219" s="17">
        <f t="shared" si="98"/>
        <v>0</v>
      </c>
      <c r="V219" s="17">
        <f t="shared" si="98"/>
        <v>0</v>
      </c>
      <c r="W219" s="17">
        <f t="shared" si="98"/>
        <v>0</v>
      </c>
      <c r="X219" s="17">
        <f t="shared" si="98"/>
        <v>0</v>
      </c>
      <c r="Y219" s="17">
        <f t="shared" si="98"/>
        <v>0</v>
      </c>
      <c r="Z219" s="17">
        <f t="shared" si="98"/>
        <v>0</v>
      </c>
      <c r="AA219" s="17">
        <f t="shared" si="98"/>
        <v>0</v>
      </c>
      <c r="AB219" s="17">
        <f t="shared" si="98"/>
        <v>0</v>
      </c>
      <c r="AC219" s="17">
        <f t="shared" si="98"/>
        <v>0</v>
      </c>
      <c r="AD219" s="17">
        <f t="shared" si="98"/>
        <v>0</v>
      </c>
      <c r="AE219" s="17">
        <f t="shared" si="98"/>
        <v>0</v>
      </c>
      <c r="AF219" s="17">
        <f t="shared" si="98"/>
        <v>0</v>
      </c>
      <c r="AG219" s="17">
        <f t="shared" si="98"/>
        <v>0</v>
      </c>
      <c r="AH219" s="17">
        <f t="shared" si="98"/>
        <v>0</v>
      </c>
      <c r="AI219" s="17">
        <f t="shared" si="98"/>
        <v>0</v>
      </c>
      <c r="AJ219" s="17">
        <f t="shared" si="98"/>
        <v>0</v>
      </c>
      <c r="AK219" s="17">
        <f t="shared" si="98"/>
        <v>0</v>
      </c>
      <c r="AL219" s="17">
        <f t="shared" si="98"/>
        <v>0</v>
      </c>
      <c r="AM219" s="17">
        <f t="shared" ref="AM219:BJ219" si="99">IF(AM196&gt;1,1,IF(AL219&gt;0,AL219+1,0))</f>
        <v>0</v>
      </c>
      <c r="AN219" s="17">
        <f t="shared" si="99"/>
        <v>0</v>
      </c>
      <c r="AO219" s="17">
        <f t="shared" si="99"/>
        <v>0</v>
      </c>
      <c r="AP219" s="17">
        <f t="shared" si="99"/>
        <v>0</v>
      </c>
      <c r="AQ219" s="17">
        <f t="shared" si="99"/>
        <v>0</v>
      </c>
      <c r="AR219" s="17">
        <f t="shared" si="99"/>
        <v>0</v>
      </c>
      <c r="AS219" s="17">
        <f t="shared" si="99"/>
        <v>0</v>
      </c>
      <c r="AT219" s="17">
        <f t="shared" si="99"/>
        <v>0</v>
      </c>
      <c r="AU219" s="17">
        <f t="shared" si="99"/>
        <v>0</v>
      </c>
      <c r="AV219" s="17">
        <f t="shared" si="99"/>
        <v>0</v>
      </c>
      <c r="AW219" s="17">
        <f t="shared" si="99"/>
        <v>0</v>
      </c>
      <c r="AX219" s="17">
        <f t="shared" si="99"/>
        <v>0</v>
      </c>
      <c r="AY219" s="17">
        <f t="shared" si="99"/>
        <v>0</v>
      </c>
      <c r="AZ219" s="17">
        <f t="shared" si="99"/>
        <v>0</v>
      </c>
      <c r="BA219" s="17">
        <f t="shared" si="99"/>
        <v>0</v>
      </c>
      <c r="BB219" s="17">
        <f t="shared" si="99"/>
        <v>0</v>
      </c>
      <c r="BC219" s="17">
        <f t="shared" si="99"/>
        <v>0</v>
      </c>
      <c r="BD219" s="17">
        <f t="shared" si="99"/>
        <v>0</v>
      </c>
      <c r="BE219" s="17">
        <f t="shared" si="99"/>
        <v>0</v>
      </c>
      <c r="BF219" s="17">
        <f t="shared" si="99"/>
        <v>0</v>
      </c>
      <c r="BG219" s="17">
        <f t="shared" si="99"/>
        <v>0</v>
      </c>
      <c r="BH219" s="17">
        <f t="shared" si="99"/>
        <v>0</v>
      </c>
      <c r="BI219" s="17">
        <f t="shared" si="99"/>
        <v>0</v>
      </c>
      <c r="BJ219" s="17">
        <f t="shared" si="99"/>
        <v>0</v>
      </c>
    </row>
    <row r="220" spans="1:62" x14ac:dyDescent="0.25">
      <c r="A220" s="17"/>
      <c r="B220" s="75" t="str">
        <f>A197</f>
        <v>Loan 4</v>
      </c>
      <c r="C220" s="17">
        <f>IF(C197&gt;0,1,0)</f>
        <v>0</v>
      </c>
      <c r="D220" s="17">
        <f t="shared" ref="D220:AL220" si="100">IF(D197&gt;1,1,IF(C220&gt;0,C220+1,0))</f>
        <v>0</v>
      </c>
      <c r="E220" s="17">
        <f t="shared" si="100"/>
        <v>0</v>
      </c>
      <c r="F220" s="17">
        <f t="shared" si="100"/>
        <v>0</v>
      </c>
      <c r="G220" s="17">
        <f t="shared" si="100"/>
        <v>0</v>
      </c>
      <c r="H220" s="17">
        <f t="shared" si="100"/>
        <v>0</v>
      </c>
      <c r="I220" s="17">
        <f t="shared" si="100"/>
        <v>0</v>
      </c>
      <c r="J220" s="17">
        <f t="shared" si="100"/>
        <v>0</v>
      </c>
      <c r="K220" s="17">
        <f t="shared" si="100"/>
        <v>0</v>
      </c>
      <c r="L220" s="17">
        <f t="shared" si="100"/>
        <v>0</v>
      </c>
      <c r="M220" s="17">
        <f t="shared" si="100"/>
        <v>0</v>
      </c>
      <c r="N220" s="17">
        <f t="shared" si="100"/>
        <v>0</v>
      </c>
      <c r="O220" s="17">
        <f t="shared" si="100"/>
        <v>0</v>
      </c>
      <c r="P220" s="17">
        <f t="shared" si="100"/>
        <v>0</v>
      </c>
      <c r="Q220" s="17">
        <f t="shared" si="100"/>
        <v>0</v>
      </c>
      <c r="R220" s="17">
        <f t="shared" si="100"/>
        <v>0</v>
      </c>
      <c r="S220" s="17">
        <f t="shared" si="100"/>
        <v>0</v>
      </c>
      <c r="T220" s="17">
        <f t="shared" si="100"/>
        <v>0</v>
      </c>
      <c r="U220" s="17">
        <f t="shared" si="100"/>
        <v>0</v>
      </c>
      <c r="V220" s="17">
        <f t="shared" si="100"/>
        <v>0</v>
      </c>
      <c r="W220" s="17">
        <f t="shared" si="100"/>
        <v>0</v>
      </c>
      <c r="X220" s="17">
        <f t="shared" si="100"/>
        <v>0</v>
      </c>
      <c r="Y220" s="17">
        <f t="shared" si="100"/>
        <v>0</v>
      </c>
      <c r="Z220" s="17">
        <f t="shared" si="100"/>
        <v>0</v>
      </c>
      <c r="AA220" s="17">
        <f t="shared" si="100"/>
        <v>0</v>
      </c>
      <c r="AB220" s="17">
        <f t="shared" si="100"/>
        <v>0</v>
      </c>
      <c r="AC220" s="17">
        <f t="shared" si="100"/>
        <v>0</v>
      </c>
      <c r="AD220" s="17">
        <f t="shared" si="100"/>
        <v>0</v>
      </c>
      <c r="AE220" s="17">
        <f t="shared" si="100"/>
        <v>0</v>
      </c>
      <c r="AF220" s="17">
        <f t="shared" si="100"/>
        <v>0</v>
      </c>
      <c r="AG220" s="17">
        <f t="shared" si="100"/>
        <v>0</v>
      </c>
      <c r="AH220" s="17">
        <f t="shared" si="100"/>
        <v>0</v>
      </c>
      <c r="AI220" s="17">
        <f t="shared" si="100"/>
        <v>0</v>
      </c>
      <c r="AJ220" s="17">
        <f t="shared" si="100"/>
        <v>0</v>
      </c>
      <c r="AK220" s="17">
        <f t="shared" si="100"/>
        <v>0</v>
      </c>
      <c r="AL220" s="17">
        <f t="shared" si="100"/>
        <v>0</v>
      </c>
      <c r="AM220" s="17">
        <f t="shared" ref="AM220:BJ220" si="101">IF(AM197&gt;1,1,IF(AL220&gt;0,AL220+1,0))</f>
        <v>0</v>
      </c>
      <c r="AN220" s="17">
        <f t="shared" si="101"/>
        <v>0</v>
      </c>
      <c r="AO220" s="17">
        <f t="shared" si="101"/>
        <v>0</v>
      </c>
      <c r="AP220" s="17">
        <f t="shared" si="101"/>
        <v>0</v>
      </c>
      <c r="AQ220" s="17">
        <f t="shared" si="101"/>
        <v>0</v>
      </c>
      <c r="AR220" s="17">
        <f t="shared" si="101"/>
        <v>0</v>
      </c>
      <c r="AS220" s="17">
        <f t="shared" si="101"/>
        <v>0</v>
      </c>
      <c r="AT220" s="17">
        <f t="shared" si="101"/>
        <v>0</v>
      </c>
      <c r="AU220" s="17">
        <f t="shared" si="101"/>
        <v>0</v>
      </c>
      <c r="AV220" s="17">
        <f t="shared" si="101"/>
        <v>0</v>
      </c>
      <c r="AW220" s="17">
        <f t="shared" si="101"/>
        <v>0</v>
      </c>
      <c r="AX220" s="17">
        <f t="shared" si="101"/>
        <v>0</v>
      </c>
      <c r="AY220" s="17">
        <f t="shared" si="101"/>
        <v>0</v>
      </c>
      <c r="AZ220" s="17">
        <f t="shared" si="101"/>
        <v>0</v>
      </c>
      <c r="BA220" s="17">
        <f t="shared" si="101"/>
        <v>0</v>
      </c>
      <c r="BB220" s="17">
        <f t="shared" si="101"/>
        <v>0</v>
      </c>
      <c r="BC220" s="17">
        <f t="shared" si="101"/>
        <v>0</v>
      </c>
      <c r="BD220" s="17">
        <f t="shared" si="101"/>
        <v>0</v>
      </c>
      <c r="BE220" s="17">
        <f t="shared" si="101"/>
        <v>0</v>
      </c>
      <c r="BF220" s="17">
        <f t="shared" si="101"/>
        <v>0</v>
      </c>
      <c r="BG220" s="17">
        <f t="shared" si="101"/>
        <v>0</v>
      </c>
      <c r="BH220" s="17">
        <f t="shared" si="101"/>
        <v>0</v>
      </c>
      <c r="BI220" s="17">
        <f t="shared" si="101"/>
        <v>0</v>
      </c>
      <c r="BJ220" s="17">
        <f t="shared" si="101"/>
        <v>0</v>
      </c>
    </row>
    <row r="221" spans="1:62" x14ac:dyDescent="0.25">
      <c r="A221" s="17"/>
      <c r="B221" s="75" t="str">
        <f>A198</f>
        <v>Loan 5</v>
      </c>
      <c r="C221" s="17">
        <f>IF(C198&gt;0,1,0)</f>
        <v>0</v>
      </c>
      <c r="D221" s="17">
        <f>IF(D198&gt;1,1,IF(C221&gt;0,C221+1,0))</f>
        <v>0</v>
      </c>
      <c r="E221" s="17">
        <f t="shared" ref="E221:AL221" si="102">IF(E198&gt;1,1,IF(D221&gt;0,D221+1,0))</f>
        <v>0</v>
      </c>
      <c r="F221" s="17">
        <f t="shared" si="102"/>
        <v>0</v>
      </c>
      <c r="G221" s="17">
        <f t="shared" si="102"/>
        <v>0</v>
      </c>
      <c r="H221" s="17">
        <f>IF(H198&gt;1,1,IF(G221&gt;0,G221+1,0))</f>
        <v>0</v>
      </c>
      <c r="I221" s="17">
        <f>IF(I198&gt;1,1,IF(H221&gt;0,H221+1,0))</f>
        <v>0</v>
      </c>
      <c r="J221" s="17">
        <f t="shared" si="102"/>
        <v>0</v>
      </c>
      <c r="K221" s="17">
        <f t="shared" si="102"/>
        <v>0</v>
      </c>
      <c r="L221" s="17">
        <f t="shared" si="102"/>
        <v>0</v>
      </c>
      <c r="M221" s="17">
        <f t="shared" si="102"/>
        <v>0</v>
      </c>
      <c r="N221" s="17">
        <f t="shared" si="102"/>
        <v>0</v>
      </c>
      <c r="O221" s="17">
        <f t="shared" si="102"/>
        <v>0</v>
      </c>
      <c r="P221" s="17">
        <f t="shared" si="102"/>
        <v>0</v>
      </c>
      <c r="Q221" s="17">
        <f t="shared" si="102"/>
        <v>0</v>
      </c>
      <c r="R221" s="17">
        <f t="shared" si="102"/>
        <v>0</v>
      </c>
      <c r="S221" s="17">
        <f t="shared" si="102"/>
        <v>0</v>
      </c>
      <c r="T221" s="17">
        <f t="shared" si="102"/>
        <v>0</v>
      </c>
      <c r="U221" s="17">
        <f t="shared" si="102"/>
        <v>0</v>
      </c>
      <c r="V221" s="17">
        <f t="shared" si="102"/>
        <v>0</v>
      </c>
      <c r="W221" s="17">
        <f t="shared" si="102"/>
        <v>0</v>
      </c>
      <c r="X221" s="17">
        <f t="shared" si="102"/>
        <v>0</v>
      </c>
      <c r="Y221" s="17">
        <f t="shared" si="102"/>
        <v>0</v>
      </c>
      <c r="Z221" s="17">
        <f t="shared" si="102"/>
        <v>0</v>
      </c>
      <c r="AA221" s="17">
        <f t="shared" si="102"/>
        <v>0</v>
      </c>
      <c r="AB221" s="17">
        <f t="shared" si="102"/>
        <v>0</v>
      </c>
      <c r="AC221" s="17">
        <f t="shared" si="102"/>
        <v>0</v>
      </c>
      <c r="AD221" s="17">
        <f t="shared" si="102"/>
        <v>0</v>
      </c>
      <c r="AE221" s="17">
        <f t="shared" si="102"/>
        <v>0</v>
      </c>
      <c r="AF221" s="17">
        <f t="shared" si="102"/>
        <v>0</v>
      </c>
      <c r="AG221" s="17">
        <f t="shared" si="102"/>
        <v>0</v>
      </c>
      <c r="AH221" s="17">
        <f t="shared" si="102"/>
        <v>0</v>
      </c>
      <c r="AI221" s="17">
        <f t="shared" si="102"/>
        <v>0</v>
      </c>
      <c r="AJ221" s="17">
        <f t="shared" si="102"/>
        <v>0</v>
      </c>
      <c r="AK221" s="17">
        <f t="shared" si="102"/>
        <v>0</v>
      </c>
      <c r="AL221" s="17">
        <f t="shared" si="102"/>
        <v>0</v>
      </c>
      <c r="AM221" s="17">
        <f t="shared" ref="AM221:BJ221" si="103">IF(AM198&gt;1,1,IF(AL221&gt;0,AL221+1,0))</f>
        <v>0</v>
      </c>
      <c r="AN221" s="17">
        <f t="shared" si="103"/>
        <v>0</v>
      </c>
      <c r="AO221" s="17">
        <f t="shared" si="103"/>
        <v>0</v>
      </c>
      <c r="AP221" s="17">
        <f t="shared" si="103"/>
        <v>0</v>
      </c>
      <c r="AQ221" s="17">
        <f t="shared" si="103"/>
        <v>0</v>
      </c>
      <c r="AR221" s="17">
        <f t="shared" si="103"/>
        <v>0</v>
      </c>
      <c r="AS221" s="17">
        <f t="shared" si="103"/>
        <v>0</v>
      </c>
      <c r="AT221" s="17">
        <f t="shared" si="103"/>
        <v>0</v>
      </c>
      <c r="AU221" s="17">
        <f t="shared" si="103"/>
        <v>0</v>
      </c>
      <c r="AV221" s="17">
        <f t="shared" si="103"/>
        <v>0</v>
      </c>
      <c r="AW221" s="17">
        <f t="shared" si="103"/>
        <v>0</v>
      </c>
      <c r="AX221" s="17">
        <f t="shared" si="103"/>
        <v>0</v>
      </c>
      <c r="AY221" s="17">
        <f t="shared" si="103"/>
        <v>0</v>
      </c>
      <c r="AZ221" s="17">
        <f t="shared" si="103"/>
        <v>0</v>
      </c>
      <c r="BA221" s="17">
        <f t="shared" si="103"/>
        <v>0</v>
      </c>
      <c r="BB221" s="17">
        <f t="shared" si="103"/>
        <v>0</v>
      </c>
      <c r="BC221" s="17">
        <f t="shared" si="103"/>
        <v>0</v>
      </c>
      <c r="BD221" s="17">
        <f t="shared" si="103"/>
        <v>0</v>
      </c>
      <c r="BE221" s="17">
        <f t="shared" si="103"/>
        <v>0</v>
      </c>
      <c r="BF221" s="17">
        <f t="shared" si="103"/>
        <v>0</v>
      </c>
      <c r="BG221" s="17">
        <f t="shared" si="103"/>
        <v>0</v>
      </c>
      <c r="BH221" s="17">
        <f t="shared" si="103"/>
        <v>0</v>
      </c>
      <c r="BI221" s="17">
        <f t="shared" si="103"/>
        <v>0</v>
      </c>
      <c r="BJ221" s="17">
        <f t="shared" si="103"/>
        <v>0</v>
      </c>
    </row>
    <row r="225" spans="1:69" x14ac:dyDescent="0.25">
      <c r="B225" s="3"/>
      <c r="C225" s="18" t="s">
        <v>283</v>
      </c>
      <c r="D225" s="18" t="s">
        <v>284</v>
      </c>
      <c r="E225" s="3" t="s">
        <v>285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</row>
    <row r="226" spans="1:69" x14ac:dyDescent="0.25">
      <c r="A226" s="3" t="s">
        <v>54</v>
      </c>
      <c r="B226" s="18" t="s">
        <v>60</v>
      </c>
      <c r="C226" s="18" t="s">
        <v>63</v>
      </c>
      <c r="D226" s="18" t="s">
        <v>62</v>
      </c>
      <c r="E226" s="18" t="s">
        <v>286</v>
      </c>
      <c r="G226" s="19"/>
    </row>
    <row r="227" spans="1:69" x14ac:dyDescent="0.25">
      <c r="A227" s="125" t="s">
        <v>408</v>
      </c>
      <c r="B227" s="41">
        <v>0</v>
      </c>
      <c r="C227" s="42">
        <v>0</v>
      </c>
      <c r="D227" s="42">
        <v>0</v>
      </c>
      <c r="E227" s="42">
        <v>0</v>
      </c>
      <c r="F227" s="17">
        <f>$D227*$E227/12</f>
        <v>0</v>
      </c>
    </row>
    <row r="228" spans="1:69" x14ac:dyDescent="0.25">
      <c r="A228" s="125" t="s">
        <v>57</v>
      </c>
      <c r="B228" s="41">
        <v>0</v>
      </c>
      <c r="C228" s="42">
        <v>0</v>
      </c>
      <c r="D228" s="42">
        <v>0</v>
      </c>
      <c r="E228" s="42">
        <v>0</v>
      </c>
      <c r="F228" s="17">
        <f>$D228*$E228/12</f>
        <v>0</v>
      </c>
      <c r="G228" s="19"/>
    </row>
    <row r="229" spans="1:69" x14ac:dyDescent="0.25">
      <c r="A229" s="125" t="s">
        <v>58</v>
      </c>
      <c r="B229" s="41">
        <v>0</v>
      </c>
      <c r="C229" s="42">
        <v>0</v>
      </c>
      <c r="D229" s="42">
        <v>0</v>
      </c>
      <c r="E229" s="42">
        <v>0</v>
      </c>
      <c r="F229" s="17">
        <f>$D229*$E229/12</f>
        <v>0</v>
      </c>
      <c r="G229" s="19"/>
    </row>
    <row r="230" spans="1:69" x14ac:dyDescent="0.25">
      <c r="A230" s="125" t="s">
        <v>59</v>
      </c>
      <c r="B230" s="41">
        <v>0</v>
      </c>
      <c r="C230" s="42">
        <v>0</v>
      </c>
      <c r="D230" s="42">
        <v>0</v>
      </c>
      <c r="E230" s="42">
        <v>0</v>
      </c>
      <c r="F230" s="17">
        <f>$D230*$E230/12</f>
        <v>0</v>
      </c>
    </row>
    <row r="231" spans="1:69" x14ac:dyDescent="0.25">
      <c r="A231" s="125" t="s">
        <v>61</v>
      </c>
      <c r="B231" s="41">
        <v>0</v>
      </c>
      <c r="C231" s="42">
        <v>0</v>
      </c>
      <c r="D231" s="42">
        <v>0</v>
      </c>
      <c r="E231" s="42">
        <v>0</v>
      </c>
      <c r="F231" s="17">
        <f>$D231*$E231/12</f>
        <v>0</v>
      </c>
      <c r="G231" s="19"/>
    </row>
    <row r="232" spans="1:69" ht="14.4" x14ac:dyDescent="0.3">
      <c r="A232" s="20"/>
      <c r="C232" s="21"/>
      <c r="G232" s="19"/>
    </row>
    <row r="234" spans="1:69" x14ac:dyDescent="0.25">
      <c r="A234" s="4" t="s">
        <v>64</v>
      </c>
      <c r="B234" s="3" t="str">
        <f t="shared" ref="B234:AG234" si="104">B192</f>
        <v>Month</v>
      </c>
      <c r="C234" s="3">
        <f t="shared" si="104"/>
        <v>1</v>
      </c>
      <c r="D234" s="3">
        <f t="shared" si="104"/>
        <v>2</v>
      </c>
      <c r="E234" s="3">
        <f t="shared" si="104"/>
        <v>3</v>
      </c>
      <c r="F234" s="3">
        <f t="shared" si="104"/>
        <v>4</v>
      </c>
      <c r="G234" s="3">
        <f t="shared" si="104"/>
        <v>5</v>
      </c>
      <c r="H234" s="3">
        <f t="shared" si="104"/>
        <v>6</v>
      </c>
      <c r="I234" s="3">
        <f t="shared" si="104"/>
        <v>7</v>
      </c>
      <c r="J234" s="3">
        <f t="shared" si="104"/>
        <v>8</v>
      </c>
      <c r="K234" s="3">
        <f t="shared" si="104"/>
        <v>9</v>
      </c>
      <c r="L234" s="3">
        <f t="shared" si="104"/>
        <v>10</v>
      </c>
      <c r="M234" s="3">
        <f t="shared" si="104"/>
        <v>11</v>
      </c>
      <c r="N234" s="3">
        <f t="shared" si="104"/>
        <v>12</v>
      </c>
      <c r="O234" s="3">
        <f t="shared" si="104"/>
        <v>13</v>
      </c>
      <c r="P234" s="3">
        <f t="shared" si="104"/>
        <v>14</v>
      </c>
      <c r="Q234" s="3">
        <f t="shared" si="104"/>
        <v>15</v>
      </c>
      <c r="R234" s="3">
        <f t="shared" si="104"/>
        <v>16</v>
      </c>
      <c r="S234" s="3">
        <f t="shared" si="104"/>
        <v>17</v>
      </c>
      <c r="T234" s="3">
        <f t="shared" si="104"/>
        <v>18</v>
      </c>
      <c r="U234" s="3">
        <f t="shared" si="104"/>
        <v>19</v>
      </c>
      <c r="V234" s="3">
        <f t="shared" si="104"/>
        <v>20</v>
      </c>
      <c r="W234" s="3">
        <f t="shared" si="104"/>
        <v>21</v>
      </c>
      <c r="X234" s="3">
        <f t="shared" si="104"/>
        <v>22</v>
      </c>
      <c r="Y234" s="3">
        <f t="shared" si="104"/>
        <v>23</v>
      </c>
      <c r="Z234" s="3">
        <f t="shared" si="104"/>
        <v>24</v>
      </c>
      <c r="AA234" s="3">
        <f t="shared" si="104"/>
        <v>25</v>
      </c>
      <c r="AB234" s="3">
        <f t="shared" si="104"/>
        <v>26</v>
      </c>
      <c r="AC234" s="3">
        <f t="shared" si="104"/>
        <v>27</v>
      </c>
      <c r="AD234" s="3">
        <f t="shared" si="104"/>
        <v>28</v>
      </c>
      <c r="AE234" s="3">
        <f t="shared" si="104"/>
        <v>29</v>
      </c>
      <c r="AF234" s="3">
        <f t="shared" si="104"/>
        <v>30</v>
      </c>
      <c r="AG234" s="3">
        <f t="shared" si="104"/>
        <v>31</v>
      </c>
      <c r="AH234" s="3">
        <f t="shared" ref="AH234:BJ234" si="105">AH192</f>
        <v>32</v>
      </c>
      <c r="AI234" s="3">
        <f t="shared" si="105"/>
        <v>33</v>
      </c>
      <c r="AJ234" s="3">
        <f t="shared" si="105"/>
        <v>34</v>
      </c>
      <c r="AK234" s="3">
        <f t="shared" si="105"/>
        <v>35</v>
      </c>
      <c r="AL234" s="3">
        <f t="shared" si="105"/>
        <v>36</v>
      </c>
      <c r="AM234" s="3">
        <f t="shared" si="105"/>
        <v>37</v>
      </c>
      <c r="AN234" s="3">
        <f t="shared" si="105"/>
        <v>38</v>
      </c>
      <c r="AO234" s="3">
        <f t="shared" si="105"/>
        <v>39</v>
      </c>
      <c r="AP234" s="3">
        <f t="shared" si="105"/>
        <v>40</v>
      </c>
      <c r="AQ234" s="3">
        <f t="shared" si="105"/>
        <v>41</v>
      </c>
      <c r="AR234" s="3">
        <f t="shared" si="105"/>
        <v>42</v>
      </c>
      <c r="AS234" s="3">
        <f t="shared" si="105"/>
        <v>43</v>
      </c>
      <c r="AT234" s="3">
        <f t="shared" si="105"/>
        <v>44</v>
      </c>
      <c r="AU234" s="3">
        <f t="shared" si="105"/>
        <v>45</v>
      </c>
      <c r="AV234" s="3">
        <f t="shared" si="105"/>
        <v>46</v>
      </c>
      <c r="AW234" s="3">
        <f t="shared" si="105"/>
        <v>47</v>
      </c>
      <c r="AX234" s="3">
        <f t="shared" si="105"/>
        <v>48</v>
      </c>
      <c r="AY234" s="3">
        <f t="shared" si="105"/>
        <v>49</v>
      </c>
      <c r="AZ234" s="3">
        <f t="shared" si="105"/>
        <v>50</v>
      </c>
      <c r="BA234" s="3">
        <f t="shared" si="105"/>
        <v>51</v>
      </c>
      <c r="BB234" s="3">
        <f t="shared" si="105"/>
        <v>52</v>
      </c>
      <c r="BC234" s="3">
        <f t="shared" si="105"/>
        <v>53</v>
      </c>
      <c r="BD234" s="3">
        <f t="shared" si="105"/>
        <v>54</v>
      </c>
      <c r="BE234" s="3">
        <f t="shared" si="105"/>
        <v>55</v>
      </c>
      <c r="BF234" s="3">
        <f t="shared" si="105"/>
        <v>56</v>
      </c>
      <c r="BG234" s="3">
        <f t="shared" si="105"/>
        <v>57</v>
      </c>
      <c r="BH234" s="3">
        <f t="shared" si="105"/>
        <v>58</v>
      </c>
      <c r="BI234" s="3">
        <f t="shared" si="105"/>
        <v>59</v>
      </c>
      <c r="BJ234" s="3">
        <f t="shared" si="105"/>
        <v>60</v>
      </c>
    </row>
    <row r="235" spans="1:69" x14ac:dyDescent="0.25">
      <c r="A235" s="2" t="s">
        <v>287</v>
      </c>
      <c r="C235" s="37">
        <v>0</v>
      </c>
      <c r="D235" s="37">
        <v>0</v>
      </c>
      <c r="E235" s="37">
        <v>0</v>
      </c>
      <c r="F235" s="37">
        <v>0</v>
      </c>
      <c r="G235" s="37">
        <v>0</v>
      </c>
      <c r="H235" s="37">
        <v>0</v>
      </c>
      <c r="I235" s="37">
        <v>0</v>
      </c>
      <c r="J235" s="37">
        <v>0</v>
      </c>
      <c r="K235" s="37">
        <v>0</v>
      </c>
      <c r="L235" s="37">
        <v>0</v>
      </c>
      <c r="M235" s="37">
        <v>0</v>
      </c>
      <c r="N235" s="37">
        <v>0</v>
      </c>
      <c r="O235" s="37">
        <v>0</v>
      </c>
      <c r="P235" s="37">
        <v>0</v>
      </c>
      <c r="Q235" s="37">
        <v>0</v>
      </c>
      <c r="R235" s="37">
        <v>0</v>
      </c>
      <c r="S235" s="37">
        <v>0</v>
      </c>
      <c r="T235" s="37">
        <v>0</v>
      </c>
      <c r="U235" s="37">
        <v>0</v>
      </c>
      <c r="V235" s="37">
        <v>0</v>
      </c>
      <c r="W235" s="37">
        <v>0</v>
      </c>
      <c r="X235" s="37">
        <v>0</v>
      </c>
      <c r="Y235" s="37">
        <v>0</v>
      </c>
      <c r="Z235" s="37">
        <v>0</v>
      </c>
      <c r="AA235" s="37">
        <v>0</v>
      </c>
      <c r="AB235" s="37">
        <v>0</v>
      </c>
      <c r="AC235" s="37">
        <v>0</v>
      </c>
      <c r="AD235" s="37">
        <v>0</v>
      </c>
      <c r="AE235" s="37">
        <v>0</v>
      </c>
      <c r="AF235" s="37">
        <v>0</v>
      </c>
      <c r="AG235" s="37">
        <v>0</v>
      </c>
      <c r="AH235" s="37">
        <v>0</v>
      </c>
      <c r="AI235" s="37">
        <v>0</v>
      </c>
      <c r="AJ235" s="37">
        <v>0</v>
      </c>
      <c r="AK235" s="37">
        <v>0</v>
      </c>
      <c r="AL235" s="37">
        <v>0</v>
      </c>
      <c r="AM235" s="37">
        <v>0</v>
      </c>
      <c r="AN235" s="37">
        <v>0</v>
      </c>
      <c r="AO235" s="37">
        <v>0</v>
      </c>
      <c r="AP235" s="37">
        <v>0</v>
      </c>
      <c r="AQ235" s="37">
        <v>0</v>
      </c>
      <c r="AR235" s="37">
        <v>0</v>
      </c>
      <c r="AS235" s="37">
        <v>0</v>
      </c>
      <c r="AT235" s="37">
        <v>0</v>
      </c>
      <c r="AU235" s="37">
        <v>0</v>
      </c>
      <c r="AV235" s="37">
        <v>0</v>
      </c>
      <c r="AW235" s="37">
        <v>0</v>
      </c>
      <c r="AX235" s="37">
        <v>0</v>
      </c>
      <c r="AY235" s="37">
        <v>0</v>
      </c>
      <c r="AZ235" s="37">
        <v>0</v>
      </c>
      <c r="BA235" s="37">
        <v>0</v>
      </c>
      <c r="BB235" s="37">
        <v>0</v>
      </c>
      <c r="BC235" s="37">
        <v>0</v>
      </c>
      <c r="BD235" s="37">
        <v>0</v>
      </c>
      <c r="BE235" s="37">
        <v>0</v>
      </c>
      <c r="BF235" s="37">
        <v>0</v>
      </c>
      <c r="BG235" s="37">
        <v>0</v>
      </c>
      <c r="BH235" s="37">
        <v>0</v>
      </c>
      <c r="BI235" s="37">
        <v>0</v>
      </c>
      <c r="BJ235" s="37">
        <v>0</v>
      </c>
    </row>
    <row r="236" spans="1:69" x14ac:dyDescent="0.25">
      <c r="A236" s="2" t="s">
        <v>288</v>
      </c>
      <c r="C236" s="43">
        <f>C273</f>
        <v>0</v>
      </c>
      <c r="D236" s="43">
        <v>0</v>
      </c>
      <c r="E236" s="43">
        <v>0</v>
      </c>
      <c r="F236" s="43">
        <v>0</v>
      </c>
      <c r="G236" s="43">
        <v>0</v>
      </c>
      <c r="H236" s="43">
        <v>0</v>
      </c>
      <c r="I236" s="43">
        <v>0</v>
      </c>
      <c r="J236" s="43">
        <v>0</v>
      </c>
      <c r="K236" s="43">
        <v>0</v>
      </c>
      <c r="L236" s="43">
        <v>0</v>
      </c>
      <c r="M236" s="43">
        <v>0</v>
      </c>
      <c r="N236" s="43">
        <v>0</v>
      </c>
      <c r="O236" s="43">
        <v>0</v>
      </c>
      <c r="P236" s="43">
        <v>0</v>
      </c>
      <c r="Q236" s="43">
        <v>0</v>
      </c>
      <c r="R236" s="43">
        <v>0</v>
      </c>
      <c r="S236" s="43">
        <v>0</v>
      </c>
      <c r="T236" s="43">
        <v>0</v>
      </c>
      <c r="U236" s="43">
        <v>0</v>
      </c>
      <c r="V236" s="43">
        <v>0</v>
      </c>
      <c r="W236" s="43">
        <v>0</v>
      </c>
      <c r="X236" s="43">
        <v>0</v>
      </c>
      <c r="Y236" s="43">
        <v>0</v>
      </c>
      <c r="Z236" s="43">
        <v>0</v>
      </c>
      <c r="AA236" s="43">
        <v>0</v>
      </c>
      <c r="AB236" s="43">
        <v>0</v>
      </c>
      <c r="AC236" s="43">
        <v>0</v>
      </c>
      <c r="AD236" s="43">
        <v>0</v>
      </c>
      <c r="AE236" s="43">
        <v>0</v>
      </c>
      <c r="AF236" s="43">
        <v>0</v>
      </c>
      <c r="AG236" s="43">
        <v>0</v>
      </c>
      <c r="AH236" s="43">
        <v>0</v>
      </c>
      <c r="AI236" s="43">
        <v>0</v>
      </c>
      <c r="AJ236" s="43">
        <v>0</v>
      </c>
      <c r="AK236" s="43">
        <v>0</v>
      </c>
      <c r="AL236" s="43">
        <v>0</v>
      </c>
      <c r="AM236" s="43">
        <v>0</v>
      </c>
      <c r="AN236" s="43">
        <v>0</v>
      </c>
      <c r="AO236" s="43">
        <v>0</v>
      </c>
      <c r="AP236" s="43">
        <v>0</v>
      </c>
      <c r="AQ236" s="43">
        <v>0</v>
      </c>
      <c r="AR236" s="43">
        <v>0</v>
      </c>
      <c r="AS236" s="43">
        <v>0</v>
      </c>
      <c r="AT236" s="43">
        <v>0</v>
      </c>
      <c r="AU236" s="43">
        <v>0</v>
      </c>
      <c r="AV236" s="43">
        <v>0</v>
      </c>
      <c r="AW236" s="43">
        <v>0</v>
      </c>
      <c r="AX236" s="43">
        <v>0</v>
      </c>
      <c r="AY236" s="43">
        <v>0</v>
      </c>
      <c r="AZ236" s="43">
        <v>0</v>
      </c>
      <c r="BA236" s="43">
        <v>0</v>
      </c>
      <c r="BB236" s="43">
        <v>0</v>
      </c>
      <c r="BC236" s="43">
        <v>0</v>
      </c>
      <c r="BD236" s="43">
        <v>0</v>
      </c>
      <c r="BE236" s="43">
        <v>0</v>
      </c>
      <c r="BF236" s="43">
        <v>0</v>
      </c>
      <c r="BG236" s="43">
        <v>0</v>
      </c>
      <c r="BH236" s="43">
        <v>0</v>
      </c>
      <c r="BI236" s="43">
        <v>0</v>
      </c>
      <c r="BJ236" s="43">
        <v>0</v>
      </c>
      <c r="BK236" s="43"/>
      <c r="BL236" s="43"/>
      <c r="BM236" s="43"/>
      <c r="BN236" s="43"/>
      <c r="BO236" s="43"/>
      <c r="BP236" s="43"/>
      <c r="BQ236" s="43"/>
    </row>
    <row r="237" spans="1:69" x14ac:dyDescent="0.25">
      <c r="A237" s="2" t="s">
        <v>289</v>
      </c>
      <c r="C237" s="37">
        <v>0</v>
      </c>
      <c r="D237" s="37">
        <v>0</v>
      </c>
      <c r="E237" s="37">
        <v>0</v>
      </c>
      <c r="F237" s="37">
        <v>0</v>
      </c>
      <c r="G237" s="37">
        <v>0</v>
      </c>
      <c r="H237" s="37">
        <v>0</v>
      </c>
      <c r="I237" s="37">
        <v>0</v>
      </c>
      <c r="J237" s="37">
        <v>0</v>
      </c>
      <c r="K237" s="37">
        <v>0</v>
      </c>
      <c r="L237" s="37">
        <v>0</v>
      </c>
      <c r="M237" s="37">
        <v>0</v>
      </c>
      <c r="N237" s="37">
        <v>0</v>
      </c>
      <c r="O237" s="37">
        <v>0</v>
      </c>
      <c r="P237" s="37">
        <v>0</v>
      </c>
      <c r="Q237" s="37">
        <v>0</v>
      </c>
      <c r="R237" s="37">
        <v>0</v>
      </c>
      <c r="S237" s="37">
        <v>0</v>
      </c>
      <c r="T237" s="37">
        <v>0</v>
      </c>
      <c r="U237" s="37">
        <v>0</v>
      </c>
      <c r="V237" s="37">
        <v>0</v>
      </c>
      <c r="W237" s="37">
        <v>0</v>
      </c>
      <c r="X237" s="37">
        <v>0</v>
      </c>
      <c r="Y237" s="37">
        <v>0</v>
      </c>
      <c r="Z237" s="37">
        <v>0</v>
      </c>
      <c r="AA237" s="37">
        <v>0</v>
      </c>
      <c r="AB237" s="37">
        <v>0</v>
      </c>
      <c r="AC237" s="37">
        <v>0</v>
      </c>
      <c r="AD237" s="37">
        <v>0</v>
      </c>
      <c r="AE237" s="37">
        <v>0</v>
      </c>
      <c r="AF237" s="37">
        <v>0</v>
      </c>
      <c r="AG237" s="37">
        <v>0</v>
      </c>
      <c r="AH237" s="37">
        <v>0</v>
      </c>
      <c r="AI237" s="37">
        <v>0</v>
      </c>
      <c r="AJ237" s="37">
        <v>0</v>
      </c>
      <c r="AK237" s="37">
        <v>0</v>
      </c>
      <c r="AL237" s="37">
        <v>0</v>
      </c>
      <c r="AM237" s="37">
        <v>0</v>
      </c>
      <c r="AN237" s="37">
        <v>0</v>
      </c>
      <c r="AO237" s="37">
        <v>0</v>
      </c>
      <c r="AP237" s="37">
        <v>0</v>
      </c>
      <c r="AQ237" s="37">
        <v>0</v>
      </c>
      <c r="AR237" s="37">
        <v>0</v>
      </c>
      <c r="AS237" s="37">
        <v>0</v>
      </c>
      <c r="AT237" s="37">
        <v>0</v>
      </c>
      <c r="AU237" s="37">
        <v>0</v>
      </c>
      <c r="AV237" s="37">
        <v>0</v>
      </c>
      <c r="AW237" s="37">
        <v>0</v>
      </c>
      <c r="AX237" s="37">
        <v>0</v>
      </c>
      <c r="AY237" s="37">
        <v>0</v>
      </c>
      <c r="AZ237" s="37">
        <v>0</v>
      </c>
      <c r="BA237" s="37">
        <v>0</v>
      </c>
      <c r="BB237" s="37">
        <v>0</v>
      </c>
      <c r="BC237" s="37">
        <v>0</v>
      </c>
      <c r="BD237" s="37">
        <v>0</v>
      </c>
      <c r="BE237" s="37">
        <v>0</v>
      </c>
      <c r="BF237" s="37">
        <v>0</v>
      </c>
      <c r="BG237" s="37">
        <v>0</v>
      </c>
      <c r="BH237" s="37">
        <v>0</v>
      </c>
      <c r="BI237" s="37">
        <v>0</v>
      </c>
      <c r="BJ237" s="37">
        <v>0</v>
      </c>
      <c r="BK237" s="43"/>
      <c r="BL237" s="43"/>
      <c r="BM237" s="43"/>
      <c r="BN237" s="43"/>
      <c r="BO237" s="43"/>
      <c r="BP237" s="43"/>
      <c r="BQ237" s="43"/>
    </row>
    <row r="238" spans="1:69" x14ac:dyDescent="0.25">
      <c r="A238" s="2" t="s">
        <v>290</v>
      </c>
      <c r="C238" s="43">
        <v>0</v>
      </c>
      <c r="D238" s="43">
        <v>0</v>
      </c>
      <c r="E238" s="43">
        <v>0</v>
      </c>
      <c r="F238" s="43">
        <v>0</v>
      </c>
      <c r="G238" s="43">
        <v>0</v>
      </c>
      <c r="H238" s="43">
        <v>0</v>
      </c>
      <c r="I238" s="43">
        <v>0</v>
      </c>
      <c r="J238" s="43">
        <v>0</v>
      </c>
      <c r="K238" s="43">
        <v>0</v>
      </c>
      <c r="L238" s="43">
        <v>0</v>
      </c>
      <c r="M238" s="43">
        <v>0</v>
      </c>
      <c r="N238" s="43">
        <v>0</v>
      </c>
      <c r="O238" s="43">
        <v>0</v>
      </c>
      <c r="P238" s="43">
        <v>0</v>
      </c>
      <c r="Q238" s="43">
        <v>0</v>
      </c>
      <c r="R238" s="43">
        <v>0</v>
      </c>
      <c r="S238" s="43">
        <v>0</v>
      </c>
      <c r="T238" s="43">
        <v>0</v>
      </c>
      <c r="U238" s="43">
        <v>0</v>
      </c>
      <c r="V238" s="43">
        <v>0</v>
      </c>
      <c r="W238" s="43">
        <v>0</v>
      </c>
      <c r="X238" s="43">
        <v>0</v>
      </c>
      <c r="Y238" s="43">
        <v>0</v>
      </c>
      <c r="Z238" s="43">
        <v>0</v>
      </c>
      <c r="AA238" s="43">
        <v>0</v>
      </c>
      <c r="AB238" s="43">
        <v>0</v>
      </c>
      <c r="AC238" s="43">
        <v>0</v>
      </c>
      <c r="AD238" s="43">
        <v>0</v>
      </c>
      <c r="AE238" s="43">
        <v>0</v>
      </c>
      <c r="AF238" s="43">
        <v>0</v>
      </c>
      <c r="AG238" s="43">
        <v>0</v>
      </c>
      <c r="AH238" s="43">
        <v>0</v>
      </c>
      <c r="AI238" s="43">
        <v>0</v>
      </c>
      <c r="AJ238" s="43">
        <v>0</v>
      </c>
      <c r="AK238" s="43">
        <v>0</v>
      </c>
      <c r="AL238" s="43">
        <v>0</v>
      </c>
      <c r="AM238" s="43">
        <v>0</v>
      </c>
      <c r="AN238" s="43">
        <v>0</v>
      </c>
      <c r="AO238" s="43">
        <v>0</v>
      </c>
      <c r="AP238" s="43">
        <v>0</v>
      </c>
      <c r="AQ238" s="43">
        <v>0</v>
      </c>
      <c r="AR238" s="43">
        <v>0</v>
      </c>
      <c r="AS238" s="43">
        <v>0</v>
      </c>
      <c r="AT238" s="43">
        <v>0</v>
      </c>
      <c r="AU238" s="43">
        <v>0</v>
      </c>
      <c r="AV238" s="43">
        <v>0</v>
      </c>
      <c r="AW238" s="43">
        <v>0</v>
      </c>
      <c r="AX238" s="43">
        <v>0</v>
      </c>
      <c r="AY238" s="43">
        <v>0</v>
      </c>
      <c r="AZ238" s="43">
        <v>0</v>
      </c>
      <c r="BA238" s="43">
        <v>0</v>
      </c>
      <c r="BB238" s="43">
        <v>0</v>
      </c>
      <c r="BC238" s="43">
        <v>0</v>
      </c>
      <c r="BD238" s="43">
        <v>0</v>
      </c>
      <c r="BE238" s="43">
        <v>0</v>
      </c>
      <c r="BF238" s="43">
        <v>0</v>
      </c>
      <c r="BG238" s="43">
        <v>0</v>
      </c>
      <c r="BH238" s="43">
        <v>0</v>
      </c>
      <c r="BI238" s="43">
        <v>0</v>
      </c>
      <c r="BJ238" s="43">
        <v>0</v>
      </c>
      <c r="BK238" s="43"/>
      <c r="BL238" s="43"/>
      <c r="BM238" s="43"/>
      <c r="BN238" s="43"/>
      <c r="BO238" s="43"/>
      <c r="BP238" s="43"/>
      <c r="BQ238" s="43"/>
    </row>
    <row r="239" spans="1:69" x14ac:dyDescent="0.25">
      <c r="C239" s="17">
        <f>SUM($C236:C236)-SUM($C238:C238)</f>
        <v>0</v>
      </c>
      <c r="D239" s="17">
        <f>SUM($C236:D236)-SUM($C238:D238)</f>
        <v>0</v>
      </c>
      <c r="E239" s="17">
        <f>SUM($C236:E236)-SUM($C238:E238)</f>
        <v>0</v>
      </c>
      <c r="F239" s="17">
        <f>SUM($C236:F236)-SUM($C238:F238)</f>
        <v>0</v>
      </c>
      <c r="G239" s="17">
        <f>SUM($C236:G236)-SUM($C238:G238)</f>
        <v>0</v>
      </c>
      <c r="H239" s="17">
        <f>SUM($C236:H236)-SUM($C238:H238)</f>
        <v>0</v>
      </c>
      <c r="I239" s="17">
        <f>SUM($C236:I236)-SUM($C238:I238)</f>
        <v>0</v>
      </c>
      <c r="J239" s="17">
        <f>SUM($C236:J236)-SUM($C238:J238)</f>
        <v>0</v>
      </c>
      <c r="K239" s="17">
        <f>SUM($C236:K236)-SUM($C238:K238)</f>
        <v>0</v>
      </c>
      <c r="L239" s="17">
        <f>SUM($C236:L236)-SUM($C238:L238)</f>
        <v>0</v>
      </c>
      <c r="M239" s="17">
        <f>SUM($C236:M236)-SUM($C238:M238)</f>
        <v>0</v>
      </c>
      <c r="N239" s="17">
        <f>SUM($C236:N236)-SUM($C238:N238)</f>
        <v>0</v>
      </c>
      <c r="O239" s="17">
        <f>SUM($C236:O236)-SUM($C238:O238)</f>
        <v>0</v>
      </c>
      <c r="P239" s="17">
        <f>SUM($C236:P236)-SUM($C238:P238)</f>
        <v>0</v>
      </c>
      <c r="Q239" s="17">
        <f>SUM($C236:Q236)-SUM($C238:Q238)</f>
        <v>0</v>
      </c>
      <c r="R239" s="17">
        <f>SUM($C236:R236)-SUM($C238:R238)</f>
        <v>0</v>
      </c>
      <c r="S239" s="17">
        <f>SUM($C236:S236)-SUM($C238:S238)</f>
        <v>0</v>
      </c>
      <c r="T239" s="17">
        <f>SUM($C236:T236)-SUM($C238:T238)</f>
        <v>0</v>
      </c>
      <c r="U239" s="17">
        <f>SUM($C236:U236)-SUM($C238:U238)</f>
        <v>0</v>
      </c>
      <c r="V239" s="17">
        <f>SUM($C236:V236)-SUM($C238:V238)</f>
        <v>0</v>
      </c>
      <c r="W239" s="17">
        <f>SUM($C236:W236)-SUM($C238:W238)</f>
        <v>0</v>
      </c>
      <c r="X239" s="17">
        <f>SUM($C236:X236)-SUM($C238:X238)</f>
        <v>0</v>
      </c>
      <c r="Y239" s="17">
        <f>SUM($C236:Y236)-SUM($C238:Y238)</f>
        <v>0</v>
      </c>
      <c r="Z239" s="17">
        <f>SUM($C236:Z236)-SUM($C238:Z238)</f>
        <v>0</v>
      </c>
      <c r="AA239" s="17">
        <f>SUM($C236:AA236)-SUM($C238:AA238)</f>
        <v>0</v>
      </c>
      <c r="AB239" s="17">
        <f>SUM($C236:AB236)-SUM($C238:AB238)</f>
        <v>0</v>
      </c>
      <c r="AC239" s="17">
        <f>SUM($C236:AC236)-SUM($C238:AC238)</f>
        <v>0</v>
      </c>
      <c r="AD239" s="17">
        <f>SUM($C236:AD236)-SUM($C238:AD238)</f>
        <v>0</v>
      </c>
      <c r="AE239" s="17">
        <f>SUM($C236:AE236)-SUM($C238:AE238)</f>
        <v>0</v>
      </c>
      <c r="AF239" s="17">
        <f>SUM($C236:AF236)-SUM($C238:AF238)</f>
        <v>0</v>
      </c>
      <c r="AG239" s="17">
        <f>SUM($C236:AG236)-SUM($C238:AG238)</f>
        <v>0</v>
      </c>
      <c r="AH239" s="17">
        <f>SUM($C236:AH236)-SUM($C238:AH238)</f>
        <v>0</v>
      </c>
      <c r="AI239" s="17">
        <f>SUM($C236:AI236)-SUM($C238:AI238)</f>
        <v>0</v>
      </c>
      <c r="AJ239" s="17">
        <f>SUM($C236:AJ236)-SUM($C238:AJ238)</f>
        <v>0</v>
      </c>
      <c r="AK239" s="17">
        <f>SUM($C236:AK236)-SUM($C238:AK238)</f>
        <v>0</v>
      </c>
      <c r="AL239" s="17">
        <f>SUM($C236:AL236)-SUM($C238:AL238)</f>
        <v>0</v>
      </c>
      <c r="AM239" s="17">
        <f>SUM($C236:AM236)-SUM($C238:AM238)</f>
        <v>0</v>
      </c>
      <c r="AN239" s="17">
        <f>SUM($C236:AN236)-SUM($C238:AN238)</f>
        <v>0</v>
      </c>
      <c r="AO239" s="17">
        <f>SUM($C236:AO236)-SUM($C238:AO238)</f>
        <v>0</v>
      </c>
      <c r="AP239" s="17">
        <f>SUM($C236:AP236)-SUM($C238:AP238)</f>
        <v>0</v>
      </c>
      <c r="AQ239" s="17">
        <f>SUM($C236:AQ236)-SUM($C238:AQ238)</f>
        <v>0</v>
      </c>
      <c r="AR239" s="17">
        <f>SUM($C236:AR236)-SUM($C238:AR238)</f>
        <v>0</v>
      </c>
      <c r="AS239" s="17">
        <f>SUM($C236:AS236)-SUM($C238:AS238)</f>
        <v>0</v>
      </c>
      <c r="AT239" s="17">
        <f>SUM($C236:AT236)-SUM($C238:AT238)</f>
        <v>0</v>
      </c>
      <c r="AU239" s="17">
        <f>SUM($C236:AU236)-SUM($C238:AU238)</f>
        <v>0</v>
      </c>
      <c r="AV239" s="17">
        <f>SUM($C236:AV236)-SUM($C238:AV238)</f>
        <v>0</v>
      </c>
      <c r="AW239" s="17">
        <f>SUM($C236:AW236)-SUM($C238:AW238)</f>
        <v>0</v>
      </c>
      <c r="AX239" s="17">
        <f>SUM($C236:AX236)-SUM($C238:AX238)</f>
        <v>0</v>
      </c>
      <c r="AY239" s="17">
        <f>SUM($C236:AY236)-SUM($C238:AY238)</f>
        <v>0</v>
      </c>
      <c r="AZ239" s="17">
        <f>SUM($C236:AZ236)-SUM($C238:AZ238)</f>
        <v>0</v>
      </c>
      <c r="BA239" s="17">
        <f>SUM($C236:BA236)-SUM($C238:BA238)</f>
        <v>0</v>
      </c>
      <c r="BB239" s="17">
        <f>SUM($C236:BB236)-SUM($C238:BB238)</f>
        <v>0</v>
      </c>
      <c r="BC239" s="17">
        <f>SUM($C236:BC236)-SUM($C238:BC238)</f>
        <v>0</v>
      </c>
      <c r="BD239" s="17">
        <f>SUM($C236:BD236)-SUM($C238:BD238)</f>
        <v>0</v>
      </c>
      <c r="BE239" s="17">
        <f>SUM($C236:BE236)-SUM($C238:BE238)</f>
        <v>0</v>
      </c>
      <c r="BF239" s="17">
        <f>SUM($C236:BF236)-SUM($C238:BF238)</f>
        <v>0</v>
      </c>
      <c r="BG239" s="17">
        <f>SUM($C236:BG236)-SUM($C238:BG238)</f>
        <v>0</v>
      </c>
      <c r="BH239" s="17">
        <f>SUM($C236:BH236)-SUM($C238:BH238)</f>
        <v>0</v>
      </c>
      <c r="BI239" s="17">
        <f>SUM($C236:BI236)-SUM($C238:BI238)</f>
        <v>0</v>
      </c>
      <c r="BJ239" s="17">
        <f>SUM($C236:BJ236)-SUM($C238:BJ238)</f>
        <v>0</v>
      </c>
    </row>
    <row r="240" spans="1:69" x14ac:dyDescent="0.25">
      <c r="C240" s="17">
        <f>C235-C236</f>
        <v>0</v>
      </c>
      <c r="D240" s="17">
        <f t="shared" ref="D240:BJ240" si="106">D235-D236</f>
        <v>0</v>
      </c>
      <c r="E240" s="17">
        <f t="shared" si="106"/>
        <v>0</v>
      </c>
      <c r="F240" s="17">
        <f t="shared" si="106"/>
        <v>0</v>
      </c>
      <c r="G240" s="17">
        <f t="shared" si="106"/>
        <v>0</v>
      </c>
      <c r="H240" s="17">
        <f t="shared" si="106"/>
        <v>0</v>
      </c>
      <c r="I240" s="17">
        <f t="shared" si="106"/>
        <v>0</v>
      </c>
      <c r="J240" s="17">
        <f t="shared" si="106"/>
        <v>0</v>
      </c>
      <c r="K240" s="17">
        <f t="shared" si="106"/>
        <v>0</v>
      </c>
      <c r="L240" s="17">
        <f t="shared" si="106"/>
        <v>0</v>
      </c>
      <c r="M240" s="17">
        <f t="shared" si="106"/>
        <v>0</v>
      </c>
      <c r="N240" s="17">
        <f t="shared" si="106"/>
        <v>0</v>
      </c>
      <c r="O240" s="17">
        <f t="shared" si="106"/>
        <v>0</v>
      </c>
      <c r="P240" s="17">
        <f t="shared" si="106"/>
        <v>0</v>
      </c>
      <c r="Q240" s="17">
        <f t="shared" si="106"/>
        <v>0</v>
      </c>
      <c r="R240" s="17">
        <f t="shared" si="106"/>
        <v>0</v>
      </c>
      <c r="S240" s="17">
        <f t="shared" si="106"/>
        <v>0</v>
      </c>
      <c r="T240" s="17">
        <f t="shared" si="106"/>
        <v>0</v>
      </c>
      <c r="U240" s="17">
        <f t="shared" si="106"/>
        <v>0</v>
      </c>
      <c r="V240" s="17">
        <f t="shared" si="106"/>
        <v>0</v>
      </c>
      <c r="W240" s="17">
        <f t="shared" si="106"/>
        <v>0</v>
      </c>
      <c r="X240" s="17">
        <f t="shared" si="106"/>
        <v>0</v>
      </c>
      <c r="Y240" s="17">
        <f t="shared" si="106"/>
        <v>0</v>
      </c>
      <c r="Z240" s="17">
        <f t="shared" si="106"/>
        <v>0</v>
      </c>
      <c r="AA240" s="17">
        <f t="shared" si="106"/>
        <v>0</v>
      </c>
      <c r="AB240" s="17">
        <f t="shared" si="106"/>
        <v>0</v>
      </c>
      <c r="AC240" s="17">
        <f t="shared" si="106"/>
        <v>0</v>
      </c>
      <c r="AD240" s="17">
        <f t="shared" si="106"/>
        <v>0</v>
      </c>
      <c r="AE240" s="17">
        <f t="shared" si="106"/>
        <v>0</v>
      </c>
      <c r="AF240" s="17">
        <f t="shared" si="106"/>
        <v>0</v>
      </c>
      <c r="AG240" s="17">
        <f t="shared" si="106"/>
        <v>0</v>
      </c>
      <c r="AH240" s="17">
        <f t="shared" si="106"/>
        <v>0</v>
      </c>
      <c r="AI240" s="17">
        <f t="shared" si="106"/>
        <v>0</v>
      </c>
      <c r="AJ240" s="17">
        <f t="shared" si="106"/>
        <v>0</v>
      </c>
      <c r="AK240" s="17">
        <f t="shared" si="106"/>
        <v>0</v>
      </c>
      <c r="AL240" s="17">
        <f t="shared" si="106"/>
        <v>0</v>
      </c>
      <c r="AM240" s="17">
        <f t="shared" si="106"/>
        <v>0</v>
      </c>
      <c r="AN240" s="17">
        <f t="shared" si="106"/>
        <v>0</v>
      </c>
      <c r="AO240" s="17">
        <f t="shared" si="106"/>
        <v>0</v>
      </c>
      <c r="AP240" s="17">
        <f t="shared" si="106"/>
        <v>0</v>
      </c>
      <c r="AQ240" s="17">
        <f t="shared" si="106"/>
        <v>0</v>
      </c>
      <c r="AR240" s="17">
        <f t="shared" si="106"/>
        <v>0</v>
      </c>
      <c r="AS240" s="17">
        <f t="shared" si="106"/>
        <v>0</v>
      </c>
      <c r="AT240" s="17">
        <f t="shared" si="106"/>
        <v>0</v>
      </c>
      <c r="AU240" s="17">
        <f t="shared" si="106"/>
        <v>0</v>
      </c>
      <c r="AV240" s="17">
        <f t="shared" si="106"/>
        <v>0</v>
      </c>
      <c r="AW240" s="17">
        <f t="shared" si="106"/>
        <v>0</v>
      </c>
      <c r="AX240" s="17">
        <f t="shared" si="106"/>
        <v>0</v>
      </c>
      <c r="AY240" s="17">
        <f t="shared" si="106"/>
        <v>0</v>
      </c>
      <c r="AZ240" s="17">
        <f t="shared" si="106"/>
        <v>0</v>
      </c>
      <c r="BA240" s="17">
        <f t="shared" si="106"/>
        <v>0</v>
      </c>
      <c r="BB240" s="17">
        <f t="shared" si="106"/>
        <v>0</v>
      </c>
      <c r="BC240" s="17">
        <f t="shared" si="106"/>
        <v>0</v>
      </c>
      <c r="BD240" s="17">
        <f t="shared" si="106"/>
        <v>0</v>
      </c>
      <c r="BE240" s="17">
        <f t="shared" si="106"/>
        <v>0</v>
      </c>
      <c r="BF240" s="17">
        <f t="shared" si="106"/>
        <v>0</v>
      </c>
      <c r="BG240" s="17">
        <f t="shared" si="106"/>
        <v>0</v>
      </c>
      <c r="BH240" s="17">
        <f t="shared" si="106"/>
        <v>0</v>
      </c>
      <c r="BI240" s="17">
        <f t="shared" si="106"/>
        <v>0</v>
      </c>
      <c r="BJ240" s="17">
        <f t="shared" si="106"/>
        <v>0</v>
      </c>
    </row>
    <row r="241" spans="1:62" x14ac:dyDescent="0.25">
      <c r="C241" s="17">
        <f t="shared" ref="C241:Y241" si="107">C237-C238</f>
        <v>0</v>
      </c>
      <c r="D241" s="17">
        <f t="shared" si="107"/>
        <v>0</v>
      </c>
      <c r="E241" s="17">
        <f t="shared" si="107"/>
        <v>0</v>
      </c>
      <c r="F241" s="17">
        <f t="shared" si="107"/>
        <v>0</v>
      </c>
      <c r="G241" s="17">
        <f t="shared" si="107"/>
        <v>0</v>
      </c>
      <c r="H241" s="17">
        <f t="shared" si="107"/>
        <v>0</v>
      </c>
      <c r="I241" s="17">
        <f t="shared" si="107"/>
        <v>0</v>
      </c>
      <c r="J241" s="17">
        <f t="shared" si="107"/>
        <v>0</v>
      </c>
      <c r="K241" s="17">
        <f t="shared" si="107"/>
        <v>0</v>
      </c>
      <c r="L241" s="17">
        <f t="shared" si="107"/>
        <v>0</v>
      </c>
      <c r="M241" s="17">
        <f t="shared" si="107"/>
        <v>0</v>
      </c>
      <c r="N241" s="17">
        <f t="shared" si="107"/>
        <v>0</v>
      </c>
      <c r="O241" s="17">
        <f t="shared" si="107"/>
        <v>0</v>
      </c>
      <c r="P241" s="17">
        <f t="shared" si="107"/>
        <v>0</v>
      </c>
      <c r="Q241" s="17">
        <f t="shared" si="107"/>
        <v>0</v>
      </c>
      <c r="R241" s="17">
        <f t="shared" si="107"/>
        <v>0</v>
      </c>
      <c r="S241" s="17">
        <f t="shared" si="107"/>
        <v>0</v>
      </c>
      <c r="T241" s="17">
        <f t="shared" si="107"/>
        <v>0</v>
      </c>
      <c r="U241" s="17">
        <f t="shared" si="107"/>
        <v>0</v>
      </c>
      <c r="V241" s="17">
        <f t="shared" si="107"/>
        <v>0</v>
      </c>
      <c r="W241" s="17">
        <f t="shared" si="107"/>
        <v>0</v>
      </c>
      <c r="X241" s="17">
        <f t="shared" si="107"/>
        <v>0</v>
      </c>
      <c r="Y241" s="17">
        <f t="shared" si="107"/>
        <v>0</v>
      </c>
      <c r="Z241" s="17">
        <f>Z237-Z238</f>
        <v>0</v>
      </c>
      <c r="AA241" s="17">
        <f t="shared" ref="AA241:BJ241" si="108">AA237-AA238</f>
        <v>0</v>
      </c>
      <c r="AB241" s="17">
        <f t="shared" si="108"/>
        <v>0</v>
      </c>
      <c r="AC241" s="17">
        <f t="shared" si="108"/>
        <v>0</v>
      </c>
      <c r="AD241" s="17">
        <f t="shared" si="108"/>
        <v>0</v>
      </c>
      <c r="AE241" s="17">
        <f t="shared" si="108"/>
        <v>0</v>
      </c>
      <c r="AF241" s="17">
        <f t="shared" si="108"/>
        <v>0</v>
      </c>
      <c r="AG241" s="17">
        <f t="shared" si="108"/>
        <v>0</v>
      </c>
      <c r="AH241" s="17">
        <f t="shared" si="108"/>
        <v>0</v>
      </c>
      <c r="AI241" s="17">
        <f t="shared" si="108"/>
        <v>0</v>
      </c>
      <c r="AJ241" s="17">
        <f t="shared" si="108"/>
        <v>0</v>
      </c>
      <c r="AK241" s="17">
        <f t="shared" si="108"/>
        <v>0</v>
      </c>
      <c r="AL241" s="17">
        <f t="shared" si="108"/>
        <v>0</v>
      </c>
      <c r="AM241" s="17">
        <f t="shared" si="108"/>
        <v>0</v>
      </c>
      <c r="AN241" s="17">
        <f t="shared" si="108"/>
        <v>0</v>
      </c>
      <c r="AO241" s="17">
        <f t="shared" si="108"/>
        <v>0</v>
      </c>
      <c r="AP241" s="17">
        <f t="shared" si="108"/>
        <v>0</v>
      </c>
      <c r="AQ241" s="17">
        <f t="shared" si="108"/>
        <v>0</v>
      </c>
      <c r="AR241" s="17">
        <f t="shared" si="108"/>
        <v>0</v>
      </c>
      <c r="AS241" s="17">
        <f t="shared" si="108"/>
        <v>0</v>
      </c>
      <c r="AT241" s="17">
        <f t="shared" si="108"/>
        <v>0</v>
      </c>
      <c r="AU241" s="17">
        <f t="shared" si="108"/>
        <v>0</v>
      </c>
      <c r="AV241" s="17">
        <f t="shared" si="108"/>
        <v>0</v>
      </c>
      <c r="AW241" s="17">
        <f t="shared" si="108"/>
        <v>0</v>
      </c>
      <c r="AX241" s="17">
        <f t="shared" si="108"/>
        <v>0</v>
      </c>
      <c r="AY241" s="17">
        <f t="shared" si="108"/>
        <v>0</v>
      </c>
      <c r="AZ241" s="17">
        <f t="shared" si="108"/>
        <v>0</v>
      </c>
      <c r="BA241" s="17">
        <f t="shared" si="108"/>
        <v>0</v>
      </c>
      <c r="BB241" s="17">
        <f t="shared" si="108"/>
        <v>0</v>
      </c>
      <c r="BC241" s="17">
        <f t="shared" si="108"/>
        <v>0</v>
      </c>
      <c r="BD241" s="17">
        <f t="shared" si="108"/>
        <v>0</v>
      </c>
      <c r="BE241" s="17">
        <f t="shared" si="108"/>
        <v>0</v>
      </c>
      <c r="BF241" s="17">
        <f t="shared" si="108"/>
        <v>0</v>
      </c>
      <c r="BG241" s="17">
        <f t="shared" si="108"/>
        <v>0</v>
      </c>
      <c r="BH241" s="17">
        <f t="shared" si="108"/>
        <v>0</v>
      </c>
      <c r="BI241" s="17">
        <f t="shared" si="108"/>
        <v>0</v>
      </c>
      <c r="BJ241" s="17">
        <f t="shared" si="108"/>
        <v>0</v>
      </c>
    </row>
    <row r="242" spans="1:62" x14ac:dyDescent="0.25">
      <c r="A242" s="4" t="s">
        <v>7</v>
      </c>
    </row>
    <row r="243" spans="1:62" x14ac:dyDescent="0.25">
      <c r="C243" s="14" t="s">
        <v>8</v>
      </c>
      <c r="D243" s="14" t="s">
        <v>9</v>
      </c>
      <c r="E243" s="14" t="s">
        <v>10</v>
      </c>
    </row>
    <row r="244" spans="1:62" x14ac:dyDescent="0.25">
      <c r="B244" s="2" t="s">
        <v>291</v>
      </c>
      <c r="C244" s="37">
        <f>50000*1.45</f>
        <v>72500</v>
      </c>
      <c r="D244" s="37">
        <f>300000*1.45</f>
        <v>435000</v>
      </c>
      <c r="E244" s="37">
        <f>1500000*1.45</f>
        <v>2175000</v>
      </c>
    </row>
    <row r="245" spans="1:62" x14ac:dyDescent="0.25">
      <c r="B245" s="2" t="s">
        <v>292</v>
      </c>
      <c r="C245" s="40">
        <v>0.19</v>
      </c>
      <c r="D245" s="40">
        <v>0.32750000000000001</v>
      </c>
      <c r="E245" s="40">
        <v>0.3</v>
      </c>
    </row>
    <row r="246" spans="1:62" x14ac:dyDescent="0.25">
      <c r="C246" s="16"/>
      <c r="D246" s="16"/>
      <c r="E246" s="16"/>
    </row>
    <row r="247" spans="1:62" x14ac:dyDescent="0.25">
      <c r="B247" s="2" t="s">
        <v>293</v>
      </c>
      <c r="D247" s="39">
        <v>0.17499999999999999</v>
      </c>
    </row>
    <row r="248" spans="1:62" x14ac:dyDescent="0.25">
      <c r="B248" s="2" t="s">
        <v>294</v>
      </c>
      <c r="D248" s="38">
        <v>1</v>
      </c>
    </row>
    <row r="249" spans="1:62" x14ac:dyDescent="0.25">
      <c r="B249" s="2" t="s">
        <v>295</v>
      </c>
      <c r="D249" s="38">
        <v>1</v>
      </c>
    </row>
    <row r="251" spans="1:62" x14ac:dyDescent="0.25">
      <c r="A251" s="4" t="s">
        <v>186</v>
      </c>
      <c r="C251" s="2" t="s">
        <v>187</v>
      </c>
      <c r="D251" s="2" t="s">
        <v>188</v>
      </c>
    </row>
    <row r="252" spans="1:62" x14ac:dyDescent="0.25">
      <c r="C252" s="2" t="s">
        <v>121</v>
      </c>
      <c r="D252" s="2" t="s">
        <v>121</v>
      </c>
    </row>
    <row r="253" spans="1:62" x14ac:dyDescent="0.25">
      <c r="A253" s="2" t="s">
        <v>71</v>
      </c>
      <c r="B253" s="2" t="str">
        <f>B173</f>
        <v>Computer Equipment</v>
      </c>
      <c r="C253" s="37">
        <v>0</v>
      </c>
      <c r="D253" s="37">
        <v>0</v>
      </c>
    </row>
    <row r="254" spans="1:62" x14ac:dyDescent="0.25">
      <c r="B254" s="2" t="str">
        <f>B174</f>
        <v>Furniture, Office &amp; Lab Equipment</v>
      </c>
      <c r="C254" s="37">
        <v>0</v>
      </c>
      <c r="D254" s="37">
        <v>0</v>
      </c>
    </row>
    <row r="255" spans="1:62" x14ac:dyDescent="0.25">
      <c r="B255" s="2" t="str">
        <f>B175</f>
        <v>Other</v>
      </c>
      <c r="C255" s="37">
        <v>0</v>
      </c>
      <c r="D255" s="37">
        <v>0</v>
      </c>
    </row>
    <row r="256" spans="1:62" x14ac:dyDescent="0.25">
      <c r="B256" s="2" t="str">
        <f>B176</f>
        <v>Other</v>
      </c>
      <c r="C256" s="37">
        <v>0</v>
      </c>
      <c r="D256" s="37">
        <v>0</v>
      </c>
    </row>
    <row r="257" spans="1:4" x14ac:dyDescent="0.25">
      <c r="B257" s="2" t="str">
        <f>B177</f>
        <v>Other</v>
      </c>
      <c r="C257" s="37">
        <v>0</v>
      </c>
      <c r="D257" s="37">
        <v>0</v>
      </c>
    </row>
    <row r="258" spans="1:4" x14ac:dyDescent="0.25">
      <c r="C258" s="104">
        <f>SUM(C253:C257)</f>
        <v>0</v>
      </c>
      <c r="D258" s="104">
        <f>SUM(D253:D257)</f>
        <v>0</v>
      </c>
    </row>
    <row r="259" spans="1:4" x14ac:dyDescent="0.25">
      <c r="A259" s="2" t="s">
        <v>72</v>
      </c>
      <c r="B259" s="2" t="str">
        <f>'Output Sheet'!A140</f>
        <v>Trade Debtors</v>
      </c>
      <c r="C259" s="37">
        <v>0</v>
      </c>
      <c r="D259" s="9"/>
    </row>
    <row r="260" spans="1:4" x14ac:dyDescent="0.25">
      <c r="B260" s="2" t="str">
        <f>'Output Sheet'!A141</f>
        <v>VAT Reclaimable</v>
      </c>
      <c r="C260" s="37">
        <v>0</v>
      </c>
      <c r="D260" s="9"/>
    </row>
    <row r="261" spans="1:4" x14ac:dyDescent="0.25">
      <c r="B261" s="2" t="str">
        <f>'Output Sheet'!A142</f>
        <v>Bank &amp; Cash</v>
      </c>
      <c r="C261" s="37">
        <v>0</v>
      </c>
      <c r="D261" s="9"/>
    </row>
    <row r="262" spans="1:4" x14ac:dyDescent="0.25">
      <c r="C262" s="104">
        <f>SUM(C259:C261)</f>
        <v>0</v>
      </c>
      <c r="D262" s="9"/>
    </row>
    <row r="263" spans="1:4" x14ac:dyDescent="0.25">
      <c r="A263" s="2" t="s">
        <v>74</v>
      </c>
      <c r="B263" s="2" t="str">
        <f>'Output Sheet'!A145</f>
        <v>Overdraft</v>
      </c>
      <c r="C263" s="37">
        <v>0</v>
      </c>
      <c r="D263" s="9"/>
    </row>
    <row r="264" spans="1:4" x14ac:dyDescent="0.25">
      <c r="B264" s="2" t="str">
        <f>'Output Sheet'!A146</f>
        <v>Trade Creditors</v>
      </c>
      <c r="C264" s="37">
        <v>0</v>
      </c>
      <c r="D264" s="9"/>
    </row>
    <row r="265" spans="1:4" x14ac:dyDescent="0.25">
      <c r="B265" s="2" t="str">
        <f>'Output Sheet'!A147</f>
        <v>PAYE</v>
      </c>
      <c r="C265" s="37">
        <v>0</v>
      </c>
      <c r="D265" s="9"/>
    </row>
    <row r="266" spans="1:4" x14ac:dyDescent="0.25">
      <c r="B266" s="2" t="str">
        <f>'Output Sheet'!A148</f>
        <v>VAT Creditor</v>
      </c>
      <c r="C266" s="37">
        <v>0</v>
      </c>
      <c r="D266" s="9"/>
    </row>
    <row r="267" spans="1:4" x14ac:dyDescent="0.25">
      <c r="B267" s="2" t="str">
        <f>'Output Sheet'!A149</f>
        <v>Corporation Tax</v>
      </c>
      <c r="C267" s="37">
        <v>0</v>
      </c>
    </row>
    <row r="268" spans="1:4" x14ac:dyDescent="0.25">
      <c r="B268" s="2" t="str">
        <f>'Output Sheet'!A150</f>
        <v>Loans</v>
      </c>
      <c r="C268" s="37">
        <v>0</v>
      </c>
      <c r="D268" s="9"/>
    </row>
    <row r="269" spans="1:4" x14ac:dyDescent="0.25">
      <c r="C269" s="104">
        <f>SUM(C263:C268)</f>
        <v>0</v>
      </c>
      <c r="D269" s="9"/>
    </row>
    <row r="270" spans="1:4" x14ac:dyDescent="0.25">
      <c r="C270" s="9"/>
      <c r="D270" s="9"/>
    </row>
    <row r="271" spans="1:4" ht="14.4" thickBot="1" x14ac:dyDescent="0.3">
      <c r="A271" s="2" t="s">
        <v>77</v>
      </c>
      <c r="C271" s="105">
        <f>C258-D258+C262-C269</f>
        <v>0</v>
      </c>
      <c r="D271" s="9"/>
    </row>
    <row r="272" spans="1:4" ht="14.4" thickTop="1" x14ac:dyDescent="0.25">
      <c r="C272" s="9"/>
      <c r="D272" s="9"/>
    </row>
    <row r="273" spans="1:4" x14ac:dyDescent="0.25">
      <c r="A273" s="2" t="s">
        <v>189</v>
      </c>
      <c r="B273" s="2" t="str">
        <f>'Output Sheet'!A156</f>
        <v>Share Capital</v>
      </c>
      <c r="C273" s="37">
        <v>0</v>
      </c>
      <c r="D273" s="9"/>
    </row>
    <row r="274" spans="1:4" x14ac:dyDescent="0.25">
      <c r="B274" s="2" t="str">
        <f>'Output Sheet'!A157</f>
        <v>Share Premium</v>
      </c>
      <c r="C274" s="37">
        <v>0</v>
      </c>
      <c r="D274" s="9"/>
    </row>
    <row r="275" spans="1:4" x14ac:dyDescent="0.25">
      <c r="B275" s="2" t="str">
        <f>'Output Sheet'!A158</f>
        <v>Capital Redemption Reserve</v>
      </c>
      <c r="C275" s="37">
        <v>0</v>
      </c>
      <c r="D275" s="9"/>
    </row>
    <row r="276" spans="1:4" x14ac:dyDescent="0.25">
      <c r="B276" s="2" t="str">
        <f>'Output Sheet'!A159</f>
        <v>Profit &amp; Loss Reserve</v>
      </c>
      <c r="C276" s="37">
        <v>0</v>
      </c>
      <c r="D276" s="9"/>
    </row>
    <row r="277" spans="1:4" ht="14.4" thickBot="1" x14ac:dyDescent="0.3">
      <c r="C277" s="105">
        <f>SUM(C273:C276)</f>
        <v>0</v>
      </c>
      <c r="D277" s="9"/>
    </row>
    <row r="278" spans="1:4" ht="14.4" thickTop="1" x14ac:dyDescent="0.25"/>
  </sheetData>
  <phoneticPr fontId="0" type="noConversion"/>
  <pageMargins left="0.74803149606299213" right="0.74803149606299213" top="0.98425196850393704" bottom="0.98425196850393704" header="0.51181102362204722" footer="0.51181102362204722"/>
  <pageSetup paperSize="9" scale="30" pageOrder="overThenDown" orientation="landscape" horizontalDpi="4294967292" verticalDpi="4294967292"/>
  <headerFooter alignWithMargins="0">
    <oddFooter>&amp;LDraft Financial Projections&amp;R&amp;P</oddFooter>
  </headerFooter>
  <rowBreaks count="2" manualBreakCount="2">
    <brk id="117" max="61" man="1"/>
    <brk id="179" max="61" man="1"/>
  </rowBreaks>
  <colBreaks count="3" manualBreakCount="3">
    <brk id="26" max="271" man="1"/>
    <brk id="38" max="271" man="1"/>
    <brk id="50" max="1048575" man="1"/>
  </colBreaks>
  <ignoredErrors>
    <ignoredError sqref="D239:BJ239" formulaRange="1"/>
  </ignoredErrors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B1" zoomScale="75" zoomScaleNormal="50" workbookViewId="0">
      <selection activeCell="L48" sqref="L48"/>
    </sheetView>
  </sheetViews>
  <sheetFormatPr defaultColWidth="9.109375" defaultRowHeight="17.399999999999999" x14ac:dyDescent="0.3"/>
  <cols>
    <col min="1" max="1" width="62.109375" style="50" bestFit="1" customWidth="1"/>
    <col min="2" max="2" width="12.33203125" style="50" customWidth="1"/>
    <col min="3" max="3" width="17.44140625" style="50" bestFit="1" customWidth="1"/>
    <col min="4" max="4" width="12.77734375" style="50" customWidth="1"/>
    <col min="5" max="5" width="15.44140625" style="50" customWidth="1"/>
    <col min="6" max="6" width="12.77734375" style="50" customWidth="1"/>
    <col min="7" max="7" width="16.6640625" style="50" customWidth="1"/>
    <col min="8" max="8" width="9.109375" style="50"/>
    <col min="9" max="9" width="15" style="50" customWidth="1"/>
    <col min="10" max="10" width="11.33203125" style="50" bestFit="1" customWidth="1"/>
    <col min="11" max="11" width="15.44140625" style="50" customWidth="1"/>
    <col min="12" max="16384" width="9.109375" style="50"/>
  </cols>
  <sheetData>
    <row r="1" spans="1:11" x14ac:dyDescent="0.3">
      <c r="A1" s="34" t="str">
        <f>'Input Sheet'!A1</f>
        <v>SENSFISH LTD</v>
      </c>
    </row>
    <row r="2" spans="1:11" x14ac:dyDescent="0.3">
      <c r="A2" s="34" t="s">
        <v>117</v>
      </c>
    </row>
    <row r="3" spans="1:11" x14ac:dyDescent="0.3">
      <c r="A3" s="34"/>
    </row>
    <row r="4" spans="1:11" x14ac:dyDescent="0.3">
      <c r="C4" s="47" t="s">
        <v>84</v>
      </c>
      <c r="D4" s="47"/>
      <c r="E4" s="47" t="s">
        <v>85</v>
      </c>
      <c r="F4" s="47"/>
      <c r="G4" s="47" t="s">
        <v>86</v>
      </c>
      <c r="I4" s="47" t="s">
        <v>87</v>
      </c>
      <c r="K4" s="47" t="s">
        <v>88</v>
      </c>
    </row>
    <row r="5" spans="1:11" x14ac:dyDescent="0.3">
      <c r="C5" s="53" t="s">
        <v>121</v>
      </c>
      <c r="D5" s="63"/>
      <c r="E5" s="53" t="s">
        <v>121</v>
      </c>
      <c r="F5" s="63"/>
      <c r="G5" s="53" t="s">
        <v>121</v>
      </c>
      <c r="I5" s="53" t="s">
        <v>121</v>
      </c>
      <c r="K5" s="53" t="s">
        <v>121</v>
      </c>
    </row>
    <row r="6" spans="1:11" hidden="1" x14ac:dyDescent="0.3">
      <c r="A6" s="50" t="s">
        <v>50</v>
      </c>
    </row>
    <row r="7" spans="1:11" hidden="1" x14ac:dyDescent="0.3">
      <c r="A7" s="55" t="s">
        <v>27</v>
      </c>
      <c r="C7" s="55">
        <f>SUM('Output Sheet'!C6:N6)</f>
        <v>917811</v>
      </c>
      <c r="D7" s="55"/>
      <c r="E7" s="55">
        <f>SUM('Output Sheet'!O6:Z6)</f>
        <v>5038941</v>
      </c>
      <c r="F7" s="55"/>
      <c r="G7" s="55">
        <f>SUM('Output Sheet'!AA6:AL6)</f>
        <v>11942663</v>
      </c>
      <c r="I7" s="55">
        <f>SUM('Output Sheet'!AM6:AX6)</f>
        <v>21733946</v>
      </c>
      <c r="K7" s="55">
        <f>SUM('Output Sheet'!AY6:BJ6)</f>
        <v>33065895</v>
      </c>
    </row>
    <row r="8" spans="1:11" hidden="1" x14ac:dyDescent="0.3">
      <c r="A8" s="55" t="s">
        <v>54</v>
      </c>
      <c r="C8" s="55">
        <f>SUM('Output Sheet'!C7:N7)</f>
        <v>0</v>
      </c>
      <c r="D8" s="55"/>
      <c r="E8" s="55">
        <f>SUM('Output Sheet'!O7:Z7)</f>
        <v>0</v>
      </c>
      <c r="F8" s="55"/>
      <c r="G8" s="55">
        <f>SUM('Output Sheet'!AA7:AL7)</f>
        <v>0</v>
      </c>
      <c r="I8" s="55">
        <f>SUM('Output Sheet'!AM7:AX7)</f>
        <v>0</v>
      </c>
      <c r="K8" s="55">
        <f>SUM('Output Sheet'!AY7:BJ7)</f>
        <v>0</v>
      </c>
    </row>
    <row r="9" spans="1:11" hidden="1" x14ac:dyDescent="0.3">
      <c r="A9" s="55" t="s">
        <v>38</v>
      </c>
      <c r="C9" s="55">
        <f>SUM('Output Sheet'!C8:N8)</f>
        <v>0</v>
      </c>
      <c r="D9" s="55"/>
      <c r="E9" s="55">
        <f>SUM('Output Sheet'!O8:Z8)</f>
        <v>0</v>
      </c>
      <c r="F9" s="55"/>
      <c r="G9" s="55">
        <f>SUM('Output Sheet'!AA8:AL8)</f>
        <v>0</v>
      </c>
      <c r="I9" s="55">
        <f>SUM('Output Sheet'!AM8:AX8)</f>
        <v>0</v>
      </c>
      <c r="K9" s="55">
        <f>SUM('Output Sheet'!AY8:BJ8)</f>
        <v>0</v>
      </c>
    </row>
    <row r="10" spans="1:11" hidden="1" x14ac:dyDescent="0.3">
      <c r="A10" s="55" t="s">
        <v>51</v>
      </c>
      <c r="C10" s="55">
        <f>SUM('Output Sheet'!C9:N9)</f>
        <v>0</v>
      </c>
      <c r="D10" s="55"/>
      <c r="E10" s="55">
        <f>SUM('Output Sheet'!O9:Z9)</f>
        <v>0</v>
      </c>
      <c r="F10" s="55"/>
      <c r="G10" s="55">
        <f>SUM('Output Sheet'!AA9:AL9)</f>
        <v>0</v>
      </c>
      <c r="I10" s="55">
        <f>SUM('Output Sheet'!AM9:AX9)</f>
        <v>0</v>
      </c>
      <c r="K10" s="55">
        <f>SUM('Output Sheet'!AY9:BJ9)</f>
        <v>0</v>
      </c>
    </row>
    <row r="11" spans="1:11" hidden="1" x14ac:dyDescent="0.3">
      <c r="A11" s="55" t="s">
        <v>140</v>
      </c>
      <c r="C11" s="55">
        <f>SUM('Output Sheet'!C10:N10)</f>
        <v>89499</v>
      </c>
      <c r="D11" s="55"/>
      <c r="E11" s="55">
        <f>SUM('Output Sheet'!O10:Z10)</f>
        <v>0</v>
      </c>
      <c r="F11" s="55"/>
      <c r="G11" s="55">
        <f>SUM('Output Sheet'!AA10:AL10)</f>
        <v>0</v>
      </c>
      <c r="I11" s="55">
        <f>SUM('Output Sheet'!AM10:AX10)</f>
        <v>0</v>
      </c>
      <c r="K11" s="55">
        <f>SUM('Output Sheet'!AY10:BJ10)</f>
        <v>0</v>
      </c>
    </row>
    <row r="12" spans="1:11" ht="20.25" hidden="1" customHeight="1" x14ac:dyDescent="0.3">
      <c r="C12" s="64">
        <f>SUM(C7:C11)</f>
        <v>1007310</v>
      </c>
      <c r="D12" s="55"/>
      <c r="E12" s="64">
        <f>SUM(E7:E11)</f>
        <v>5038941</v>
      </c>
      <c r="F12" s="55"/>
      <c r="G12" s="64">
        <f>SUM(G7:G11)</f>
        <v>11942663</v>
      </c>
      <c r="I12" s="64">
        <f>SUM(I7:I11)</f>
        <v>21733946</v>
      </c>
      <c r="K12" s="64">
        <f>SUM(K7:K11)</f>
        <v>33065895</v>
      </c>
    </row>
    <row r="13" spans="1:11" hidden="1" x14ac:dyDescent="0.3">
      <c r="C13" s="55"/>
      <c r="D13" s="55"/>
      <c r="E13" s="55"/>
      <c r="F13" s="55"/>
      <c r="G13" s="55"/>
      <c r="I13" s="55"/>
      <c r="K13" s="55"/>
    </row>
    <row r="14" spans="1:11" hidden="1" x14ac:dyDescent="0.3">
      <c r="A14" s="50" t="s">
        <v>55</v>
      </c>
    </row>
    <row r="15" spans="1:11" hidden="1" x14ac:dyDescent="0.3">
      <c r="A15" s="55" t="s">
        <v>141</v>
      </c>
      <c r="C15" s="55">
        <f>SUM('Output Sheet'!C14:N14)</f>
        <v>595319.25500000012</v>
      </c>
      <c r="D15" s="55"/>
      <c r="E15" s="55">
        <f>SUM('Output Sheet'!O14:Z14)</f>
        <v>863279.90999999992</v>
      </c>
      <c r="F15" s="55"/>
      <c r="G15" s="55">
        <f>SUM('Output Sheet'!AA14:AL14)</f>
        <v>1031706.9900000003</v>
      </c>
      <c r="I15" s="55">
        <f>SUM('Output Sheet'!AM14:AX14)</f>
        <v>1214873.8400000001</v>
      </c>
      <c r="K15" s="55">
        <f>SUM('Output Sheet'!AY14:BJ14)</f>
        <v>1500379.5599999996</v>
      </c>
    </row>
    <row r="16" spans="1:11" hidden="1" x14ac:dyDescent="0.3">
      <c r="A16" s="55" t="s">
        <v>32</v>
      </c>
      <c r="C16" s="55">
        <f>SUM('Output Sheet'!C15:N15)</f>
        <v>53650</v>
      </c>
      <c r="D16" s="55"/>
      <c r="E16" s="55">
        <f>SUM('Output Sheet'!O15:Z15)</f>
        <v>79038</v>
      </c>
      <c r="F16" s="55"/>
      <c r="G16" s="55">
        <f>SUM('Output Sheet'!AA15:AL15)</f>
        <v>96088</v>
      </c>
      <c r="I16" s="55">
        <f>SUM('Output Sheet'!AM15:AX15)</f>
        <v>114658</v>
      </c>
      <c r="K16" s="55">
        <f>SUM('Output Sheet'!AY15:BJ15)</f>
        <v>143688</v>
      </c>
    </row>
    <row r="17" spans="1:11" hidden="1" x14ac:dyDescent="0.3">
      <c r="A17" s="55" t="s">
        <v>45</v>
      </c>
      <c r="C17" s="55">
        <f>SUM('Output Sheet'!C16:N16)</f>
        <v>368040.17700000003</v>
      </c>
      <c r="D17" s="55"/>
      <c r="E17" s="55">
        <f>SUM('Output Sheet'!O16:Z16)</f>
        <v>595285.48100000003</v>
      </c>
      <c r="F17" s="55"/>
      <c r="G17" s="55">
        <f>SUM('Output Sheet'!AA16:AL16)</f>
        <v>750781.52666666673</v>
      </c>
      <c r="I17" s="55">
        <f>SUM('Output Sheet'!AM16:AX16)</f>
        <v>917762.61700000009</v>
      </c>
      <c r="K17" s="55">
        <f>SUM('Output Sheet'!AY16:BJ16)</f>
        <v>1171747.5799999998</v>
      </c>
    </row>
    <row r="18" spans="1:11" hidden="1" x14ac:dyDescent="0.3">
      <c r="A18" s="55" t="s">
        <v>52</v>
      </c>
      <c r="C18" s="55">
        <f>SUM('Output Sheet'!C17:N17)</f>
        <v>817823.04747608828</v>
      </c>
      <c r="D18" s="55"/>
      <c r="E18" s="55">
        <f>SUM('Output Sheet'!O17:Z17)</f>
        <v>2516334.3667647699</v>
      </c>
      <c r="F18" s="55"/>
      <c r="G18" s="55">
        <f>SUM('Output Sheet'!AA17:AL17)</f>
        <v>5091979.1659780089</v>
      </c>
      <c r="I18" s="55">
        <f>SUM('Output Sheet'!AM17:AX17)</f>
        <v>8909509.5411631055</v>
      </c>
      <c r="K18" s="55">
        <f>SUM('Output Sheet'!AY17:BJ17)</f>
        <v>10728397.171301035</v>
      </c>
    </row>
    <row r="19" spans="1:11" hidden="1" x14ac:dyDescent="0.3">
      <c r="A19" s="55" t="s">
        <v>147</v>
      </c>
      <c r="C19" s="55">
        <f>SUM('Output Sheet'!C18:N18)</f>
        <v>0</v>
      </c>
      <c r="D19" s="55"/>
      <c r="E19" s="55">
        <f>SUM('Output Sheet'!O18:Z18)</f>
        <v>0</v>
      </c>
      <c r="F19" s="55"/>
      <c r="G19" s="55">
        <f>SUM('Output Sheet'!AA18:AL18)</f>
        <v>57867.190453210453</v>
      </c>
      <c r="I19" s="55">
        <f>SUM('Output Sheet'!AM18:AX18)</f>
        <v>1172115.2649341044</v>
      </c>
      <c r="K19" s="55">
        <f>SUM('Output Sheet'!AY18:BJ18)</f>
        <v>2596611.7376757469</v>
      </c>
    </row>
    <row r="20" spans="1:11" hidden="1" x14ac:dyDescent="0.3">
      <c r="A20" s="55" t="s">
        <v>142</v>
      </c>
      <c r="C20" s="55">
        <f>SUM('Output Sheet'!C19:N19)</f>
        <v>0</v>
      </c>
      <c r="D20" s="55"/>
      <c r="E20" s="55">
        <f>SUM('Output Sheet'!O19:Z19)</f>
        <v>172526</v>
      </c>
      <c r="F20" s="55"/>
      <c r="G20" s="55">
        <f>SUM('Output Sheet'!AA19:AL19)</f>
        <v>753143</v>
      </c>
      <c r="I20" s="55">
        <f>SUM('Output Sheet'!AM19:AX19)</f>
        <v>1598611</v>
      </c>
      <c r="K20" s="55">
        <f>SUM('Output Sheet'!AY19:BJ19)</f>
        <v>2883483</v>
      </c>
    </row>
    <row r="21" spans="1:11" hidden="1" x14ac:dyDescent="0.3">
      <c r="A21" s="55" t="s">
        <v>143</v>
      </c>
      <c r="C21" s="55">
        <f>SUM('Output Sheet'!C20:N20)</f>
        <v>684439</v>
      </c>
      <c r="D21" s="55"/>
      <c r="E21" s="55">
        <f>SUM('Output Sheet'!O20:Z20)</f>
        <v>851878</v>
      </c>
      <c r="F21" s="55"/>
      <c r="G21" s="55">
        <f>SUM('Output Sheet'!AA20:AL20)</f>
        <v>966440</v>
      </c>
      <c r="I21" s="55">
        <f>SUM('Output Sheet'!AM20:AX20)</f>
        <v>1054564</v>
      </c>
      <c r="K21" s="55">
        <f>SUM('Output Sheet'!AY20:BJ20)</f>
        <v>1198500</v>
      </c>
    </row>
    <row r="22" spans="1:11" hidden="1" x14ac:dyDescent="0.3">
      <c r="A22" s="55" t="s">
        <v>81</v>
      </c>
      <c r="C22" s="55">
        <f>SUM('Output Sheet'!C21:N21)</f>
        <v>0</v>
      </c>
      <c r="D22" s="55"/>
      <c r="E22" s="55">
        <f>SUM('Output Sheet'!O21:Z21)</f>
        <v>0</v>
      </c>
      <c r="F22" s="55"/>
      <c r="G22" s="55">
        <f>SUM('Output Sheet'!AA21:AL21)</f>
        <v>0</v>
      </c>
      <c r="I22" s="55">
        <f>SUM('Output Sheet'!AM21:AX21)</f>
        <v>0</v>
      </c>
      <c r="K22" s="55">
        <f>SUM('Output Sheet'!AY21:BJ21)</f>
        <v>0</v>
      </c>
    </row>
    <row r="23" spans="1:11" hidden="1" x14ac:dyDescent="0.3">
      <c r="A23" s="55" t="s">
        <v>178</v>
      </c>
      <c r="C23" s="55">
        <f>SUM('Output Sheet'!C22:N22)</f>
        <v>0</v>
      </c>
      <c r="D23" s="55"/>
      <c r="E23" s="55">
        <f>SUM('Output Sheet'!O22:Z22)</f>
        <v>0</v>
      </c>
      <c r="F23" s="55"/>
      <c r="G23" s="55">
        <f>SUM('Output Sheet'!AA22:AL22)</f>
        <v>0</v>
      </c>
      <c r="I23" s="55">
        <f>SUM('Output Sheet'!AM22:AX22)</f>
        <v>0</v>
      </c>
      <c r="K23" s="55">
        <f>SUM('Output Sheet'!AY22:BJ22)</f>
        <v>0</v>
      </c>
    </row>
    <row r="24" spans="1:11" ht="20.25" hidden="1" customHeight="1" x14ac:dyDescent="0.3">
      <c r="C24" s="64">
        <f>SUM(C15:C23)</f>
        <v>2519271.4794760887</v>
      </c>
      <c r="D24" s="55"/>
      <c r="E24" s="64">
        <f>SUM(E15:E23)</f>
        <v>5078341.7577647697</v>
      </c>
      <c r="F24" s="55"/>
      <c r="G24" s="64">
        <f>SUM(G15:G23)</f>
        <v>8748005.8730978873</v>
      </c>
      <c r="I24" s="64">
        <f>SUM(I15:I23)</f>
        <v>14982094.26309721</v>
      </c>
      <c r="K24" s="64">
        <f>SUM(K15:K23)</f>
        <v>20222807.048976779</v>
      </c>
    </row>
    <row r="25" spans="1:11" hidden="1" x14ac:dyDescent="0.3">
      <c r="C25" s="55"/>
      <c r="D25" s="55"/>
      <c r="E25" s="55"/>
      <c r="F25" s="55"/>
      <c r="G25" s="55"/>
      <c r="I25" s="55"/>
      <c r="K25" s="55"/>
    </row>
    <row r="26" spans="1:11" hidden="1" x14ac:dyDescent="0.3">
      <c r="A26" s="50" t="str">
        <f>'Output Sheet'!A25</f>
        <v>Balance B/Fwd</v>
      </c>
      <c r="C26" s="55">
        <f>'Output Sheet'!C25</f>
        <v>0</v>
      </c>
      <c r="D26" s="55"/>
      <c r="E26" s="55">
        <f>C30</f>
        <v>-1595354.4540351902</v>
      </c>
      <c r="F26" s="55"/>
      <c r="G26" s="55">
        <f>E30</f>
        <v>-1809505.1448125008</v>
      </c>
      <c r="I26" s="55">
        <f>G30</f>
        <v>1320905.425591297</v>
      </c>
      <c r="K26" s="55">
        <f>I30</f>
        <v>8153370.2721775658</v>
      </c>
    </row>
    <row r="27" spans="1:11" hidden="1" x14ac:dyDescent="0.3">
      <c r="A27" s="50" t="s">
        <v>202</v>
      </c>
      <c r="C27" s="55">
        <f>C12-C24</f>
        <v>-1511961.4794760887</v>
      </c>
      <c r="D27" s="55"/>
      <c r="E27" s="55">
        <f>E12-E24</f>
        <v>-39400.757764769718</v>
      </c>
      <c r="F27" s="55"/>
      <c r="G27" s="55">
        <f>G12-G24</f>
        <v>3194657.1269021127</v>
      </c>
      <c r="I27" s="55">
        <f>I12-I24</f>
        <v>6751851.7369027901</v>
      </c>
      <c r="K27" s="55">
        <f>K12-K24</f>
        <v>12843087.951023221</v>
      </c>
    </row>
    <row r="28" spans="1:11" hidden="1" x14ac:dyDescent="0.3">
      <c r="C28" s="65">
        <f>SUM(C26:C27)</f>
        <v>-1511961.4794760887</v>
      </c>
      <c r="D28" s="55"/>
      <c r="E28" s="65">
        <f>SUM(E26:E27)</f>
        <v>-1634755.2117999599</v>
      </c>
      <c r="F28" s="55"/>
      <c r="G28" s="65">
        <f>SUM(G26:G27)</f>
        <v>1385151.9820896119</v>
      </c>
      <c r="I28" s="65">
        <f>SUM(I26:I27)</f>
        <v>8072757.1624940876</v>
      </c>
      <c r="K28" s="65">
        <f>SUM(K26:K27)</f>
        <v>20996458.223200787</v>
      </c>
    </row>
    <row r="29" spans="1:11" hidden="1" x14ac:dyDescent="0.3">
      <c r="A29" s="50" t="s">
        <v>93</v>
      </c>
      <c r="C29" s="55">
        <f>SUM('Output Sheet'!C28:N28)</f>
        <v>-83392.974559101538</v>
      </c>
      <c r="D29" s="55"/>
      <c r="E29" s="55">
        <f>SUM('Output Sheet'!O28:Z28)</f>
        <v>-174749.93301254083</v>
      </c>
      <c r="F29" s="55"/>
      <c r="G29" s="55">
        <f>SUM('Output Sheet'!AA28:AL28)</f>
        <v>-64246.556498315033</v>
      </c>
      <c r="I29" s="55">
        <f>SUM('Output Sheet'!AM28:AX28)</f>
        <v>80613.109683478106</v>
      </c>
      <c r="K29" s="55">
        <f>SUM('Output Sheet'!AY28:BJ28)</f>
        <v>257871.58607468571</v>
      </c>
    </row>
    <row r="30" spans="1:11" ht="20.25" hidden="1" customHeight="1" thickBot="1" x14ac:dyDescent="0.35">
      <c r="A30" s="50" t="str">
        <f>'Output Sheet'!A29</f>
        <v>Balance C/Fwd</v>
      </c>
      <c r="C30" s="66">
        <f>SUM(C28:C29)</f>
        <v>-1595354.4540351902</v>
      </c>
      <c r="D30" s="55"/>
      <c r="E30" s="66">
        <f>SUM(E28:E29)</f>
        <v>-1809505.1448125008</v>
      </c>
      <c r="F30" s="55"/>
      <c r="G30" s="66">
        <f>SUM(G28:G29)</f>
        <v>1320905.425591297</v>
      </c>
      <c r="I30" s="66">
        <f>SUM(I28:I29)</f>
        <v>8153370.2721775658</v>
      </c>
      <c r="K30" s="66">
        <f>SUM(K28:K29)</f>
        <v>21254329.809275474</v>
      </c>
    </row>
    <row r="32" spans="1:11" x14ac:dyDescent="0.3">
      <c r="A32" s="50" t="str">
        <f>'Output Sheet'!A31</f>
        <v>Reconciliation</v>
      </c>
    </row>
    <row r="33" spans="1:11" x14ac:dyDescent="0.3">
      <c r="A33" s="50" t="str">
        <f>'Output Sheet'!A32</f>
        <v>Operating Profit/(Loss)</v>
      </c>
      <c r="C33" s="55">
        <f>SUM('Output Sheet'!C32:N32)</f>
        <v>-996702.81574283272</v>
      </c>
      <c r="E33" s="55">
        <f>SUM('Output Sheet'!O32:Z32)</f>
        <v>481030.44893891213</v>
      </c>
      <c r="G33" s="55">
        <f>SUM('Output Sheet'!AA32:AL32)</f>
        <v>3907050.8831136813</v>
      </c>
      <c r="I33" s="55">
        <f>SUM('Output Sheet'!AM32:AX32)</f>
        <v>8655372.4589191563</v>
      </c>
      <c r="K33" s="55">
        <f>SUM('Output Sheet'!AY32:BJ32)</f>
        <v>16518495.097873587</v>
      </c>
    </row>
    <row r="34" spans="1:11" x14ac:dyDescent="0.3">
      <c r="A34" s="50" t="str">
        <f>'Output Sheet'!A33</f>
        <v>Add: Depreciation</v>
      </c>
      <c r="C34" s="55">
        <f>SUM('Output Sheet'!C33:N33)</f>
        <v>58208.333333333328</v>
      </c>
      <c r="E34" s="55">
        <f>SUM('Output Sheet'!O33:Z33)</f>
        <v>192875</v>
      </c>
      <c r="G34" s="55">
        <f>SUM('Output Sheet'!AA33:AL33)</f>
        <v>348375</v>
      </c>
      <c r="I34" s="55">
        <f>SUM('Output Sheet'!AM33:AX33)</f>
        <v>522583.33333333337</v>
      </c>
      <c r="K34" s="55">
        <f>SUM('Output Sheet'!AY33:BJ33)</f>
        <v>716000</v>
      </c>
    </row>
    <row r="35" spans="1:11" x14ac:dyDescent="0.3">
      <c r="A35" s="50" t="str">
        <f>'Output Sheet'!A34</f>
        <v>(Increase)/Decrease In Debtors</v>
      </c>
      <c r="C35" s="55">
        <f>SUM('Output Sheet'!C34:N34)</f>
        <v>-211194</v>
      </c>
      <c r="E35" s="55">
        <f>SUM('Output Sheet'!O34:Z34)</f>
        <v>-459720</v>
      </c>
      <c r="G35" s="55">
        <f>SUM('Output Sheet'!AA34:AL34)</f>
        <v>-680733</v>
      </c>
      <c r="I35" s="55">
        <f>SUM('Output Sheet'!AM34:AX34)</f>
        <v>-861903</v>
      </c>
      <c r="K35" s="55">
        <f>SUM('Output Sheet'!AY34:BJ34)</f>
        <v>-1091821</v>
      </c>
    </row>
    <row r="36" spans="1:11" x14ac:dyDescent="0.3">
      <c r="A36" s="50" t="str">
        <f>'Output Sheet'!A35</f>
        <v>Increase/(Decrease) In Trade Creditors</v>
      </c>
      <c r="C36" s="55">
        <f>SUM('Output Sheet'!C35:N35)</f>
        <v>77441.735040976477</v>
      </c>
      <c r="E36" s="55">
        <f>SUM('Output Sheet'!O35:Z35)</f>
        <v>158560.45928377667</v>
      </c>
      <c r="G36" s="55">
        <f>SUM('Output Sheet'!AA35:AL35)</f>
        <v>232498.64240999488</v>
      </c>
      <c r="I36" s="55">
        <f>SUM('Output Sheet'!AM35:AX35)</f>
        <v>341528.16826788342</v>
      </c>
      <c r="K36" s="55">
        <f>SUM('Output Sheet'!AY35:BJ35)</f>
        <v>150866.48490006453</v>
      </c>
    </row>
    <row r="37" spans="1:11" x14ac:dyDescent="0.3">
      <c r="A37" s="50" t="str">
        <f>'Output Sheet'!A36</f>
        <v>Increase/(Decrease) In PAYE Creditors</v>
      </c>
      <c r="C37" s="55">
        <f>SUM('Output Sheet'!C36:N36)</f>
        <v>37022.29333333332</v>
      </c>
      <c r="E37" s="55">
        <f>SUM('Output Sheet'!O36:Z36)</f>
        <v>16948.401000000013</v>
      </c>
      <c r="G37" s="55">
        <f>SUM('Output Sheet'!AA36:AL36)</f>
        <v>13597.23533333333</v>
      </c>
      <c r="I37" s="55">
        <f>SUM('Output Sheet'!AM36:AX36)</f>
        <v>12652.151000000013</v>
      </c>
      <c r="K37" s="55">
        <f>SUM('Output Sheet'!AY36:BJ36)</f>
        <v>19009.691999999981</v>
      </c>
    </row>
    <row r="38" spans="1:11" x14ac:dyDescent="0.3">
      <c r="A38" s="50" t="str">
        <f>'Output Sheet'!A37</f>
        <v>Increase/(Decrease) In VAT Creditors</v>
      </c>
      <c r="C38" s="55">
        <f>SUM('Output Sheet'!C37:N37)</f>
        <v>22370</v>
      </c>
      <c r="E38" s="55">
        <f>SUM('Output Sheet'!O37:Z37)</f>
        <v>121155</v>
      </c>
      <c r="G38" s="55">
        <f>SUM('Output Sheet'!AA37:AL37)</f>
        <v>189989</v>
      </c>
      <c r="I38" s="55">
        <f>SUM('Output Sheet'!AM37:AX37)</f>
        <v>231847</v>
      </c>
      <c r="K38" s="55">
        <f>SUM('Output Sheet'!AY37:BJ37)</f>
        <v>405021</v>
      </c>
    </row>
    <row r="39" spans="1:11" x14ac:dyDescent="0.3">
      <c r="A39" s="50" t="str">
        <f>'Output Sheet'!A38</f>
        <v>CT Tax Paid</v>
      </c>
      <c r="C39" s="55">
        <f>SUM('Output Sheet'!C38:N38)</f>
        <v>0</v>
      </c>
      <c r="E39" s="55">
        <f>SUM('Output Sheet'!O38:Z38)</f>
        <v>0</v>
      </c>
      <c r="G39" s="55">
        <f>SUM('Output Sheet'!AA38:AL38)</f>
        <v>-57867.190453210453</v>
      </c>
      <c r="I39" s="55">
        <f>SUM('Output Sheet'!AM38:AX38)</f>
        <v>-1172115.2649341044</v>
      </c>
      <c r="K39" s="55">
        <f>SUM('Output Sheet'!AY38:BJ38)</f>
        <v>-2596611.7376757469</v>
      </c>
    </row>
    <row r="40" spans="1:11" x14ac:dyDescent="0.3">
      <c r="A40" s="50" t="str">
        <f>'Output Sheet'!A39</f>
        <v>Capital Expenditure</v>
      </c>
      <c r="C40" s="55">
        <f>SUM('Output Sheet'!C39:N39)</f>
        <v>-582500</v>
      </c>
      <c r="E40" s="55">
        <f>SUM('Output Sheet'!O39:Z39)</f>
        <v>-725000</v>
      </c>
      <c r="G40" s="55">
        <f>SUM('Output Sheet'!AA39:AL39)</f>
        <v>-822500</v>
      </c>
      <c r="I40" s="55">
        <f>SUM('Output Sheet'!AM39:AX39)</f>
        <v>-897500</v>
      </c>
      <c r="K40" s="55">
        <f>SUM('Output Sheet'!AY39:BJ39)</f>
        <v>-1020000</v>
      </c>
    </row>
    <row r="41" spans="1:11" x14ac:dyDescent="0.3">
      <c r="A41" s="50" t="str">
        <f>'Output Sheet'!A40</f>
        <v>Loans Incepted</v>
      </c>
      <c r="C41" s="55">
        <f>SUM('Output Sheet'!C40:N40)</f>
        <v>0</v>
      </c>
      <c r="E41" s="55">
        <f>SUM('Output Sheet'!O40:Z40)</f>
        <v>0</v>
      </c>
      <c r="G41" s="55">
        <f>SUM('Output Sheet'!AA40:AL40)</f>
        <v>0</v>
      </c>
      <c r="I41" s="55">
        <f>SUM('Output Sheet'!AM40:AX40)</f>
        <v>0</v>
      </c>
      <c r="K41" s="55">
        <f>SUM('Output Sheet'!AY40:BJ40)</f>
        <v>0</v>
      </c>
    </row>
    <row r="42" spans="1:11" x14ac:dyDescent="0.3">
      <c r="A42" s="50" t="str">
        <f>'Output Sheet'!A41</f>
        <v>Loans Repaid</v>
      </c>
      <c r="C42" s="55">
        <f>SUM('Output Sheet'!C41:N41)</f>
        <v>0</v>
      </c>
      <c r="E42" s="55">
        <f>SUM('Output Sheet'!O41:Z41)</f>
        <v>0</v>
      </c>
      <c r="G42" s="55">
        <f>SUM('Output Sheet'!AA41:AL41)</f>
        <v>0</v>
      </c>
      <c r="I42" s="55">
        <f>SUM('Output Sheet'!AM41:AX41)</f>
        <v>0</v>
      </c>
      <c r="K42" s="55">
        <f>SUM('Output Sheet'!AY41:BJ41)</f>
        <v>0</v>
      </c>
    </row>
    <row r="43" spans="1:11" x14ac:dyDescent="0.3">
      <c r="A43" s="50" t="str">
        <f>'Output Sheet'!A42</f>
        <v>Equity Injected</v>
      </c>
      <c r="C43" s="55">
        <f>SUM('Output Sheet'!C42:N42)</f>
        <v>0</v>
      </c>
      <c r="E43" s="55">
        <f>SUM('Output Sheet'!O42:Z42)</f>
        <v>0</v>
      </c>
      <c r="G43" s="55">
        <f>SUM('Output Sheet'!AA42:AL42)</f>
        <v>0</v>
      </c>
      <c r="I43" s="55">
        <f>SUM('Output Sheet'!AM42:AX42)</f>
        <v>0</v>
      </c>
      <c r="K43" s="55">
        <f>SUM('Output Sheet'!AY42:BJ42)</f>
        <v>0</v>
      </c>
    </row>
    <row r="44" spans="1:11" x14ac:dyDescent="0.3">
      <c r="A44" s="50" t="str">
        <f>'Output Sheet'!A43</f>
        <v>Capital Redeemed</v>
      </c>
      <c r="C44" s="55">
        <f>SUM('Output Sheet'!C43:N43)</f>
        <v>0</v>
      </c>
      <c r="E44" s="55">
        <f>SUM('Output Sheet'!O43:Z43)</f>
        <v>0</v>
      </c>
      <c r="G44" s="55">
        <f>SUM('Output Sheet'!AA43:AL43)</f>
        <v>0</v>
      </c>
      <c r="I44" s="55">
        <f>SUM('Output Sheet'!AM43:AX43)</f>
        <v>0</v>
      </c>
      <c r="K44" s="55">
        <f>SUM('Output Sheet'!AY43:BJ43)</f>
        <v>0</v>
      </c>
    </row>
    <row r="45" spans="1:11" x14ac:dyDescent="0.3">
      <c r="A45" s="50" t="s">
        <v>413</v>
      </c>
      <c r="C45" s="50">
        <v>100000</v>
      </c>
      <c r="E45" s="50">
        <v>100000</v>
      </c>
      <c r="G45" s="50">
        <v>100000</v>
      </c>
      <c r="I45" s="50">
        <v>100000</v>
      </c>
      <c r="K45" s="50">
        <v>100000</v>
      </c>
    </row>
    <row r="46" spans="1:11" ht="18" thickBot="1" x14ac:dyDescent="0.35">
      <c r="A46" s="50" t="str">
        <f>'Output Sheet'!A45</f>
        <v>Cashflow</v>
      </c>
      <c r="C46" s="73">
        <f>SUM(C33:C45)</f>
        <v>-1495354.4540351895</v>
      </c>
      <c r="E46" s="73">
        <f>SUM(E33:E45)</f>
        <v>-114150.69077731116</v>
      </c>
      <c r="G46" s="73">
        <f>SUM(G33:G45)</f>
        <v>3230410.5704037989</v>
      </c>
      <c r="I46" s="73">
        <f>SUM(I33:I45)</f>
        <v>6932464.8465862703</v>
      </c>
      <c r="K46" s="73">
        <f>SUM(K33:K45)</f>
        <v>13200959.537097905</v>
      </c>
    </row>
    <row r="47" spans="1:11" ht="18" thickTop="1" x14ac:dyDescent="0.3"/>
    <row r="48" spans="1:11" x14ac:dyDescent="0.3">
      <c r="A48" s="50" t="str">
        <f>'Output Sheet'!A25</f>
        <v>Balance B/Fwd</v>
      </c>
      <c r="C48" s="55">
        <f>'Output Sheet'!C25</f>
        <v>0</v>
      </c>
      <c r="E48" s="50">
        <f>C51</f>
        <v>-1495354.4540351895</v>
      </c>
      <c r="G48" s="50">
        <f>E51</f>
        <v>-1609505.1448125006</v>
      </c>
      <c r="I48" s="50">
        <f>G51</f>
        <v>1620905.4255912984</v>
      </c>
      <c r="K48" s="50">
        <f>I51</f>
        <v>8553370.2721775696</v>
      </c>
    </row>
    <row r="49" spans="1:11" x14ac:dyDescent="0.3">
      <c r="A49" s="50" t="s">
        <v>145</v>
      </c>
      <c r="C49" s="50">
        <f>C46</f>
        <v>-1495354.4540351895</v>
      </c>
      <c r="E49" s="50">
        <f>E46</f>
        <v>-114150.69077731116</v>
      </c>
      <c r="G49" s="50">
        <f>G46</f>
        <v>3230410.5704037989</v>
      </c>
      <c r="I49" s="50">
        <f>I46</f>
        <v>6932464.8465862703</v>
      </c>
      <c r="K49" s="50">
        <f>K46</f>
        <v>13200959.537097905</v>
      </c>
    </row>
    <row r="51" spans="1:11" ht="18" thickBot="1" x14ac:dyDescent="0.35">
      <c r="A51" s="50" t="str">
        <f>'Output Sheet'!A29</f>
        <v>Balance C/Fwd</v>
      </c>
      <c r="C51" s="73">
        <f>SUM(C48:C50)</f>
        <v>-1495354.4540351895</v>
      </c>
      <c r="E51" s="73">
        <f>SUM(E48:E50)</f>
        <v>-1609505.1448125006</v>
      </c>
      <c r="G51" s="73">
        <f>SUM(G48:G50)</f>
        <v>1620905.4255912984</v>
      </c>
      <c r="I51" s="73">
        <f>SUM(I48:I50)</f>
        <v>8553370.2721775696</v>
      </c>
      <c r="K51" s="73">
        <f>SUM(K48:K50)</f>
        <v>21754329.809275474</v>
      </c>
    </row>
    <row r="52" spans="1:11" ht="18" thickTop="1" x14ac:dyDescent="0.3"/>
    <row r="53" spans="1:11" x14ac:dyDescent="0.3">
      <c r="A53" s="50" t="s">
        <v>158</v>
      </c>
    </row>
    <row r="54" spans="1:11" x14ac:dyDescent="0.3">
      <c r="A54" s="50" t="str">
        <f>'Output Sheet'!A142</f>
        <v>Bank &amp; Cash</v>
      </c>
      <c r="C54" s="55">
        <f>'Output Sheet'!N142</f>
        <v>0</v>
      </c>
      <c r="E54" s="55">
        <f>'Output Sheet'!Z142</f>
        <v>0</v>
      </c>
      <c r="G54" s="55">
        <f>'Output Sheet'!AL142</f>
        <v>1320905.4255912979</v>
      </c>
      <c r="I54" s="55">
        <f>'Output Sheet'!AX142</f>
        <v>8153370.2721775686</v>
      </c>
      <c r="K54" s="55">
        <f>'Output Sheet'!BJ142</f>
        <v>21254329.809275474</v>
      </c>
    </row>
    <row r="55" spans="1:11" x14ac:dyDescent="0.3">
      <c r="A55" s="50" t="str">
        <f>'Output Sheet'!A145</f>
        <v>Overdraft</v>
      </c>
      <c r="C55" s="55">
        <f>-'Output Sheet'!N145</f>
        <v>-1595354.4540351897</v>
      </c>
      <c r="E55" s="55">
        <f>-'Output Sheet'!Z145</f>
        <v>-1809505.1448125008</v>
      </c>
      <c r="G55" s="55">
        <f>-'Output Sheet'!AL145</f>
        <v>0</v>
      </c>
      <c r="I55" s="55">
        <f>-'Output Sheet'!AX145</f>
        <v>0</v>
      </c>
      <c r="K55" s="55">
        <f>-'Output Sheet'!BJ145</f>
        <v>0</v>
      </c>
    </row>
    <row r="57" spans="1:11" ht="18" thickBot="1" x14ac:dyDescent="0.35">
      <c r="C57" s="73">
        <f>SUM(C54:C56)</f>
        <v>-1595354.4540351897</v>
      </c>
      <c r="E57" s="73">
        <f>SUM(E54:E56)</f>
        <v>-1809505.1448125008</v>
      </c>
      <c r="G57" s="73">
        <f>SUM(G54:G56)</f>
        <v>1320905.4255912979</v>
      </c>
      <c r="I57" s="73">
        <f>SUM(I54:I56)</f>
        <v>8153370.2721775686</v>
      </c>
      <c r="K57" s="73">
        <f>SUM(K54:K56)</f>
        <v>21254329.809275474</v>
      </c>
    </row>
    <row r="58" spans="1:11" ht="18" thickTop="1" x14ac:dyDescent="0.3"/>
  </sheetData>
  <phoneticPr fontId="0" type="noConversion"/>
  <printOptions horizontalCentered="1" verticalCentered="1"/>
  <pageMargins left="0.75000000000000011" right="0.75000000000000011" top="0.98" bottom="0.98" header="0.51" footer="0.51"/>
  <pageSetup paperSize="9" scale="66" orientation="landscape"/>
  <headerFooter alignWithMargins="0">
    <oddHeader>&amp;C&amp;"Arial,Bold"&amp;12&amp;K000000Prepared by X</oddHeader>
    <oddFooter>&amp;R&amp;"Arial,Bold"&amp;12Confidential
&amp;D
Page &amp;P of &amp;N</oddFooter>
  </headerFooter>
  <ignoredErrors>
    <ignoredError sqref="C29 E29 G29 I29 K29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B29" zoomScale="75" zoomScaleNormal="50" zoomScaleSheetLayoutView="50" workbookViewId="0">
      <selection activeCell="D55" sqref="D55"/>
    </sheetView>
  </sheetViews>
  <sheetFormatPr defaultColWidth="9.109375" defaultRowHeight="17.399999999999999" x14ac:dyDescent="0.3"/>
  <cols>
    <col min="1" max="1" width="58.44140625" style="50" bestFit="1" customWidth="1"/>
    <col min="2" max="2" width="13.6640625" style="50" customWidth="1"/>
    <col min="3" max="3" width="17.44140625" style="55" bestFit="1" customWidth="1"/>
    <col min="4" max="4" width="11.33203125" style="55" bestFit="1" customWidth="1"/>
    <col min="5" max="5" width="23.77734375" style="55" bestFit="1" customWidth="1"/>
    <col min="6" max="6" width="11.33203125" style="55" bestFit="1" customWidth="1"/>
    <col min="7" max="7" width="20.44140625" style="55" bestFit="1" customWidth="1"/>
    <col min="8" max="8" width="9.109375" style="55"/>
    <col min="9" max="9" width="19.77734375" style="55" bestFit="1" customWidth="1"/>
    <col min="10" max="10" width="9.109375" style="55"/>
    <col min="11" max="11" width="20.44140625" style="55" bestFit="1" customWidth="1"/>
    <col min="12" max="16384" width="9.109375" style="50"/>
  </cols>
  <sheetData>
    <row r="1" spans="1:11" x14ac:dyDescent="0.3">
      <c r="A1" s="34" t="str">
        <f>'Annual Cash Flow'!A1</f>
        <v>SENSFISH LTD</v>
      </c>
    </row>
    <row r="2" spans="1:11" x14ac:dyDescent="0.3">
      <c r="A2" s="34" t="s">
        <v>152</v>
      </c>
    </row>
    <row r="4" spans="1:11" x14ac:dyDescent="0.3">
      <c r="C4" s="53" t="s">
        <v>84</v>
      </c>
      <c r="E4" s="53" t="s">
        <v>85</v>
      </c>
      <c r="G4" s="53" t="s">
        <v>86</v>
      </c>
      <c r="I4" s="53" t="s">
        <v>87</v>
      </c>
      <c r="K4" s="53" t="s">
        <v>88</v>
      </c>
    </row>
    <row r="5" spans="1:11" x14ac:dyDescent="0.3">
      <c r="C5" s="53" t="s">
        <v>121</v>
      </c>
      <c r="E5" s="53" t="s">
        <v>121</v>
      </c>
      <c r="G5" s="53" t="s">
        <v>121</v>
      </c>
      <c r="I5" s="53" t="s">
        <v>121</v>
      </c>
      <c r="K5" s="53" t="s">
        <v>121</v>
      </c>
    </row>
    <row r="6" spans="1:11" x14ac:dyDescent="0.3">
      <c r="A6" s="50" t="str">
        <f>'Output Sheet'!A62</f>
        <v>Turnover</v>
      </c>
      <c r="C6" s="53"/>
      <c r="E6" s="53"/>
      <c r="G6" s="53"/>
      <c r="I6" s="53"/>
      <c r="K6" s="53"/>
    </row>
    <row r="7" spans="1:11" x14ac:dyDescent="0.3">
      <c r="A7" s="55" t="str">
        <f>'Output Sheet'!A63</f>
        <v>SaaS - Tier 1 Sales</v>
      </c>
      <c r="C7" s="55">
        <f>SUM('Output Sheet'!C63:N63)</f>
        <v>442546</v>
      </c>
      <c r="E7" s="55">
        <f>SUM('Output Sheet'!O63:Z63)</f>
        <v>1680628</v>
      </c>
      <c r="G7" s="55">
        <f>SUM('Output Sheet'!AA63:AL63)</f>
        <v>3352243</v>
      </c>
      <c r="I7" s="55">
        <f>SUM('Output Sheet'!AM63:AX63)</f>
        <v>5027259</v>
      </c>
      <c r="K7" s="55">
        <f>SUM('Output Sheet'!AY63:BJ63)</f>
        <v>6820801</v>
      </c>
    </row>
    <row r="8" spans="1:11" x14ac:dyDescent="0.3">
      <c r="A8" s="55" t="str">
        <f>'Output Sheet'!A64</f>
        <v>SaaS 2 - Tier 2 Sales</v>
      </c>
      <c r="C8" s="55">
        <f>SUM('Output Sheet'!C64:N64)</f>
        <v>310655</v>
      </c>
      <c r="E8" s="55">
        <f>SUM('Output Sheet'!O64:Z64)</f>
        <v>1882009</v>
      </c>
      <c r="G8" s="55">
        <f>SUM('Output Sheet'!AA64:AL64)</f>
        <v>4647679</v>
      </c>
      <c r="I8" s="55">
        <f>SUM('Output Sheet'!AM64:AX64)</f>
        <v>8927509</v>
      </c>
      <c r="K8" s="55">
        <f>SUM('Output Sheet'!AY64:BJ64)</f>
        <v>13319228</v>
      </c>
    </row>
    <row r="9" spans="1:11" x14ac:dyDescent="0.3">
      <c r="A9" s="55" t="str">
        <f>'Output Sheet'!A65</f>
        <v>SaaS 3 - Tier 3 Sales</v>
      </c>
      <c r="C9" s="55">
        <f>SUM('Output Sheet'!C65:N65)</f>
        <v>87186</v>
      </c>
      <c r="E9" s="55">
        <f>SUM('Output Sheet'!O65:Z65)</f>
        <v>635517</v>
      </c>
      <c r="G9" s="55">
        <f>SUM('Output Sheet'!AA65:AL65)</f>
        <v>1545018</v>
      </c>
      <c r="I9" s="55">
        <f>SUM('Output Sheet'!AM65:AX65)</f>
        <v>3373130</v>
      </c>
      <c r="K9" s="55">
        <f>SUM('Output Sheet'!AY65:BJ65)</f>
        <v>6289764</v>
      </c>
    </row>
    <row r="10" spans="1:11" x14ac:dyDescent="0.3">
      <c r="A10" s="55" t="str">
        <f>'Output Sheet'!A66</f>
        <v>Licensing 1 - Basic Data API Sales</v>
      </c>
      <c r="C10" s="55">
        <f>SUM('Output Sheet'!C66:N66)</f>
        <v>0</v>
      </c>
      <c r="E10" s="55">
        <f>SUM('Output Sheet'!O66:Z66)</f>
        <v>354314</v>
      </c>
      <c r="G10" s="55">
        <f>SUM('Output Sheet'!AA66:AL66)</f>
        <v>1008574</v>
      </c>
      <c r="I10" s="55">
        <f>SUM('Output Sheet'!AM66:AX66)</f>
        <v>1659219</v>
      </c>
      <c r="K10" s="55">
        <f>SUM('Output Sheet'!AY66:BJ66)</f>
        <v>2341925</v>
      </c>
    </row>
    <row r="11" spans="1:11" x14ac:dyDescent="0.3">
      <c r="A11" s="55" t="str">
        <f>'Output Sheet'!A67</f>
        <v>Consutlancy - per Client Sales</v>
      </c>
      <c r="C11" s="55">
        <f>SUM('Output Sheet'!C67:N67)</f>
        <v>120469</v>
      </c>
      <c r="E11" s="55">
        <f>SUM('Output Sheet'!O67:Z67)</f>
        <v>127244</v>
      </c>
      <c r="G11" s="55">
        <f>SUM('Output Sheet'!AA67:AL67)</f>
        <v>189803</v>
      </c>
      <c r="I11" s="55">
        <f>SUM('Output Sheet'!AM67:AX67)</f>
        <v>243395</v>
      </c>
      <c r="K11" s="55">
        <f>SUM('Output Sheet'!AY67:BJ67)</f>
        <v>298679</v>
      </c>
    </row>
    <row r="12" spans="1:11" ht="19.05" customHeight="1" x14ac:dyDescent="0.3">
      <c r="A12" s="55" t="str">
        <f>'Output Sheet'!A68</f>
        <v>Other Sales</v>
      </c>
      <c r="C12" s="55">
        <f>SUM('Output Sheet'!C68:N68)</f>
        <v>0</v>
      </c>
      <c r="E12" s="55">
        <f>SUM('Output Sheet'!O68:Z68)</f>
        <v>0</v>
      </c>
      <c r="G12" s="55">
        <f>SUM('Output Sheet'!AA68:AL68)</f>
        <v>0</v>
      </c>
      <c r="I12" s="55">
        <f>SUM('Output Sheet'!AM68:AX68)</f>
        <v>0</v>
      </c>
      <c r="K12" s="55">
        <f>SUM('Output Sheet'!AY68:BJ68)</f>
        <v>0</v>
      </c>
    </row>
    <row r="13" spans="1:11" x14ac:dyDescent="0.3">
      <c r="A13" s="55"/>
      <c r="C13" s="65">
        <f>SUM(C7:C12)</f>
        <v>960856</v>
      </c>
      <c r="E13" s="65">
        <f>SUM(E7:E12)</f>
        <v>4679712</v>
      </c>
      <c r="G13" s="65">
        <f>SUM(G7:G12)</f>
        <v>10743317</v>
      </c>
      <c r="I13" s="65">
        <f>SUM(I7:I12)</f>
        <v>19230512</v>
      </c>
      <c r="K13" s="65">
        <f>SUM(K7:K12)</f>
        <v>29070397</v>
      </c>
    </row>
    <row r="14" spans="1:11" x14ac:dyDescent="0.3">
      <c r="A14" s="50" t="str">
        <f>'Output Sheet'!A70</f>
        <v>Cost Of Sales</v>
      </c>
    </row>
    <row r="15" spans="1:11" x14ac:dyDescent="0.3">
      <c r="A15" s="55" t="str">
        <f>'Output Sheet'!A71</f>
        <v>SaaS - Tier 1 Costs</v>
      </c>
      <c r="C15" s="55">
        <f>SUM('Output Sheet'!C71:N71)</f>
        <v>0</v>
      </c>
      <c r="D15" s="91"/>
      <c r="E15" s="55">
        <f>SUM('Output Sheet'!O71:Z71)</f>
        <v>0</v>
      </c>
      <c r="G15" s="55">
        <f>SUM('Output Sheet'!AA71:AL71)</f>
        <v>0</v>
      </c>
      <c r="I15" s="55">
        <f>SUM('Output Sheet'!AM71:AX71)</f>
        <v>0</v>
      </c>
      <c r="K15" s="55">
        <f>SUM('Output Sheet'!AY71:BJ71)</f>
        <v>0</v>
      </c>
    </row>
    <row r="16" spans="1:11" x14ac:dyDescent="0.3">
      <c r="A16" s="55" t="str">
        <f>'Output Sheet'!A72</f>
        <v>SaaS 2 - Tier 2 Costs</v>
      </c>
      <c r="C16" s="55">
        <f>SUM('Output Sheet'!C72:N72)</f>
        <v>0</v>
      </c>
      <c r="D16" s="91"/>
      <c r="E16" s="55">
        <f>SUM('Output Sheet'!O72:Z72)</f>
        <v>0</v>
      </c>
      <c r="G16" s="55">
        <f>SUM('Output Sheet'!AA72:AL72)</f>
        <v>0</v>
      </c>
      <c r="I16" s="55">
        <f>SUM('Output Sheet'!AM72:AX72)</f>
        <v>0</v>
      </c>
      <c r="K16" s="55">
        <f>SUM('Output Sheet'!AY72:BJ72)</f>
        <v>0</v>
      </c>
    </row>
    <row r="17" spans="1:11" x14ac:dyDescent="0.3">
      <c r="A17" s="55" t="str">
        <f>'Output Sheet'!A73</f>
        <v>SaaS 3 - Tier 3 Costs</v>
      </c>
      <c r="C17" s="55">
        <f>SUM('Output Sheet'!C73:N73)</f>
        <v>0</v>
      </c>
      <c r="D17" s="91"/>
      <c r="E17" s="55">
        <f>SUM('Output Sheet'!O73:Z73)</f>
        <v>0</v>
      </c>
      <c r="G17" s="55">
        <f>SUM('Output Sheet'!AA73:AL73)</f>
        <v>0</v>
      </c>
      <c r="I17" s="55">
        <f>SUM('Output Sheet'!AM73:AX73)</f>
        <v>0</v>
      </c>
      <c r="K17" s="55">
        <f>SUM('Output Sheet'!AY73:BJ73)</f>
        <v>0</v>
      </c>
    </row>
    <row r="18" spans="1:11" x14ac:dyDescent="0.3">
      <c r="A18" s="55" t="str">
        <f>'Output Sheet'!A74</f>
        <v>Licensing 1 - Basic Data API Costs</v>
      </c>
      <c r="C18" s="55">
        <f>SUM('Output Sheet'!C74:N74)</f>
        <v>0</v>
      </c>
      <c r="D18" s="91"/>
      <c r="E18" s="55">
        <f>SUM('Output Sheet'!O74:Z74)</f>
        <v>0</v>
      </c>
      <c r="G18" s="55">
        <f>SUM('Output Sheet'!AA74:AL74)</f>
        <v>0</v>
      </c>
      <c r="I18" s="55">
        <f>SUM('Output Sheet'!AM74:AX74)</f>
        <v>0</v>
      </c>
      <c r="K18" s="55">
        <f>SUM('Output Sheet'!AY74:BJ74)</f>
        <v>0</v>
      </c>
    </row>
    <row r="19" spans="1:11" x14ac:dyDescent="0.3">
      <c r="A19" s="55" t="str">
        <f>'Output Sheet'!A75</f>
        <v>Consutlancy - per Client Costs</v>
      </c>
      <c r="C19" s="55">
        <f>SUM('Output Sheet'!C75:N75)</f>
        <v>0</v>
      </c>
      <c r="D19" s="91"/>
      <c r="E19" s="55">
        <f>SUM('Output Sheet'!O75:Z75)</f>
        <v>0</v>
      </c>
      <c r="G19" s="55">
        <f>SUM('Output Sheet'!AA75:AL75)</f>
        <v>0</v>
      </c>
      <c r="I19" s="55">
        <f>SUM('Output Sheet'!AM75:AX75)</f>
        <v>0</v>
      </c>
      <c r="K19" s="55">
        <f>SUM('Output Sheet'!AY75:BJ75)</f>
        <v>0</v>
      </c>
    </row>
    <row r="20" spans="1:11" x14ac:dyDescent="0.3">
      <c r="A20" s="55" t="str">
        <f>'Output Sheet'!A76</f>
        <v>Other Costs</v>
      </c>
      <c r="C20" s="55">
        <f>SUM('Output Sheet'!C76:N76)</f>
        <v>0</v>
      </c>
      <c r="D20" s="91"/>
      <c r="E20" s="55">
        <f>SUM('Output Sheet'!O76:Z76)</f>
        <v>0</v>
      </c>
      <c r="G20" s="55">
        <f>SUM('Output Sheet'!AA76:AL76)</f>
        <v>0</v>
      </c>
      <c r="I20" s="55">
        <f>SUM('Output Sheet'!AM76:AX76)</f>
        <v>0</v>
      </c>
      <c r="K20" s="55">
        <f>SUM('Output Sheet'!AY76:BJ76)</f>
        <v>0</v>
      </c>
    </row>
    <row r="21" spans="1:11" x14ac:dyDescent="0.3">
      <c r="A21" s="55"/>
      <c r="C21" s="74">
        <f>SUM(C15:C20)</f>
        <v>0</v>
      </c>
      <c r="E21" s="74">
        <f>SUM(E15:E20)</f>
        <v>0</v>
      </c>
      <c r="G21" s="74">
        <f>SUM(G15:G20)</f>
        <v>0</v>
      </c>
      <c r="I21" s="74">
        <f>SUM(I15:I20)</f>
        <v>0</v>
      </c>
      <c r="K21" s="74">
        <f>SUM(K15:K20)</f>
        <v>0</v>
      </c>
    </row>
    <row r="22" spans="1:11" x14ac:dyDescent="0.3">
      <c r="A22" s="55"/>
    </row>
    <row r="23" spans="1:11" ht="21" customHeight="1" x14ac:dyDescent="0.3">
      <c r="A23" s="50" t="str">
        <f>'Output Sheet'!A79</f>
        <v>Gross Profit</v>
      </c>
      <c r="C23" s="64">
        <f>C13-C21</f>
        <v>960856</v>
      </c>
      <c r="E23" s="64">
        <f>E13-E21</f>
        <v>4679712</v>
      </c>
      <c r="G23" s="64">
        <f>G13-G21</f>
        <v>10743317</v>
      </c>
      <c r="I23" s="64">
        <f>I13-I21</f>
        <v>19230512</v>
      </c>
      <c r="K23" s="64">
        <f>K13-K21</f>
        <v>29070397</v>
      </c>
    </row>
    <row r="24" spans="1:11" x14ac:dyDescent="0.3">
      <c r="A24" s="55"/>
    </row>
    <row r="25" spans="1:11" x14ac:dyDescent="0.3">
      <c r="A25" s="50" t="str">
        <f>'Output Sheet'!A81</f>
        <v>Overheads</v>
      </c>
    </row>
    <row r="26" spans="1:11" x14ac:dyDescent="0.3">
      <c r="A26" s="55" t="str">
        <f>'Output Sheet'!A82</f>
        <v>Wages &amp; Salaries (Incl Pension &amp; Tax)</v>
      </c>
      <c r="C26" s="55">
        <f>SUM('Output Sheet'!C82:N82)</f>
        <v>1054031.7253333332</v>
      </c>
      <c r="E26" s="55">
        <f>SUM('Output Sheet'!O82:Z82)</f>
        <v>1554551.7919999997</v>
      </c>
      <c r="G26" s="55">
        <f>SUM('Output Sheet'!AA82:AL82)</f>
        <v>1892173.7520000001</v>
      </c>
      <c r="I26" s="55">
        <f>SUM('Output Sheet'!AM82:AX82)</f>
        <v>2259946.6079999995</v>
      </c>
      <c r="K26" s="55">
        <f>SUM('Output Sheet'!AY82:BJ82)</f>
        <v>2834824.831999999</v>
      </c>
    </row>
    <row r="27" spans="1:11" x14ac:dyDescent="0.3">
      <c r="A27" s="55" t="str">
        <f>'Output Sheet'!A83</f>
        <v>Recruitment Costs</v>
      </c>
      <c r="C27" s="55">
        <f>SUM('Output Sheet'!C83:N83)</f>
        <v>45000</v>
      </c>
      <c r="E27" s="55">
        <f>SUM('Output Sheet'!O83:Z83)</f>
        <v>25000</v>
      </c>
      <c r="G27" s="55">
        <f>SUM('Output Sheet'!AA83:AL83)</f>
        <v>15000</v>
      </c>
      <c r="I27" s="55">
        <f>SUM('Output Sheet'!AM83:AX83)</f>
        <v>10000</v>
      </c>
      <c r="K27" s="55">
        <f>SUM('Output Sheet'!AY83:BJ83)</f>
        <v>15000</v>
      </c>
    </row>
    <row r="28" spans="1:11" x14ac:dyDescent="0.3">
      <c r="A28" s="55" t="str">
        <f>'Output Sheet'!A84</f>
        <v>Rent, Rates &amp; Service Charges</v>
      </c>
      <c r="C28" s="55">
        <f>SUM('Output Sheet'!C84:N84)</f>
        <v>51500</v>
      </c>
      <c r="E28" s="55">
        <f>SUM('Output Sheet'!O84:Z84)</f>
        <v>59000</v>
      </c>
      <c r="G28" s="55">
        <f>SUM('Output Sheet'!AA84:AL84)</f>
        <v>69000</v>
      </c>
      <c r="I28" s="55">
        <f>SUM('Output Sheet'!AM84:AX84)</f>
        <v>72000</v>
      </c>
      <c r="K28" s="55">
        <f>SUM('Output Sheet'!AY84:BJ84)</f>
        <v>72000</v>
      </c>
    </row>
    <row r="29" spans="1:11" x14ac:dyDescent="0.3">
      <c r="A29" s="55" t="str">
        <f>'Output Sheet'!A85</f>
        <v>Heat, Light &amp; Power</v>
      </c>
      <c r="C29" s="55">
        <f>SUM('Output Sheet'!C85:N85)</f>
        <v>7725</v>
      </c>
      <c r="E29" s="55">
        <f>SUM('Output Sheet'!O85:Z85)</f>
        <v>8850</v>
      </c>
      <c r="G29" s="55">
        <f>SUM('Output Sheet'!AA85:AL85)</f>
        <v>10350</v>
      </c>
      <c r="I29" s="55">
        <f>SUM('Output Sheet'!AM85:AX85)</f>
        <v>10800</v>
      </c>
      <c r="K29" s="55">
        <f>SUM('Output Sheet'!AY85:BJ85)</f>
        <v>10800</v>
      </c>
    </row>
    <row r="30" spans="1:11" x14ac:dyDescent="0.3">
      <c r="A30" s="55" t="str">
        <f>'Output Sheet'!A86</f>
        <v>Utilities</v>
      </c>
      <c r="C30" s="55">
        <f>SUM('Output Sheet'!C86:N86)</f>
        <v>0</v>
      </c>
      <c r="E30" s="55">
        <f>SUM('Output Sheet'!O86:Z86)</f>
        <v>0</v>
      </c>
      <c r="G30" s="55">
        <f>SUM('Output Sheet'!AA86:AL86)</f>
        <v>0</v>
      </c>
      <c r="I30" s="55">
        <f>SUM('Output Sheet'!AM86:AX86)</f>
        <v>0</v>
      </c>
      <c r="K30" s="55">
        <f>SUM('Output Sheet'!AY86:BJ86)</f>
        <v>0</v>
      </c>
    </row>
    <row r="31" spans="1:11" x14ac:dyDescent="0.3">
      <c r="A31" s="55" t="str">
        <f>'Output Sheet'!A87</f>
        <v>Small Equipment</v>
      </c>
      <c r="C31" s="55">
        <f>SUM('Output Sheet'!C87:N87)</f>
        <v>2060</v>
      </c>
      <c r="E31" s="55">
        <f>SUM('Output Sheet'!O87:Z87)</f>
        <v>2360</v>
      </c>
      <c r="G31" s="55">
        <f>SUM('Output Sheet'!AA87:AL87)</f>
        <v>2760</v>
      </c>
      <c r="I31" s="55">
        <f>SUM('Output Sheet'!AM87:AX87)</f>
        <v>2880</v>
      </c>
      <c r="K31" s="55">
        <f>SUM('Output Sheet'!AY87:BJ87)</f>
        <v>2880</v>
      </c>
    </row>
    <row r="32" spans="1:11" x14ac:dyDescent="0.3">
      <c r="A32" s="55" t="str">
        <f>'Output Sheet'!A88</f>
        <v>Laboratory Consumables</v>
      </c>
      <c r="C32" s="55">
        <f>SUM('Output Sheet'!C88:N88)</f>
        <v>0</v>
      </c>
      <c r="E32" s="55">
        <f>SUM('Output Sheet'!O88:Z88)</f>
        <v>0</v>
      </c>
      <c r="G32" s="55">
        <f>SUM('Output Sheet'!AA88:AL88)</f>
        <v>0</v>
      </c>
      <c r="I32" s="55">
        <f>SUM('Output Sheet'!AM88:AX88)</f>
        <v>0</v>
      </c>
      <c r="K32" s="55">
        <f>SUM('Output Sheet'!AY88:BJ88)</f>
        <v>0</v>
      </c>
    </row>
    <row r="33" spans="1:11" x14ac:dyDescent="0.3">
      <c r="A33" s="55" t="str">
        <f>'Output Sheet'!A89</f>
        <v>Printing &amp; Stationery</v>
      </c>
      <c r="C33" s="55">
        <f>SUM('Output Sheet'!C89:N89)</f>
        <v>2060</v>
      </c>
      <c r="E33" s="55">
        <f>SUM('Output Sheet'!O89:Z89)</f>
        <v>2360</v>
      </c>
      <c r="G33" s="55">
        <f>SUM('Output Sheet'!AA89:AL89)</f>
        <v>2760</v>
      </c>
      <c r="I33" s="55">
        <f>SUM('Output Sheet'!AM89:AX89)</f>
        <v>2880</v>
      </c>
      <c r="K33" s="55">
        <f>SUM('Output Sheet'!AY89:BJ89)</f>
        <v>2880</v>
      </c>
    </row>
    <row r="34" spans="1:11" x14ac:dyDescent="0.3">
      <c r="A34" s="55" t="str">
        <f>'Output Sheet'!A90</f>
        <v>Legals fees</v>
      </c>
      <c r="C34" s="55">
        <f>SUM('Output Sheet'!C90:N90)</f>
        <v>49175.782517064712</v>
      </c>
      <c r="E34" s="55">
        <f>SUM('Output Sheet'!O90:Z90)</f>
        <v>259114.82604854694</v>
      </c>
      <c r="G34" s="55">
        <f>SUM('Output Sheet'!AA90:AL90)</f>
        <v>673192.8083880035</v>
      </c>
      <c r="I34" s="55">
        <f>SUM('Output Sheet'!AM90:AX90)</f>
        <v>1373983.7094309882</v>
      </c>
      <c r="K34" s="55">
        <f>SUM('Output Sheet'!AY90:BJ90)</f>
        <v>2363509.6562011004</v>
      </c>
    </row>
    <row r="35" spans="1:11" x14ac:dyDescent="0.3">
      <c r="A35" s="55" t="str">
        <f>'Output Sheet'!A91</f>
        <v>Accountancy</v>
      </c>
      <c r="C35" s="55">
        <f>SUM('Output Sheet'!C91:N91)</f>
        <v>21600</v>
      </c>
      <c r="E35" s="55">
        <f>SUM('Output Sheet'!O91:Z91)</f>
        <v>41280</v>
      </c>
      <c r="G35" s="55">
        <f>SUM('Output Sheet'!AA91:AL91)</f>
        <v>60960</v>
      </c>
      <c r="I35" s="55">
        <f>SUM('Output Sheet'!AM91:AX91)</f>
        <v>80640</v>
      </c>
      <c r="K35" s="55">
        <f>SUM('Output Sheet'!AY91:BJ91)</f>
        <v>100320</v>
      </c>
    </row>
    <row r="36" spans="1:11" x14ac:dyDescent="0.3">
      <c r="A36" s="55" t="str">
        <f>'Output Sheet'!A92</f>
        <v>Software Licenses</v>
      </c>
      <c r="C36" s="55">
        <f>SUM('Output Sheet'!C92:N92)</f>
        <v>54000</v>
      </c>
      <c r="E36" s="55">
        <f>SUM('Output Sheet'!O92:Z92)</f>
        <v>103200</v>
      </c>
      <c r="G36" s="55">
        <f>SUM('Output Sheet'!AA92:AL92)</f>
        <v>103200</v>
      </c>
      <c r="I36" s="55">
        <f>SUM('Output Sheet'!AM92:AX92)</f>
        <v>152400</v>
      </c>
      <c r="K36" s="55">
        <f>SUM('Output Sheet'!AY92:BJ92)</f>
        <v>201600</v>
      </c>
    </row>
    <row r="37" spans="1:11" x14ac:dyDescent="0.3">
      <c r="A37" s="55" t="str">
        <f>'Output Sheet'!A93</f>
        <v>Computer Consumables</v>
      </c>
      <c r="C37" s="55">
        <f>SUM('Output Sheet'!C93:N93)</f>
        <v>10800</v>
      </c>
      <c r="E37" s="55">
        <f>SUM('Output Sheet'!O93:Z93)</f>
        <v>20640</v>
      </c>
      <c r="G37" s="55">
        <f>SUM('Output Sheet'!AA93:AL93)</f>
        <v>20640</v>
      </c>
      <c r="I37" s="55">
        <f>SUM('Output Sheet'!AM93:AX93)</f>
        <v>30480</v>
      </c>
      <c r="K37" s="55">
        <f>SUM('Output Sheet'!AY93:BJ93)</f>
        <v>40320</v>
      </c>
    </row>
    <row r="38" spans="1:11" x14ac:dyDescent="0.3">
      <c r="A38" s="55" t="str">
        <f>'Output Sheet'!A94</f>
        <v>Equipment Hire &amp; Rental</v>
      </c>
      <c r="C38" s="55">
        <f>SUM('Output Sheet'!C94:N94)</f>
        <v>0</v>
      </c>
      <c r="E38" s="55">
        <f>SUM('Output Sheet'!O94:Z94)</f>
        <v>0</v>
      </c>
      <c r="G38" s="55">
        <f>SUM('Output Sheet'!AA94:AL94)</f>
        <v>0</v>
      </c>
      <c r="I38" s="55">
        <f>SUM('Output Sheet'!AM94:AX94)</f>
        <v>0</v>
      </c>
      <c r="K38" s="55">
        <f>SUM('Output Sheet'!AY94:BJ94)</f>
        <v>0</v>
      </c>
    </row>
    <row r="39" spans="1:11" x14ac:dyDescent="0.3">
      <c r="A39" s="55" t="str">
        <f>'Output Sheet'!A95</f>
        <v>IT Support</v>
      </c>
      <c r="C39" s="55">
        <f>SUM('Output Sheet'!C95:N95)</f>
        <v>0</v>
      </c>
      <c r="E39" s="55">
        <f>SUM('Output Sheet'!O95:Z95)</f>
        <v>0</v>
      </c>
      <c r="G39" s="55">
        <f>SUM('Output Sheet'!AA95:AL95)</f>
        <v>0</v>
      </c>
      <c r="I39" s="55">
        <f>SUM('Output Sheet'!AM95:AX95)</f>
        <v>0</v>
      </c>
      <c r="K39" s="55">
        <f>SUM('Output Sheet'!AY95:BJ95)</f>
        <v>0</v>
      </c>
    </row>
    <row r="40" spans="1:11" x14ac:dyDescent="0.3">
      <c r="A40" s="55" t="str">
        <f>'Output Sheet'!A96</f>
        <v>Brochures &amp; Printing</v>
      </c>
      <c r="C40" s="55">
        <f>SUM('Output Sheet'!C96:N96)</f>
        <v>0</v>
      </c>
      <c r="E40" s="55">
        <f>SUM('Output Sheet'!O96:Z96)</f>
        <v>0</v>
      </c>
      <c r="G40" s="55">
        <f>SUM('Output Sheet'!AA96:AL96)</f>
        <v>0</v>
      </c>
      <c r="I40" s="55">
        <f>SUM('Output Sheet'!AM96:AX96)</f>
        <v>0</v>
      </c>
      <c r="K40" s="55">
        <f>SUM('Output Sheet'!AY96:BJ96)</f>
        <v>0</v>
      </c>
    </row>
    <row r="41" spans="1:11" x14ac:dyDescent="0.3">
      <c r="A41" s="55" t="str">
        <f>'Output Sheet'!A97</f>
        <v>Promotional Items</v>
      </c>
      <c r="C41" s="55">
        <f>SUM('Output Sheet'!C97:N97)</f>
        <v>1030</v>
      </c>
      <c r="E41" s="55">
        <f>SUM('Output Sheet'!O97:Z97)</f>
        <v>1180</v>
      </c>
      <c r="G41" s="55">
        <f>SUM('Output Sheet'!AA97:AL97)</f>
        <v>1380</v>
      </c>
      <c r="I41" s="55">
        <f>SUM('Output Sheet'!AM97:AX97)</f>
        <v>1440</v>
      </c>
      <c r="K41" s="55">
        <f>SUM('Output Sheet'!AY97:BJ97)</f>
        <v>1440</v>
      </c>
    </row>
    <row r="42" spans="1:11" x14ac:dyDescent="0.3">
      <c r="A42" s="55" t="str">
        <f>'Output Sheet'!A98</f>
        <v>Marketing</v>
      </c>
      <c r="C42" s="55">
        <f>SUM('Output Sheet'!C98:N98)</f>
        <v>108000</v>
      </c>
      <c r="E42" s="55">
        <f>SUM('Output Sheet'!O98:Z98)</f>
        <v>206400</v>
      </c>
      <c r="G42" s="55">
        <f>SUM('Output Sheet'!AA98:AL98)</f>
        <v>304800</v>
      </c>
      <c r="I42" s="55">
        <f>SUM('Output Sheet'!AM98:AX98)</f>
        <v>403200</v>
      </c>
      <c r="K42" s="55">
        <f>SUM('Output Sheet'!AY98:BJ98)</f>
        <v>501600</v>
      </c>
    </row>
    <row r="43" spans="1:11" x14ac:dyDescent="0.3">
      <c r="A43" s="55" t="str">
        <f>'Output Sheet'!A99</f>
        <v>Consultancy</v>
      </c>
      <c r="C43" s="55">
        <f>SUM('Output Sheet'!C99:N99)</f>
        <v>75600</v>
      </c>
      <c r="E43" s="55">
        <f>SUM('Output Sheet'!O99:Z99)</f>
        <v>144480</v>
      </c>
      <c r="G43" s="55">
        <f>SUM('Output Sheet'!AA99:AL99)</f>
        <v>213360</v>
      </c>
      <c r="I43" s="55">
        <f>SUM('Output Sheet'!AM99:AX99)</f>
        <v>282240</v>
      </c>
      <c r="K43" s="55">
        <f>SUM('Output Sheet'!AY99:BJ99)</f>
        <v>351120</v>
      </c>
    </row>
    <row r="44" spans="1:11" x14ac:dyDescent="0.3">
      <c r="A44" s="55" t="str">
        <f>'Output Sheet'!A100</f>
        <v>Travel &amp; Subsistence</v>
      </c>
      <c r="C44" s="55">
        <f>SUM('Output Sheet'!C100:N100)</f>
        <v>230400</v>
      </c>
      <c r="E44" s="55">
        <f>SUM('Output Sheet'!O100:Z100)</f>
        <v>1122480</v>
      </c>
      <c r="G44" s="55">
        <f>SUM('Output Sheet'!AA100:AL100)</f>
        <v>2568000</v>
      </c>
      <c r="I44" s="55">
        <f>SUM('Output Sheet'!AM100:AX100)</f>
        <v>4614000</v>
      </c>
      <c r="K44" s="55">
        <f>SUM('Output Sheet'!AY100:BJ100)</f>
        <v>4614000</v>
      </c>
    </row>
    <row r="45" spans="1:11" x14ac:dyDescent="0.3">
      <c r="A45" s="55" t="str">
        <f>'Output Sheet'!A101</f>
        <v>Entertainment</v>
      </c>
      <c r="C45" s="55">
        <f>SUM('Output Sheet'!C101:N101)</f>
        <v>16200</v>
      </c>
      <c r="E45" s="55">
        <f>SUM('Output Sheet'!O101:Z101)</f>
        <v>34200</v>
      </c>
      <c r="G45" s="55">
        <f>SUM('Output Sheet'!AA101:AL101)</f>
        <v>34200</v>
      </c>
      <c r="I45" s="55">
        <f>SUM('Output Sheet'!AM101:AX101)</f>
        <v>60480</v>
      </c>
      <c r="K45" s="55">
        <f>SUM('Output Sheet'!AY101:BJ101)</f>
        <v>60480</v>
      </c>
    </row>
    <row r="46" spans="1:11" x14ac:dyDescent="0.3">
      <c r="A46" s="55" t="str">
        <f>'Output Sheet'!A102</f>
        <v>SAB Expenses</v>
      </c>
      <c r="C46" s="55">
        <f>SUM('Output Sheet'!C102:N102)</f>
        <v>0</v>
      </c>
      <c r="E46" s="55">
        <f>SUM('Output Sheet'!O102:Z102)</f>
        <v>0</v>
      </c>
      <c r="G46" s="55">
        <f>SUM('Output Sheet'!AA102:AL102)</f>
        <v>0</v>
      </c>
      <c r="I46" s="55">
        <f>SUM('Output Sheet'!AM102:AX102)</f>
        <v>0</v>
      </c>
      <c r="K46" s="55">
        <f>SUM('Output Sheet'!AY102:BJ102)</f>
        <v>0</v>
      </c>
    </row>
    <row r="47" spans="1:11" x14ac:dyDescent="0.3">
      <c r="A47" s="55" t="str">
        <f>'Output Sheet'!A103</f>
        <v>Audit Fees</v>
      </c>
      <c r="C47" s="55">
        <f>SUM('Output Sheet'!C103:N103)</f>
        <v>0</v>
      </c>
      <c r="E47" s="55">
        <f>SUM('Output Sheet'!O103:Z103)</f>
        <v>0</v>
      </c>
      <c r="G47" s="55">
        <f>SUM('Output Sheet'!AA103:AL103)</f>
        <v>0</v>
      </c>
      <c r="I47" s="55">
        <f>SUM('Output Sheet'!AM103:AX103)</f>
        <v>0</v>
      </c>
      <c r="K47" s="55">
        <f>SUM('Output Sheet'!AY103:BJ103)</f>
        <v>0</v>
      </c>
    </row>
    <row r="48" spans="1:11" x14ac:dyDescent="0.3">
      <c r="A48" s="55" t="str">
        <f>'Output Sheet'!A104</f>
        <v>Legal Fees</v>
      </c>
      <c r="C48" s="55">
        <f>SUM('Output Sheet'!C104:N104)</f>
        <v>0</v>
      </c>
      <c r="E48" s="55">
        <f>SUM('Output Sheet'!O104:Z104)</f>
        <v>0</v>
      </c>
      <c r="G48" s="55">
        <f>SUM('Output Sheet'!AA104:AL104)</f>
        <v>0</v>
      </c>
      <c r="I48" s="55">
        <f>SUM('Output Sheet'!AM104:AX104)</f>
        <v>0</v>
      </c>
      <c r="K48" s="55">
        <f>SUM('Output Sheet'!AY104:BJ104)</f>
        <v>0</v>
      </c>
    </row>
    <row r="49" spans="1:11" x14ac:dyDescent="0.3">
      <c r="A49" s="55" t="str">
        <f>'Output Sheet'!A105</f>
        <v>Insurance</v>
      </c>
      <c r="C49" s="55">
        <f>SUM('Output Sheet'!C105:N105)</f>
        <v>21600</v>
      </c>
      <c r="E49" s="55">
        <f>SUM('Output Sheet'!O105:Z105)</f>
        <v>41280</v>
      </c>
      <c r="G49" s="55">
        <f>SUM('Output Sheet'!AA105:AL105)</f>
        <v>41280</v>
      </c>
      <c r="I49" s="55">
        <f>SUM('Output Sheet'!AM105:AX105)</f>
        <v>60960</v>
      </c>
      <c r="K49" s="55">
        <f>SUM('Output Sheet'!AY105:BJ105)</f>
        <v>80640</v>
      </c>
    </row>
    <row r="50" spans="1:11" x14ac:dyDescent="0.3">
      <c r="A50" s="55" t="str">
        <f>'Output Sheet'!A106</f>
        <v>Sundry Expenditure</v>
      </c>
      <c r="C50" s="55">
        <f>SUM('Output Sheet'!C106:N106)</f>
        <v>0</v>
      </c>
      <c r="E50" s="55">
        <f>SUM('Output Sheet'!O106:Z106)</f>
        <v>0</v>
      </c>
      <c r="G50" s="55">
        <f>SUM('Output Sheet'!AA106:AL106)</f>
        <v>0</v>
      </c>
      <c r="I50" s="55">
        <f>SUM('Output Sheet'!AM106:AX106)</f>
        <v>0</v>
      </c>
      <c r="K50" s="55">
        <f>SUM('Output Sheet'!AY106:BJ106)</f>
        <v>0</v>
      </c>
    </row>
    <row r="51" spans="1:11" x14ac:dyDescent="0.3">
      <c r="A51" s="55" t="str">
        <f>'Output Sheet'!A107</f>
        <v>General Expenses</v>
      </c>
      <c r="C51" s="55">
        <f>SUM('Output Sheet'!C107:N107)</f>
        <v>0</v>
      </c>
      <c r="E51" s="55">
        <f>SUM('Output Sheet'!O107:Z107)</f>
        <v>0</v>
      </c>
      <c r="G51" s="55">
        <f>SUM('Output Sheet'!AA107:AL107)</f>
        <v>0</v>
      </c>
      <c r="I51" s="55">
        <f>SUM('Output Sheet'!AM107:AX107)</f>
        <v>0</v>
      </c>
      <c r="K51" s="55">
        <f>SUM('Output Sheet'!AY107:BJ107)</f>
        <v>0</v>
      </c>
    </row>
    <row r="52" spans="1:11" x14ac:dyDescent="0.3">
      <c r="A52" s="55" t="str">
        <f>'Output Sheet'!A108</f>
        <v>Other</v>
      </c>
      <c r="C52" s="55">
        <f>SUM('Output Sheet'!C108:N108)</f>
        <v>0</v>
      </c>
      <c r="E52" s="55">
        <f>SUM('Output Sheet'!O108:Z108)</f>
        <v>0</v>
      </c>
      <c r="G52" s="55">
        <f>SUM('Output Sheet'!AA108:AL108)</f>
        <v>0</v>
      </c>
      <c r="I52" s="55">
        <f>SUM('Output Sheet'!AM108:AX108)</f>
        <v>0</v>
      </c>
      <c r="K52" s="55">
        <f>SUM('Output Sheet'!AY108:BJ108)</f>
        <v>0</v>
      </c>
    </row>
    <row r="53" spans="1:11" x14ac:dyDescent="0.3">
      <c r="A53" s="55" t="str">
        <f>'Output Sheet'!A109</f>
        <v>Contingency</v>
      </c>
      <c r="C53" s="55">
        <f>SUM('Output Sheet'!C109:N109)</f>
        <v>65175</v>
      </c>
      <c r="E53" s="55">
        <f>SUM('Output Sheet'!O109:Z109)</f>
        <v>204680</v>
      </c>
      <c r="G53" s="55">
        <f>SUM('Output Sheet'!AA109:AL109)</f>
        <v>410588</v>
      </c>
      <c r="I53" s="55">
        <f>SUM('Output Sheet'!AM109:AX109)</f>
        <v>714839</v>
      </c>
      <c r="K53" s="55">
        <f>SUM('Output Sheet'!AY109:BJ109)</f>
        <v>840359</v>
      </c>
    </row>
    <row r="54" spans="1:11" x14ac:dyDescent="0.3">
      <c r="A54" s="55" t="str">
        <f>'Output Sheet'!A110</f>
        <v>Depreciation</v>
      </c>
      <c r="C54" s="55">
        <f>SUM('Output Sheet'!C110:N110)</f>
        <v>58208.333333333328</v>
      </c>
      <c r="E54" s="55">
        <f>SUM('Output Sheet'!O110:Z110)</f>
        <v>192875</v>
      </c>
      <c r="G54" s="55">
        <f>SUM('Output Sheet'!AA110:AL110)</f>
        <v>348375</v>
      </c>
      <c r="I54" s="55">
        <f>SUM('Output Sheet'!AM110:AX110)</f>
        <v>522583.33333333337</v>
      </c>
      <c r="K54" s="55">
        <f>SUM('Output Sheet'!AY110:BJ110)</f>
        <v>716000</v>
      </c>
    </row>
    <row r="55" spans="1:11" x14ac:dyDescent="0.3">
      <c r="A55" s="55" t="s">
        <v>412</v>
      </c>
      <c r="C55" s="55">
        <v>100000</v>
      </c>
      <c r="E55" s="55">
        <v>100000</v>
      </c>
      <c r="G55" s="55">
        <v>100000</v>
      </c>
      <c r="I55" s="55">
        <v>100000</v>
      </c>
      <c r="K55" s="55">
        <v>100000</v>
      </c>
    </row>
    <row r="56" spans="1:11" x14ac:dyDescent="0.3">
      <c r="A56" s="55" t="s">
        <v>410</v>
      </c>
      <c r="C56" s="55">
        <v>148800</v>
      </c>
      <c r="E56" s="55">
        <v>148800</v>
      </c>
      <c r="G56" s="55">
        <v>148800</v>
      </c>
      <c r="I56" s="55">
        <v>148800</v>
      </c>
      <c r="K56" s="55">
        <v>148800</v>
      </c>
    </row>
    <row r="57" spans="1:11" x14ac:dyDescent="0.3">
      <c r="A57" s="67" t="str">
        <f>'Output Sheet'!A112</f>
        <v>Total Overheads</v>
      </c>
      <c r="C57" s="74">
        <f>SUM(C26:C56)</f>
        <v>2122965.8411837313</v>
      </c>
      <c r="E57" s="74">
        <f>SUM(E26:E56)</f>
        <v>4272731.6180485468</v>
      </c>
      <c r="G57" s="74">
        <f>SUM(G26:G56)</f>
        <v>7020819.5603880035</v>
      </c>
      <c r="I57" s="74">
        <f>SUM(I26:I56)</f>
        <v>10904552.650764322</v>
      </c>
      <c r="K57" s="74">
        <f>SUM(K26:K56)</f>
        <v>13058573.4882011</v>
      </c>
    </row>
    <row r="58" spans="1:11" x14ac:dyDescent="0.3">
      <c r="A58" s="67"/>
    </row>
    <row r="59" spans="1:11" x14ac:dyDescent="0.3">
      <c r="A59" s="67" t="s">
        <v>175</v>
      </c>
      <c r="C59" s="74">
        <f>C23-C57</f>
        <v>-1162109.8411837313</v>
      </c>
      <c r="E59" s="74">
        <f>E23-E57</f>
        <v>406980.38195145316</v>
      </c>
      <c r="G59" s="74">
        <f>G23-G57</f>
        <v>3722497.4396119965</v>
      </c>
      <c r="I59" s="74">
        <f>I23-I57</f>
        <v>8325959.3492356781</v>
      </c>
      <c r="K59" s="74">
        <f>K23-K57</f>
        <v>16011823.5117989</v>
      </c>
    </row>
    <row r="60" spans="1:11" x14ac:dyDescent="0.3">
      <c r="A60" s="55"/>
    </row>
    <row r="61" spans="1:11" x14ac:dyDescent="0.3">
      <c r="A61" s="67" t="str">
        <f>'Output Sheet'!A116</f>
        <v>Net Interest</v>
      </c>
      <c r="C61" s="55">
        <f>SUM('Output Sheet'!C116:N116)</f>
        <v>-83392.974559101538</v>
      </c>
      <c r="E61" s="55">
        <f>SUM('Output Sheet'!O116:Z116)</f>
        <v>-174749.93301254083</v>
      </c>
      <c r="G61" s="55">
        <f>SUM('Output Sheet'!AA116:AL116)</f>
        <v>-64246.556498315033</v>
      </c>
      <c r="I61" s="55">
        <f>SUM('Output Sheet'!AM116:AX116)</f>
        <v>80613.109683478106</v>
      </c>
      <c r="K61" s="55">
        <f>SUM('Output Sheet'!AY116:BJ116)</f>
        <v>257871.58607468571</v>
      </c>
    </row>
    <row r="62" spans="1:11" x14ac:dyDescent="0.3">
      <c r="A62" s="67"/>
    </row>
    <row r="63" spans="1:11" x14ac:dyDescent="0.3">
      <c r="A63" s="67" t="str">
        <f>'Output Sheet'!A118</f>
        <v>Grant Income</v>
      </c>
      <c r="C63" s="55">
        <f>SUM('Output Sheet'!C118:N118)</f>
        <v>0</v>
      </c>
      <c r="E63" s="55">
        <f>SUM('Output Sheet'!O118:Z118)</f>
        <v>0</v>
      </c>
      <c r="G63" s="55">
        <f>SUM('Output Sheet'!AA118:AL118)</f>
        <v>0</v>
      </c>
      <c r="I63" s="55">
        <f>SUM('Output Sheet'!AM118:AX118)</f>
        <v>0</v>
      </c>
      <c r="K63" s="55">
        <f>SUM('Output Sheet'!AY118:BJ118)</f>
        <v>0</v>
      </c>
    </row>
    <row r="64" spans="1:11" x14ac:dyDescent="0.3">
      <c r="A64" s="67"/>
    </row>
    <row r="65" spans="1:11" x14ac:dyDescent="0.3">
      <c r="A65" s="67" t="str">
        <f>'Output Sheet'!A120</f>
        <v>Net Profit/(Loss) Before Tax</v>
      </c>
      <c r="C65" s="68">
        <f>SUM(C59:C64)</f>
        <v>-1245502.8157428328</v>
      </c>
      <c r="E65" s="68">
        <f>SUM(E59:E64)</f>
        <v>232230.44893891233</v>
      </c>
      <c r="G65" s="68">
        <f>SUM(G59:G64)</f>
        <v>3658250.8831136813</v>
      </c>
      <c r="I65" s="68">
        <f>SUM(I59:I64)</f>
        <v>8406572.4589191563</v>
      </c>
      <c r="K65" s="68">
        <f>SUM(K59:K64)</f>
        <v>16269695.097873585</v>
      </c>
    </row>
    <row r="66" spans="1:11" x14ac:dyDescent="0.3">
      <c r="A66" s="67"/>
    </row>
    <row r="67" spans="1:11" x14ac:dyDescent="0.3">
      <c r="A67" s="67" t="str">
        <f>'Output Sheet'!A122</f>
        <v>Corporation Tax</v>
      </c>
      <c r="C67" s="55">
        <f>SUM('Output Sheet'!C122:N122)</f>
        <v>0</v>
      </c>
      <c r="E67" s="55">
        <f>SUM('Output Sheet'!O122:Z122)</f>
        <v>57867.190453210445</v>
      </c>
      <c r="G67" s="55">
        <f>SUM('Output Sheet'!AA122:AL122)</f>
        <v>1172115.2649341044</v>
      </c>
      <c r="I67" s="55">
        <f>SUM('Output Sheet'!AM122:AX122)</f>
        <v>2596611.7376757469</v>
      </c>
      <c r="K67" s="55">
        <f>SUM('Output Sheet'!AY122:BJ122)</f>
        <v>4955548.529362076</v>
      </c>
    </row>
    <row r="68" spans="1:11" x14ac:dyDescent="0.3">
      <c r="A68" s="55"/>
    </row>
    <row r="69" spans="1:11" ht="21" customHeight="1" thickBot="1" x14ac:dyDescent="0.35">
      <c r="A69" s="50" t="str">
        <f>'Output Sheet'!A124</f>
        <v>Net Profit/(Loss) After Tax</v>
      </c>
      <c r="C69" s="69">
        <f>C65-C67</f>
        <v>-1245502.8157428328</v>
      </c>
      <c r="E69" s="69">
        <f>E65-E67</f>
        <v>174363.2584857019</v>
      </c>
      <c r="G69" s="69">
        <f>G65-G67</f>
        <v>2486135.6181795769</v>
      </c>
      <c r="I69" s="69">
        <f>I65-I67</f>
        <v>5809960.7212434094</v>
      </c>
      <c r="K69" s="69">
        <f>K65-K67</f>
        <v>11314146.568511508</v>
      </c>
    </row>
    <row r="70" spans="1:11" ht="18" thickTop="1" x14ac:dyDescent="0.3"/>
  </sheetData>
  <phoneticPr fontId="0" type="noConversion"/>
  <printOptions horizontalCentered="1" verticalCentered="1"/>
  <pageMargins left="0.75000000000000011" right="0.75000000000000011" top="0.98" bottom="0.98" header="0.51" footer="0.51"/>
  <pageSetup paperSize="9" scale="39" orientation="landscape"/>
  <headerFooter alignWithMargins="0">
    <oddHeader>&amp;C&amp;"Arial,Bold"&amp;12&amp;K000000Prepared by X</oddHeader>
    <oddFooter>&amp;R&amp;"Arial,Bold"&amp;12Confidential
&amp;D
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D7" zoomScale="75" zoomScaleNormal="50" workbookViewId="0">
      <selection activeCell="M27" sqref="M27"/>
    </sheetView>
  </sheetViews>
  <sheetFormatPr defaultColWidth="9.109375" defaultRowHeight="17.399999999999999" x14ac:dyDescent="0.3"/>
  <cols>
    <col min="1" max="1" width="53.33203125" style="50" customWidth="1"/>
    <col min="2" max="2" width="13.6640625" style="50" customWidth="1"/>
    <col min="3" max="3" width="17" style="55" bestFit="1" customWidth="1"/>
    <col min="4" max="4" width="12.77734375" style="50" customWidth="1"/>
    <col min="5" max="5" width="17" style="55" bestFit="1" customWidth="1"/>
    <col min="6" max="6" width="12.77734375" style="50" customWidth="1"/>
    <col min="7" max="7" width="18.109375" style="55" bestFit="1" customWidth="1"/>
    <col min="8" max="8" width="9.109375" style="50"/>
    <col min="9" max="9" width="18.109375" style="50" bestFit="1" customWidth="1"/>
    <col min="10" max="10" width="9.109375" style="50"/>
    <col min="11" max="11" width="18.109375" style="50" bestFit="1" customWidth="1"/>
    <col min="12" max="16384" width="9.109375" style="50"/>
  </cols>
  <sheetData>
    <row r="1" spans="1:11" x14ac:dyDescent="0.3">
      <c r="A1" s="34" t="str">
        <f>'Input Sheet'!A1</f>
        <v>SENSFISH LTD</v>
      </c>
    </row>
    <row r="2" spans="1:11" x14ac:dyDescent="0.3">
      <c r="A2" s="34" t="s">
        <v>153</v>
      </c>
    </row>
    <row r="3" spans="1:11" x14ac:dyDescent="0.3">
      <c r="D3" s="47"/>
      <c r="F3" s="47"/>
    </row>
    <row r="4" spans="1:11" x14ac:dyDescent="0.3">
      <c r="C4" s="53" t="s">
        <v>84</v>
      </c>
      <c r="D4" s="63"/>
      <c r="E4" s="53" t="s">
        <v>85</v>
      </c>
      <c r="F4" s="63"/>
      <c r="G4" s="53" t="s">
        <v>86</v>
      </c>
      <c r="I4" s="53" t="s">
        <v>87</v>
      </c>
      <c r="K4" s="53" t="s">
        <v>88</v>
      </c>
    </row>
    <row r="5" spans="1:11" x14ac:dyDescent="0.3">
      <c r="C5" s="53" t="s">
        <v>121</v>
      </c>
      <c r="D5" s="63"/>
      <c r="E5" s="53" t="s">
        <v>121</v>
      </c>
      <c r="F5" s="63"/>
      <c r="G5" s="53" t="s">
        <v>121</v>
      </c>
      <c r="I5" s="53" t="s">
        <v>121</v>
      </c>
      <c r="K5" s="53" t="s">
        <v>121</v>
      </c>
    </row>
    <row r="6" spans="1:11" x14ac:dyDescent="0.3">
      <c r="A6" s="50" t="str">
        <f>'Output Sheet'!A131</f>
        <v>Tangible Fixed Assets</v>
      </c>
      <c r="I6" s="55"/>
      <c r="K6" s="55"/>
    </row>
    <row r="7" spans="1:11" x14ac:dyDescent="0.3">
      <c r="A7" s="55" t="str">
        <f>'Output Sheet'!A132</f>
        <v>Computer Equipment</v>
      </c>
      <c r="C7" s="55">
        <f>'Output Sheet'!N132</f>
        <v>524291.66666666663</v>
      </c>
      <c r="E7" s="55">
        <f>'Output Sheet'!Z132</f>
        <v>1056416.6666666667</v>
      </c>
      <c r="G7" s="55">
        <f>'Output Sheet'!AL132</f>
        <v>1530541.6666666665</v>
      </c>
      <c r="I7" s="55">
        <f>'Output Sheet'!AX132</f>
        <v>1905458.3333333337</v>
      </c>
      <c r="K7" s="55">
        <f>'Output Sheet'!BJ132</f>
        <v>2209458.333333334</v>
      </c>
    </row>
    <row r="8" spans="1:11" x14ac:dyDescent="0.3">
      <c r="A8" s="55" t="str">
        <f>'Output Sheet'!A133</f>
        <v>Furniture, Office &amp; Lab Equipment</v>
      </c>
      <c r="C8" s="55">
        <f>'Output Sheet'!N133</f>
        <v>0</v>
      </c>
      <c r="E8" s="55">
        <f>'Output Sheet'!Z133</f>
        <v>0</v>
      </c>
      <c r="G8" s="55">
        <f>'Output Sheet'!AL133</f>
        <v>0</v>
      </c>
      <c r="I8" s="55">
        <f>'Output Sheet'!AX133</f>
        <v>0</v>
      </c>
      <c r="K8" s="55">
        <f>'Output Sheet'!BJ133</f>
        <v>0</v>
      </c>
    </row>
    <row r="9" spans="1:11" x14ac:dyDescent="0.3">
      <c r="A9" s="55" t="str">
        <f>'Output Sheet'!A134</f>
        <v>Other</v>
      </c>
      <c r="C9" s="55">
        <f>'Output Sheet'!N134</f>
        <v>0</v>
      </c>
      <c r="E9" s="55">
        <f>'Output Sheet'!Z134</f>
        <v>0</v>
      </c>
      <c r="G9" s="55">
        <f>'Output Sheet'!AL134</f>
        <v>0</v>
      </c>
      <c r="I9" s="55">
        <f>'Output Sheet'!AX134</f>
        <v>0</v>
      </c>
      <c r="K9" s="55">
        <f>'Output Sheet'!BJ134</f>
        <v>0</v>
      </c>
    </row>
    <row r="10" spans="1:11" x14ac:dyDescent="0.3">
      <c r="A10" s="55" t="str">
        <f>'Output Sheet'!A135</f>
        <v>Other</v>
      </c>
      <c r="C10" s="55">
        <f>'Output Sheet'!N135</f>
        <v>0</v>
      </c>
      <c r="E10" s="55">
        <f>'Output Sheet'!Z135</f>
        <v>0</v>
      </c>
      <c r="G10" s="55">
        <f>'Output Sheet'!AL135</f>
        <v>0</v>
      </c>
      <c r="I10" s="55">
        <f>'Output Sheet'!AX135</f>
        <v>0</v>
      </c>
      <c r="K10" s="55">
        <f>'Output Sheet'!BJ135</f>
        <v>0</v>
      </c>
    </row>
    <row r="11" spans="1:11" x14ac:dyDescent="0.3">
      <c r="A11" s="55" t="str">
        <f>'Output Sheet'!A136</f>
        <v>Other</v>
      </c>
      <c r="C11" s="55">
        <f>'Output Sheet'!N136</f>
        <v>0</v>
      </c>
      <c r="E11" s="55">
        <f>'Output Sheet'!Z136</f>
        <v>0</v>
      </c>
      <c r="G11" s="55">
        <f>'Output Sheet'!AL136</f>
        <v>0</v>
      </c>
      <c r="I11" s="55">
        <f>'Output Sheet'!AX136</f>
        <v>0</v>
      </c>
      <c r="K11" s="55">
        <f>'Output Sheet'!BJ136</f>
        <v>0</v>
      </c>
    </row>
    <row r="12" spans="1:11" ht="20.25" customHeight="1" x14ac:dyDescent="0.3">
      <c r="C12" s="64">
        <f>SUM(C7:C11)</f>
        <v>524291.66666666663</v>
      </c>
      <c r="E12" s="64">
        <f>SUM(E7:E11)</f>
        <v>1056416.6666666667</v>
      </c>
      <c r="G12" s="64">
        <f>SUM(G7:G11)</f>
        <v>1530541.6666666665</v>
      </c>
      <c r="I12" s="64">
        <f>SUM(I7:I11)</f>
        <v>1905458.3333333337</v>
      </c>
      <c r="K12" s="64">
        <f>SUM(K7:K11)</f>
        <v>2209458.333333334</v>
      </c>
    </row>
    <row r="13" spans="1:11" x14ac:dyDescent="0.3">
      <c r="I13" s="55"/>
      <c r="K13" s="55"/>
    </row>
    <row r="14" spans="1:11" x14ac:dyDescent="0.3">
      <c r="A14" s="50" t="str">
        <f>'Output Sheet'!A139</f>
        <v>Current Assets</v>
      </c>
      <c r="I14" s="55"/>
      <c r="K14" s="55"/>
    </row>
    <row r="15" spans="1:11" x14ac:dyDescent="0.3">
      <c r="A15" s="55" t="str">
        <f>'Output Sheet'!A140</f>
        <v>Trade Debtors</v>
      </c>
      <c r="C15" s="55">
        <f>'Output Sheet'!N140</f>
        <v>211194</v>
      </c>
      <c r="E15" s="55">
        <f>'Output Sheet'!Z140</f>
        <v>670914</v>
      </c>
      <c r="G15" s="55">
        <f>'Output Sheet'!AL140</f>
        <v>1351647</v>
      </c>
      <c r="I15" s="55">
        <f>'Output Sheet'!AX140</f>
        <v>2213550</v>
      </c>
      <c r="K15" s="55">
        <f>'Output Sheet'!BJ140</f>
        <v>3305371</v>
      </c>
    </row>
    <row r="16" spans="1:11" x14ac:dyDescent="0.3">
      <c r="A16" s="55" t="str">
        <f>'Output Sheet'!A141</f>
        <v>VAT Reclaimable</v>
      </c>
      <c r="C16" s="55">
        <f>'Output Sheet'!N141</f>
        <v>0</v>
      </c>
      <c r="E16" s="55">
        <f>'Output Sheet'!Z141</f>
        <v>0</v>
      </c>
      <c r="G16" s="55">
        <f>'Output Sheet'!AL141</f>
        <v>0</v>
      </c>
      <c r="I16" s="55">
        <f>'Output Sheet'!AX141</f>
        <v>0</v>
      </c>
      <c r="K16" s="55">
        <f>'Output Sheet'!BJ141</f>
        <v>0</v>
      </c>
    </row>
    <row r="17" spans="1:11" x14ac:dyDescent="0.3">
      <c r="A17" s="55" t="str">
        <f>'Output Sheet'!A142</f>
        <v>Bank &amp; Cash</v>
      </c>
      <c r="C17" s="55">
        <f>'Output Sheet'!N142</f>
        <v>0</v>
      </c>
      <c r="E17" s="55">
        <f>'Output Sheet'!Z142</f>
        <v>0</v>
      </c>
      <c r="G17" s="55">
        <f>'Output Sheet'!AL142</f>
        <v>1320905.4255912979</v>
      </c>
      <c r="I17" s="55">
        <f>'Output Sheet'!AX142</f>
        <v>8153370.2721775686</v>
      </c>
      <c r="K17" s="55">
        <f>'Output Sheet'!BJ142</f>
        <v>21254329.809275474</v>
      </c>
    </row>
    <row r="18" spans="1:11" ht="20.25" customHeight="1" x14ac:dyDescent="0.3">
      <c r="C18" s="64">
        <f>SUM(C15:C17)</f>
        <v>211194</v>
      </c>
      <c r="E18" s="64">
        <f>SUM(E15:E17)</f>
        <v>670914</v>
      </c>
      <c r="G18" s="64">
        <f>SUM(G15:G17)</f>
        <v>2672552.4255912979</v>
      </c>
      <c r="I18" s="64">
        <f>SUM(I15:I17)</f>
        <v>10366920.27217757</v>
      </c>
      <c r="K18" s="64">
        <f>SUM(K15:K17)</f>
        <v>24559700.809275474</v>
      </c>
    </row>
    <row r="19" spans="1:11" x14ac:dyDescent="0.3">
      <c r="A19" s="50" t="str">
        <f>'Output Sheet'!A144</f>
        <v>Current Liabilities</v>
      </c>
      <c r="I19" s="55"/>
      <c r="K19" s="55"/>
    </row>
    <row r="20" spans="1:11" x14ac:dyDescent="0.3">
      <c r="A20" s="55" t="str">
        <f>'Output Sheet'!A145</f>
        <v>Overdraft</v>
      </c>
      <c r="C20" s="55">
        <f>'Output Sheet'!N145</f>
        <v>1595354.4540351897</v>
      </c>
      <c r="E20" s="55">
        <f>'Output Sheet'!Z145</f>
        <v>1809505.1448125008</v>
      </c>
      <c r="G20" s="55">
        <f>'Output Sheet'!AL145</f>
        <v>0</v>
      </c>
      <c r="I20" s="55">
        <f>'Output Sheet'!AX145</f>
        <v>0</v>
      </c>
      <c r="K20" s="55">
        <f>'Output Sheet'!BJ145</f>
        <v>0</v>
      </c>
    </row>
    <row r="21" spans="1:11" x14ac:dyDescent="0.3">
      <c r="A21" s="55" t="str">
        <f>'Output Sheet'!A146</f>
        <v>Trade Creditors</v>
      </c>
      <c r="C21" s="55">
        <f>'Output Sheet'!N146</f>
        <v>77441.735040976477</v>
      </c>
      <c r="E21" s="55">
        <f>'Output Sheet'!Z146</f>
        <v>236002.19432475316</v>
      </c>
      <c r="G21" s="55">
        <f>'Output Sheet'!AL146</f>
        <v>468500.83673474804</v>
      </c>
      <c r="I21" s="55">
        <f>'Output Sheet'!AX146</f>
        <v>810029.00500263146</v>
      </c>
      <c r="K21" s="55">
        <f>'Output Sheet'!BJ146</f>
        <v>960895.48990269599</v>
      </c>
    </row>
    <row r="22" spans="1:11" x14ac:dyDescent="0.3">
      <c r="A22" s="55" t="str">
        <f>'Output Sheet'!A147</f>
        <v>PAYE</v>
      </c>
      <c r="C22" s="55">
        <f>'Output Sheet'!N147</f>
        <v>37022.29333333332</v>
      </c>
      <c r="E22" s="55">
        <f>'Output Sheet'!Z147</f>
        <v>53970.694333333333</v>
      </c>
      <c r="G22" s="55">
        <f>'Output Sheet'!AL147</f>
        <v>67567.929666666663</v>
      </c>
      <c r="I22" s="55">
        <f>'Output Sheet'!AX147</f>
        <v>80220.080666666676</v>
      </c>
      <c r="K22" s="55">
        <f>'Output Sheet'!BJ147</f>
        <v>99229.772666666657</v>
      </c>
    </row>
    <row r="23" spans="1:11" x14ac:dyDescent="0.3">
      <c r="A23" s="55" t="str">
        <f>'Output Sheet'!A148</f>
        <v>VAT Creditor</v>
      </c>
      <c r="C23" s="55">
        <f>'Output Sheet'!N148</f>
        <v>22370</v>
      </c>
      <c r="E23" s="55">
        <f>'Output Sheet'!Z148</f>
        <v>143525</v>
      </c>
      <c r="G23" s="55">
        <f>'Output Sheet'!AL148</f>
        <v>333514</v>
      </c>
      <c r="I23" s="55">
        <f>'Output Sheet'!AX148</f>
        <v>565361</v>
      </c>
      <c r="K23" s="55">
        <f>'Output Sheet'!BJ148</f>
        <v>970382</v>
      </c>
    </row>
    <row r="24" spans="1:11" x14ac:dyDescent="0.3">
      <c r="A24" s="55" t="str">
        <f>'Output Sheet'!A149</f>
        <v>Corporation Tax</v>
      </c>
      <c r="C24" s="55">
        <f>'Output Sheet'!N149</f>
        <v>0</v>
      </c>
      <c r="E24" s="55">
        <f>'Output Sheet'!Z149</f>
        <v>57867.190453210445</v>
      </c>
      <c r="G24" s="55">
        <f>'Output Sheet'!AL149</f>
        <v>1172115.2649341044</v>
      </c>
      <c r="I24" s="55">
        <f>'Output Sheet'!AX149</f>
        <v>2596611.7376757469</v>
      </c>
      <c r="K24" s="55">
        <f>'Output Sheet'!BJ149</f>
        <v>4955548.529362075</v>
      </c>
    </row>
    <row r="25" spans="1:11" x14ac:dyDescent="0.3">
      <c r="A25" s="55"/>
      <c r="I25" s="55"/>
      <c r="K25" s="55"/>
    </row>
    <row r="26" spans="1:11" x14ac:dyDescent="0.3">
      <c r="A26" s="196" t="s">
        <v>409</v>
      </c>
      <c r="C26" s="55">
        <v>3720000</v>
      </c>
      <c r="D26" s="55"/>
      <c r="E26" s="55">
        <v>3720000</v>
      </c>
      <c r="F26" s="55"/>
      <c r="G26" s="55">
        <v>3720000</v>
      </c>
      <c r="H26" s="55"/>
      <c r="I26" s="55">
        <v>3720000</v>
      </c>
      <c r="J26" s="55"/>
      <c r="K26" s="55">
        <v>3720000</v>
      </c>
    </row>
    <row r="27" spans="1:11" x14ac:dyDescent="0.3">
      <c r="A27" s="196" t="s">
        <v>411</v>
      </c>
      <c r="C27" s="55">
        <v>148800</v>
      </c>
      <c r="D27" s="55"/>
      <c r="E27" s="55">
        <v>297600</v>
      </c>
      <c r="F27" s="55"/>
      <c r="G27" s="55">
        <v>446400</v>
      </c>
      <c r="H27" s="55"/>
      <c r="I27" s="55">
        <v>595200</v>
      </c>
      <c r="J27" s="55"/>
      <c r="K27" s="55">
        <v>744000</v>
      </c>
    </row>
    <row r="28" spans="1:11" x14ac:dyDescent="0.3">
      <c r="A28" s="55" t="str">
        <f>'Output Sheet'!A150</f>
        <v>Loans</v>
      </c>
      <c r="C28" s="55">
        <f>'Output Sheet'!N150</f>
        <v>0</v>
      </c>
      <c r="E28" s="55">
        <f>'Output Sheet'!Z150</f>
        <v>0</v>
      </c>
      <c r="G28" s="55">
        <f>'Output Sheet'!AL150</f>
        <v>0</v>
      </c>
      <c r="I28" s="55">
        <f>'Output Sheet'!AX150</f>
        <v>0</v>
      </c>
      <c r="K28" s="55">
        <f>'Output Sheet'!BJ150</f>
        <v>0</v>
      </c>
    </row>
    <row r="29" spans="1:11" ht="20.25" customHeight="1" x14ac:dyDescent="0.3">
      <c r="C29" s="64">
        <f>SUM(C20:C28)</f>
        <v>5600988.4824094996</v>
      </c>
      <c r="E29" s="64">
        <f>SUM(E20:E28)</f>
        <v>6318470.2239237977</v>
      </c>
      <c r="G29" s="64">
        <f>SUM(G20:G28)</f>
        <v>6208098.0313355196</v>
      </c>
      <c r="I29" s="64">
        <f>SUM(I20:I28)</f>
        <v>8367421.8233450446</v>
      </c>
      <c r="K29" s="64">
        <f>SUM(K20:K28)</f>
        <v>11450055.791931437</v>
      </c>
    </row>
    <row r="30" spans="1:11" x14ac:dyDescent="0.3">
      <c r="I30" s="55"/>
      <c r="K30" s="55"/>
    </row>
    <row r="31" spans="1:11" ht="20.25" customHeight="1" thickBot="1" x14ac:dyDescent="0.35">
      <c r="A31" s="50" t="str">
        <f>'Output Sheet'!A153</f>
        <v>Net Assets</v>
      </c>
      <c r="C31" s="66">
        <f>C12+C18-C29</f>
        <v>-4865502.8157428326</v>
      </c>
      <c r="E31" s="66">
        <f>E12+E18-E29</f>
        <v>-4591139.5572571307</v>
      </c>
      <c r="G31" s="66">
        <f>G12+G18-G29</f>
        <v>-2005003.9390775552</v>
      </c>
      <c r="I31" s="66">
        <f>I12+I18-I29</f>
        <v>3904956.7821658589</v>
      </c>
      <c r="K31" s="66">
        <f>K12+K18-K29</f>
        <v>15319103.350677369</v>
      </c>
    </row>
    <row r="32" spans="1:11" ht="18" thickTop="1" x14ac:dyDescent="0.3">
      <c r="I32" s="55"/>
      <c r="K32" s="55"/>
    </row>
    <row r="33" spans="1:11" x14ac:dyDescent="0.3">
      <c r="A33" s="50" t="str">
        <f>'Output Sheet'!A155</f>
        <v>Financed By:</v>
      </c>
      <c r="I33" s="55"/>
      <c r="K33" s="55"/>
    </row>
    <row r="34" spans="1:11" x14ac:dyDescent="0.3">
      <c r="A34" s="55" t="str">
        <f>'Output Sheet'!A156</f>
        <v>Share Capital</v>
      </c>
      <c r="C34" s="55">
        <f>'Output Sheet'!N156</f>
        <v>0</v>
      </c>
      <c r="E34" s="55">
        <f>'Output Sheet'!Z156</f>
        <v>0</v>
      </c>
      <c r="G34" s="55">
        <f>'Output Sheet'!AL156</f>
        <v>0</v>
      </c>
      <c r="I34" s="55">
        <f>'Output Sheet'!AX156</f>
        <v>0</v>
      </c>
      <c r="K34" s="55">
        <f>'Output Sheet'!BJ156</f>
        <v>0</v>
      </c>
    </row>
    <row r="35" spans="1:11" x14ac:dyDescent="0.3">
      <c r="A35" s="55" t="str">
        <f>'Output Sheet'!A157</f>
        <v>Share Premium</v>
      </c>
      <c r="C35" s="55">
        <f>'Output Sheet'!N157</f>
        <v>0</v>
      </c>
      <c r="E35" s="55">
        <f>'Output Sheet'!Z157</f>
        <v>0</v>
      </c>
      <c r="G35" s="55">
        <f>'Output Sheet'!AL157</f>
        <v>0</v>
      </c>
      <c r="I35" s="55">
        <f>'Output Sheet'!AX157</f>
        <v>0</v>
      </c>
      <c r="K35" s="55">
        <f>'Output Sheet'!BJ157</f>
        <v>0</v>
      </c>
    </row>
    <row r="36" spans="1:11" x14ac:dyDescent="0.3">
      <c r="A36" s="55" t="str">
        <f>'Output Sheet'!A158</f>
        <v>Capital Redemption Reserve</v>
      </c>
      <c r="C36" s="55">
        <f>'Output Sheet'!N158</f>
        <v>0</v>
      </c>
      <c r="E36" s="55">
        <f>'Output Sheet'!Z158</f>
        <v>0</v>
      </c>
      <c r="G36" s="55">
        <f>'Output Sheet'!AL158</f>
        <v>0</v>
      </c>
      <c r="I36" s="55">
        <f>'Output Sheet'!AX158</f>
        <v>0</v>
      </c>
      <c r="K36" s="55">
        <f>'Output Sheet'!BJ158</f>
        <v>0</v>
      </c>
    </row>
    <row r="37" spans="1:11" x14ac:dyDescent="0.3">
      <c r="A37" s="55" t="str">
        <f>'Output Sheet'!A159</f>
        <v>Profit &amp; Loss Reserve</v>
      </c>
      <c r="C37" s="55">
        <f>'Output Sheet'!N159</f>
        <v>-996702.81574283272</v>
      </c>
      <c r="E37" s="55">
        <f>'Output Sheet'!Z159</f>
        <v>-573539.55725713063</v>
      </c>
      <c r="G37" s="55">
        <f>'Output Sheet'!AL159</f>
        <v>2161396.0609224467</v>
      </c>
      <c r="I37" s="55">
        <f>'Output Sheet'!AX159</f>
        <v>8220156.782165857</v>
      </c>
      <c r="K37" s="55">
        <f>'Output Sheet'!BJ159</f>
        <v>19783103.350677364</v>
      </c>
    </row>
    <row r="38" spans="1:11" x14ac:dyDescent="0.3">
      <c r="I38" s="55"/>
      <c r="K38" s="55"/>
    </row>
    <row r="39" spans="1:11" ht="20.25" customHeight="1" thickBot="1" x14ac:dyDescent="0.35">
      <c r="A39" s="50" t="str">
        <f>'Output Sheet'!A161</f>
        <v>Total Reserves</v>
      </c>
      <c r="C39" s="66">
        <f>SUM(C34:C38)</f>
        <v>-996702.81574283272</v>
      </c>
      <c r="E39" s="66">
        <f>SUM(E34:E38)</f>
        <v>-573539.55725713063</v>
      </c>
      <c r="G39" s="66">
        <f>SUM(G34:G38)</f>
        <v>2161396.0609224467</v>
      </c>
      <c r="I39" s="66">
        <f>SUM(I34:I38)</f>
        <v>8220156.782165857</v>
      </c>
      <c r="K39" s="66">
        <f>SUM(K34:K38)</f>
        <v>19783103.350677364</v>
      </c>
    </row>
    <row r="40" spans="1:11" ht="18" thickTop="1" x14ac:dyDescent="0.3"/>
  </sheetData>
  <phoneticPr fontId="0" type="noConversion"/>
  <printOptions horizontalCentered="1" verticalCentered="1"/>
  <pageMargins left="0.75000000000000011" right="0.75000000000000011" top="0.98" bottom="1.2000000000000002" header="0.51" footer="0.51"/>
  <pageSetup paperSize="9" scale="63" orientation="landscape"/>
  <headerFooter alignWithMargins="0">
    <oddHeader>&amp;C&amp;"Arial,Bold"&amp;12&amp;K000000Prepared by X</oddHeader>
    <oddFooter>&amp;R&amp;"Arial,Bold"&amp;12Confidential
&amp;D
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A34"/>
  <sheetViews>
    <sheetView zoomScale="75" zoomScaleNormal="75" workbookViewId="0">
      <selection activeCell="A36" sqref="A36"/>
    </sheetView>
  </sheetViews>
  <sheetFormatPr defaultColWidth="10.77734375" defaultRowHeight="17.399999999999999" outlineLevelCol="1" x14ac:dyDescent="0.3"/>
  <cols>
    <col min="1" max="5" width="10.77734375" style="50" customWidth="1"/>
    <col min="6" max="6" width="13.33203125" style="50" bestFit="1" customWidth="1"/>
    <col min="7" max="207" width="10.77734375" style="50" customWidth="1"/>
    <col min="208" max="209" width="10.77734375" customWidth="1" outlineLevel="1"/>
    <col min="210" max="16384" width="10.77734375" style="50"/>
  </cols>
  <sheetData>
    <row r="1" spans="1:6" x14ac:dyDescent="0.3">
      <c r="A1" s="34" t="str">
        <f>'Input Sheet'!A1</f>
        <v>SENSFISH LTD</v>
      </c>
    </row>
    <row r="2" spans="1:6" x14ac:dyDescent="0.3">
      <c r="A2" s="34" t="s">
        <v>166</v>
      </c>
    </row>
    <row r="4" spans="1:6" x14ac:dyDescent="0.3">
      <c r="A4" s="187" t="s">
        <v>167</v>
      </c>
      <c r="B4" s="188"/>
      <c r="C4" s="78"/>
      <c r="D4" s="78"/>
      <c r="E4" s="78"/>
      <c r="F4" s="78"/>
    </row>
    <row r="5" spans="1:6" x14ac:dyDescent="0.3">
      <c r="A5" s="78"/>
      <c r="B5" s="78"/>
      <c r="C5" s="78"/>
      <c r="D5" s="78"/>
      <c r="E5" s="78"/>
      <c r="F5" s="78"/>
    </row>
    <row r="6" spans="1:6" x14ac:dyDescent="0.3">
      <c r="A6" s="78" t="s">
        <v>204</v>
      </c>
      <c r="B6" s="78"/>
      <c r="C6" s="78"/>
      <c r="D6" s="78"/>
      <c r="E6" s="114">
        <f>'Annual Profit &amp; Loss'!K59-'Annual Profit &amp; Loss'!K54</f>
        <v>15295823.5117989</v>
      </c>
      <c r="F6" s="78"/>
    </row>
    <row r="7" spans="1:6" x14ac:dyDescent="0.3">
      <c r="A7" s="78" t="s">
        <v>205</v>
      </c>
      <c r="B7" s="78"/>
      <c r="C7" s="78"/>
      <c r="D7" s="78"/>
      <c r="E7" s="115">
        <v>5</v>
      </c>
      <c r="F7" s="78"/>
    </row>
    <row r="8" spans="1:6" x14ac:dyDescent="0.3">
      <c r="A8" s="78" t="s">
        <v>206</v>
      </c>
      <c r="B8" s="78"/>
      <c r="C8" s="78"/>
      <c r="D8" s="78"/>
      <c r="E8" s="116">
        <f>SUM(E19:E23)</f>
        <v>0.6</v>
      </c>
      <c r="F8" s="78"/>
    </row>
    <row r="9" spans="1:6" x14ac:dyDescent="0.3">
      <c r="A9" s="78"/>
      <c r="B9" s="78"/>
      <c r="C9" s="78"/>
      <c r="D9" s="78"/>
      <c r="E9" s="89"/>
      <c r="F9" s="78"/>
    </row>
    <row r="10" spans="1:6" x14ac:dyDescent="0.3">
      <c r="A10" s="78"/>
      <c r="B10" s="78"/>
      <c r="C10" s="78"/>
      <c r="D10" s="78"/>
      <c r="E10" s="78"/>
      <c r="F10" s="78"/>
    </row>
    <row r="11" spans="1:6" x14ac:dyDescent="0.3">
      <c r="A11" s="78"/>
      <c r="B11" s="78"/>
      <c r="C11" s="78"/>
      <c r="D11" s="78"/>
      <c r="E11" s="78"/>
      <c r="F11" s="78"/>
    </row>
    <row r="12" spans="1:6" x14ac:dyDescent="0.3">
      <c r="A12" s="78"/>
      <c r="B12" s="78"/>
      <c r="C12" s="78"/>
      <c r="D12" s="78"/>
      <c r="E12" s="78"/>
      <c r="F12" s="78"/>
    </row>
    <row r="13" spans="1:6" x14ac:dyDescent="0.3">
      <c r="A13" s="78"/>
      <c r="B13" s="78"/>
      <c r="C13" s="78"/>
      <c r="D13" s="78"/>
      <c r="E13" s="78"/>
      <c r="F13" s="78"/>
    </row>
    <row r="14" spans="1:6" x14ac:dyDescent="0.3">
      <c r="A14" s="189" t="s">
        <v>218</v>
      </c>
      <c r="B14" s="190"/>
      <c r="C14" s="78"/>
      <c r="D14" s="78"/>
      <c r="E14" s="78"/>
      <c r="F14" s="78"/>
    </row>
    <row r="15" spans="1:6" x14ac:dyDescent="0.3">
      <c r="A15" s="78"/>
      <c r="B15" s="78"/>
      <c r="C15" s="78"/>
      <c r="D15" s="78"/>
      <c r="E15" s="78"/>
      <c r="F15" s="78"/>
    </row>
    <row r="16" spans="1:6" x14ac:dyDescent="0.3">
      <c r="A16" s="78" t="s">
        <v>207</v>
      </c>
      <c r="B16" s="78"/>
      <c r="C16" s="78"/>
      <c r="D16" s="78"/>
      <c r="E16" s="78"/>
      <c r="F16" s="80">
        <v>15</v>
      </c>
    </row>
    <row r="17" spans="1:6" x14ac:dyDescent="0.3">
      <c r="A17" s="78"/>
      <c r="B17" s="78"/>
      <c r="C17" s="78"/>
      <c r="D17" s="78"/>
      <c r="E17" s="78"/>
      <c r="F17" s="78"/>
    </row>
    <row r="18" spans="1:6" x14ac:dyDescent="0.3">
      <c r="A18" s="78" t="s">
        <v>208</v>
      </c>
      <c r="B18" s="78"/>
      <c r="C18" s="78"/>
      <c r="D18" s="78"/>
      <c r="E18" s="78"/>
      <c r="F18" s="78"/>
    </row>
    <row r="19" spans="1:6" x14ac:dyDescent="0.3">
      <c r="A19" s="78"/>
      <c r="B19" s="78" t="s">
        <v>209</v>
      </c>
      <c r="C19" s="78"/>
      <c r="D19" s="78"/>
      <c r="E19" s="81">
        <v>0.2</v>
      </c>
      <c r="F19" s="78">
        <f>$F$16*E19</f>
        <v>3</v>
      </c>
    </row>
    <row r="20" spans="1:6" x14ac:dyDescent="0.3">
      <c r="A20" s="78"/>
      <c r="B20" s="78" t="s">
        <v>210</v>
      </c>
      <c r="C20" s="78"/>
      <c r="D20" s="78"/>
      <c r="E20" s="81">
        <v>0.25</v>
      </c>
      <c r="F20" s="78">
        <f>$F$16*E20</f>
        <v>3.75</v>
      </c>
    </row>
    <row r="21" spans="1:6" x14ac:dyDescent="0.3">
      <c r="A21" s="78"/>
      <c r="B21" s="78" t="s">
        <v>211</v>
      </c>
      <c r="C21" s="78"/>
      <c r="D21" s="78"/>
      <c r="E21" s="81">
        <v>0.15</v>
      </c>
      <c r="F21" s="78">
        <f>$F$16*E21</f>
        <v>2.25</v>
      </c>
    </row>
    <row r="22" spans="1:6" x14ac:dyDescent="0.3">
      <c r="A22" s="78"/>
      <c r="B22" s="78" t="s">
        <v>212</v>
      </c>
      <c r="C22" s="78"/>
      <c r="D22" s="78"/>
      <c r="E22" s="81">
        <v>0</v>
      </c>
      <c r="F22" s="78">
        <f>$F$16*E22</f>
        <v>0</v>
      </c>
    </row>
    <row r="23" spans="1:6" x14ac:dyDescent="0.3">
      <c r="A23" s="78"/>
      <c r="B23" s="78" t="s">
        <v>213</v>
      </c>
      <c r="C23" s="78"/>
      <c r="D23" s="78"/>
      <c r="E23" s="81">
        <v>0</v>
      </c>
      <c r="F23" s="78">
        <f>$F$16*E23</f>
        <v>0</v>
      </c>
    </row>
    <row r="24" spans="1:6" x14ac:dyDescent="0.3">
      <c r="A24" s="78"/>
      <c r="B24" s="78"/>
      <c r="C24" s="78"/>
      <c r="D24" s="78"/>
      <c r="E24" s="78"/>
      <c r="F24" s="90">
        <f>SUM(F19:F23)</f>
        <v>9</v>
      </c>
    </row>
    <row r="25" spans="1:6" x14ac:dyDescent="0.3">
      <c r="A25" s="78"/>
      <c r="B25" s="78"/>
      <c r="C25" s="78"/>
      <c r="D25" s="78"/>
      <c r="E25" s="78"/>
      <c r="F25" s="78"/>
    </row>
    <row r="26" spans="1:6" x14ac:dyDescent="0.3">
      <c r="A26" s="78" t="s">
        <v>214</v>
      </c>
      <c r="B26" s="78"/>
      <c r="C26" s="78"/>
      <c r="D26" s="78"/>
      <c r="E26" s="78"/>
      <c r="F26" s="117">
        <f>F16-F24</f>
        <v>6</v>
      </c>
    </row>
    <row r="27" spans="1:6" x14ac:dyDescent="0.3">
      <c r="A27" s="78"/>
      <c r="B27" s="78"/>
      <c r="C27" s="78"/>
      <c r="D27" s="78"/>
      <c r="E27" s="78"/>
      <c r="F27" s="78"/>
    </row>
    <row r="28" spans="1:6" x14ac:dyDescent="0.3">
      <c r="A28" s="78"/>
      <c r="B28" s="78"/>
      <c r="C28" s="78"/>
      <c r="D28" s="78"/>
      <c r="E28" s="78"/>
      <c r="F28" s="78"/>
    </row>
    <row r="29" spans="1:6" x14ac:dyDescent="0.3">
      <c r="A29" s="78" t="s">
        <v>215</v>
      </c>
      <c r="B29" s="78"/>
      <c r="C29" s="78"/>
      <c r="D29" s="78"/>
      <c r="E29" s="78"/>
      <c r="F29" s="118">
        <f>F26*E6</f>
        <v>91774941.07079339</v>
      </c>
    </row>
    <row r="30" spans="1:6" x14ac:dyDescent="0.3">
      <c r="A30" s="78"/>
      <c r="B30" s="78"/>
      <c r="C30" s="78"/>
      <c r="D30" s="78"/>
      <c r="E30" s="78"/>
      <c r="F30" s="78"/>
    </row>
    <row r="31" spans="1:6" x14ac:dyDescent="0.3">
      <c r="A31" s="78" t="s">
        <v>216</v>
      </c>
      <c r="B31" s="78"/>
      <c r="C31" s="78"/>
      <c r="D31" s="78"/>
      <c r="E31" s="78"/>
      <c r="F31" s="119">
        <f>1/(1+'DC Flow'!$D$5)^E7</f>
        <v>0.4018775720164609</v>
      </c>
    </row>
    <row r="32" spans="1:6" x14ac:dyDescent="0.3">
      <c r="A32" s="78"/>
      <c r="B32" s="78"/>
      <c r="C32" s="78"/>
      <c r="D32" s="78"/>
      <c r="E32" s="78"/>
      <c r="F32" s="78"/>
    </row>
    <row r="33" spans="1:6" x14ac:dyDescent="0.3">
      <c r="A33" s="78" t="s">
        <v>217</v>
      </c>
      <c r="B33" s="78"/>
      <c r="C33" s="78"/>
      <c r="D33" s="78"/>
      <c r="E33" s="78"/>
      <c r="F33" s="118">
        <f>F29*F31</f>
        <v>36882290.489484228</v>
      </c>
    </row>
    <row r="34" spans="1:6" x14ac:dyDescent="0.3">
      <c r="A34" s="78"/>
      <c r="B34" s="78"/>
      <c r="C34" s="78"/>
      <c r="D34" s="78"/>
      <c r="E34" s="78"/>
      <c r="F34" s="78"/>
    </row>
  </sheetData>
  <mergeCells count="2">
    <mergeCell ref="A4:B4"/>
    <mergeCell ref="A14:B14"/>
  </mergeCells>
  <phoneticPr fontId="4" type="noConversion"/>
  <pageMargins left="0.75" right="0.75" top="1" bottom="1" header="0.5" footer="0.5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5"/>
  <sheetViews>
    <sheetView zoomScale="75" zoomScaleNormal="75" workbookViewId="0">
      <selection activeCell="X38" sqref="X38"/>
    </sheetView>
  </sheetViews>
  <sheetFormatPr defaultColWidth="9.109375" defaultRowHeight="17.399999999999999" x14ac:dyDescent="0.3"/>
  <cols>
    <col min="1" max="1" width="9.109375" style="79"/>
    <col min="2" max="2" width="23.6640625" style="79" bestFit="1" customWidth="1"/>
    <col min="3" max="3" width="13.33203125" style="79" bestFit="1" customWidth="1"/>
    <col min="4" max="4" width="22.33203125" style="79" bestFit="1" customWidth="1"/>
    <col min="5" max="5" width="16.44140625" style="79" customWidth="1"/>
    <col min="6" max="7" width="9.109375" style="79" hidden="1" customWidth="1"/>
    <col min="8" max="16384" width="9.109375" style="79"/>
  </cols>
  <sheetData>
    <row r="1" spans="1:7" x14ac:dyDescent="0.3">
      <c r="A1" s="34" t="str">
        <f>'Input Sheet'!A1</f>
        <v>SENSFISH LTD</v>
      </c>
    </row>
    <row r="2" spans="1:7" x14ac:dyDescent="0.3">
      <c r="A2" s="34" t="s">
        <v>168</v>
      </c>
    </row>
    <row r="3" spans="1:7" x14ac:dyDescent="0.3">
      <c r="A3" s="34" t="s">
        <v>169</v>
      </c>
    </row>
    <row r="4" spans="1:7" x14ac:dyDescent="0.3">
      <c r="A4" s="77"/>
      <c r="B4" s="77"/>
      <c r="C4" s="77"/>
      <c r="D4" s="77"/>
      <c r="E4" s="77"/>
      <c r="F4" s="77"/>
    </row>
    <row r="5" spans="1:7" x14ac:dyDescent="0.3">
      <c r="A5" s="77"/>
      <c r="B5" s="120" t="s">
        <v>170</v>
      </c>
      <c r="C5" s="121"/>
      <c r="D5" s="124">
        <f>G5/100</f>
        <v>0.2</v>
      </c>
      <c r="E5" s="77"/>
      <c r="F5" s="77"/>
      <c r="G5" s="79">
        <v>20</v>
      </c>
    </row>
    <row r="6" spans="1:7" x14ac:dyDescent="0.3">
      <c r="A6" s="77"/>
      <c r="B6" s="122" t="s">
        <v>219</v>
      </c>
      <c r="C6" s="123"/>
      <c r="D6" s="124">
        <f>G6/100</f>
        <v>0</v>
      </c>
      <c r="E6" s="77"/>
      <c r="F6" s="77"/>
      <c r="G6" s="79">
        <v>0</v>
      </c>
    </row>
    <row r="7" spans="1:7" x14ac:dyDescent="0.3">
      <c r="A7" s="77"/>
      <c r="B7" s="78"/>
      <c r="C7" s="77"/>
      <c r="D7" s="82"/>
      <c r="E7" s="77"/>
      <c r="F7" s="77"/>
    </row>
    <row r="8" spans="1:7" x14ac:dyDescent="0.3">
      <c r="A8" s="77"/>
      <c r="B8" s="77"/>
      <c r="C8" s="77"/>
      <c r="D8" s="77"/>
      <c r="E8" s="77"/>
      <c r="F8" s="77"/>
    </row>
    <row r="9" spans="1:7" x14ac:dyDescent="0.3">
      <c r="A9" s="77"/>
      <c r="B9" s="193" t="s">
        <v>33</v>
      </c>
      <c r="C9" s="191" t="s">
        <v>220</v>
      </c>
      <c r="D9" s="193" t="s">
        <v>171</v>
      </c>
      <c r="E9" s="193" t="s">
        <v>172</v>
      </c>
      <c r="F9" s="77"/>
    </row>
    <row r="10" spans="1:7" x14ac:dyDescent="0.3">
      <c r="A10" s="77"/>
      <c r="B10" s="194"/>
      <c r="C10" s="192"/>
      <c r="D10" s="194"/>
      <c r="E10" s="194"/>
      <c r="F10" s="77"/>
    </row>
    <row r="11" spans="1:7" x14ac:dyDescent="0.3">
      <c r="A11" s="77"/>
      <c r="B11" s="83"/>
      <c r="C11" s="84"/>
      <c r="D11" s="85"/>
      <c r="E11" s="85"/>
      <c r="F11" s="77"/>
    </row>
    <row r="12" spans="1:7" x14ac:dyDescent="0.3">
      <c r="A12" s="77"/>
      <c r="B12" s="86">
        <v>1</v>
      </c>
      <c r="C12" s="87">
        <f>'Annual Cash Flow'!C$46</f>
        <v>-1495354.4540351895</v>
      </c>
      <c r="D12" s="88">
        <f>1/(1+$D$5)^B12</f>
        <v>0.83333333333333337</v>
      </c>
      <c r="E12" s="78">
        <f t="shared" ref="E12:E22" si="0">C12*D12</f>
        <v>-1246128.7116959912</v>
      </c>
      <c r="F12" s="77"/>
    </row>
    <row r="13" spans="1:7" x14ac:dyDescent="0.3">
      <c r="A13" s="77"/>
      <c r="B13" s="86">
        <v>2</v>
      </c>
      <c r="C13" s="87">
        <f>'Annual Cash Flow'!E46</f>
        <v>-114150.69077731116</v>
      </c>
      <c r="D13" s="88">
        <f t="shared" ref="D13:D21" si="1">1/(1+$D$5)^B13</f>
        <v>0.69444444444444442</v>
      </c>
      <c r="E13" s="78">
        <f t="shared" si="0"/>
        <v>-79271.31303979941</v>
      </c>
      <c r="F13" s="77"/>
    </row>
    <row r="14" spans="1:7" x14ac:dyDescent="0.3">
      <c r="A14" s="77"/>
      <c r="B14" s="86">
        <v>3</v>
      </c>
      <c r="C14" s="87">
        <f>'Annual Cash Flow'!G46</f>
        <v>3230410.5704037989</v>
      </c>
      <c r="D14" s="88">
        <f t="shared" si="1"/>
        <v>0.57870370370370372</v>
      </c>
      <c r="E14" s="78">
        <f t="shared" si="0"/>
        <v>1869450.5615762726</v>
      </c>
      <c r="F14" s="77"/>
    </row>
    <row r="15" spans="1:7" x14ac:dyDescent="0.3">
      <c r="A15" s="77"/>
      <c r="B15" s="86">
        <v>4</v>
      </c>
      <c r="C15" s="87">
        <f>'Annual Cash Flow'!I46</f>
        <v>6932464.8465862703</v>
      </c>
      <c r="D15" s="88">
        <f t="shared" si="1"/>
        <v>0.48225308641975312</v>
      </c>
      <c r="E15" s="78">
        <f t="shared" si="0"/>
        <v>3343202.5687626693</v>
      </c>
      <c r="F15" s="77"/>
    </row>
    <row r="16" spans="1:7" x14ac:dyDescent="0.3">
      <c r="A16" s="77"/>
      <c r="B16" s="86">
        <v>5</v>
      </c>
      <c r="C16" s="87">
        <f>'Annual Cash Flow'!K46</f>
        <v>13200959.537097905</v>
      </c>
      <c r="D16" s="88">
        <f t="shared" si="1"/>
        <v>0.4018775720164609</v>
      </c>
      <c r="E16" s="78">
        <f t="shared" si="0"/>
        <v>5305169.5670564501</v>
      </c>
      <c r="F16" s="77"/>
    </row>
    <row r="17" spans="1:6" x14ac:dyDescent="0.3">
      <c r="A17" s="77"/>
      <c r="B17" s="86">
        <v>6</v>
      </c>
      <c r="C17" s="87">
        <f>C16*(1+D6)</f>
        <v>13200959.537097905</v>
      </c>
      <c r="D17" s="88">
        <f t="shared" si="1"/>
        <v>0.33489797668038412</v>
      </c>
      <c r="E17" s="78">
        <f t="shared" si="0"/>
        <v>4420974.6392137082</v>
      </c>
      <c r="F17" s="77"/>
    </row>
    <row r="18" spans="1:6" x14ac:dyDescent="0.3">
      <c r="A18" s="77"/>
      <c r="B18" s="86">
        <v>7</v>
      </c>
      <c r="C18" s="87">
        <f>C17+(C17*$D$6)</f>
        <v>13200959.537097905</v>
      </c>
      <c r="D18" s="88">
        <f t="shared" si="1"/>
        <v>0.27908164723365342</v>
      </c>
      <c r="E18" s="78">
        <f t="shared" si="0"/>
        <v>3684145.53267809</v>
      </c>
      <c r="F18" s="77"/>
    </row>
    <row r="19" spans="1:6" x14ac:dyDescent="0.3">
      <c r="A19" s="77"/>
      <c r="B19" s="86">
        <v>8</v>
      </c>
      <c r="C19" s="87">
        <f>C18+(C18*$D$6)</f>
        <v>13200959.537097905</v>
      </c>
      <c r="D19" s="88">
        <f t="shared" si="1"/>
        <v>0.23256803936137788</v>
      </c>
      <c r="E19" s="78">
        <f t="shared" si="0"/>
        <v>3070121.2772317422</v>
      </c>
      <c r="F19" s="77"/>
    </row>
    <row r="20" spans="1:6" x14ac:dyDescent="0.3">
      <c r="A20" s="77"/>
      <c r="B20" s="86">
        <v>9</v>
      </c>
      <c r="C20" s="87">
        <f>C19+(C19*$D$6)</f>
        <v>13200959.537097905</v>
      </c>
      <c r="D20" s="88">
        <f t="shared" si="1"/>
        <v>0.1938066994678149</v>
      </c>
      <c r="E20" s="78">
        <f t="shared" si="0"/>
        <v>2558434.3976931185</v>
      </c>
      <c r="F20" s="77"/>
    </row>
    <row r="21" spans="1:6" x14ac:dyDescent="0.3">
      <c r="A21" s="77"/>
      <c r="B21" s="86">
        <v>10</v>
      </c>
      <c r="C21" s="87">
        <f>C20+(C20*$D$6)</f>
        <v>13200959.537097905</v>
      </c>
      <c r="D21" s="88">
        <f t="shared" si="1"/>
        <v>0.16150558288984573</v>
      </c>
      <c r="E21" s="78">
        <f t="shared" si="0"/>
        <v>2132028.6647442654</v>
      </c>
      <c r="F21" s="77"/>
    </row>
    <row r="22" spans="1:6" x14ac:dyDescent="0.3">
      <c r="A22" s="77"/>
      <c r="B22" s="86" t="s">
        <v>173</v>
      </c>
      <c r="C22" s="87">
        <f>C21/D$5</f>
        <v>66004797.68548952</v>
      </c>
      <c r="D22" s="88">
        <f>D21</f>
        <v>0.16150558288984573</v>
      </c>
      <c r="E22" s="78">
        <f t="shared" si="0"/>
        <v>10660143.323721325</v>
      </c>
      <c r="F22" s="77"/>
    </row>
    <row r="23" spans="1:6" x14ac:dyDescent="0.3">
      <c r="A23" s="77"/>
      <c r="B23" s="77"/>
      <c r="C23" s="77"/>
      <c r="D23" s="77"/>
      <c r="E23" s="77"/>
      <c r="F23" s="77"/>
    </row>
    <row r="24" spans="1:6" x14ac:dyDescent="0.3">
      <c r="A24" s="77"/>
      <c r="B24" s="189" t="s">
        <v>165</v>
      </c>
      <c r="C24" s="195"/>
      <c r="D24" s="190"/>
      <c r="E24" s="117">
        <f>SUM(E12:E23)</f>
        <v>35718270.50794185</v>
      </c>
      <c r="F24" s="77"/>
    </row>
    <row r="25" spans="1:6" x14ac:dyDescent="0.3">
      <c r="A25" s="77"/>
      <c r="B25" s="77"/>
      <c r="C25" s="77"/>
      <c r="D25" s="77"/>
      <c r="E25" s="77"/>
      <c r="F25" s="77"/>
    </row>
  </sheetData>
  <mergeCells count="5">
    <mergeCell ref="C9:C10"/>
    <mergeCell ref="D9:D10"/>
    <mergeCell ref="E9:E10"/>
    <mergeCell ref="B24:D24"/>
    <mergeCell ref="B9:B10"/>
  </mergeCells>
  <phoneticPr fontId="4" type="noConversion"/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4</xdr:col>
                    <xdr:colOff>38100</xdr:colOff>
                    <xdr:row>4</xdr:row>
                    <xdr:rowOff>22860</xdr:rowOff>
                  </from>
                  <to>
                    <xdr:col>4</xdr:col>
                    <xdr:colOff>243840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Spinner 3">
              <controlPr defaultSize="0" autoPict="0">
                <anchor moveWithCells="1" sizeWithCells="1">
                  <from>
                    <xdr:col>4</xdr:col>
                    <xdr:colOff>38100</xdr:colOff>
                    <xdr:row>5</xdr:row>
                    <xdr:rowOff>22860</xdr:rowOff>
                  </from>
                  <to>
                    <xdr:col>4</xdr:col>
                    <xdr:colOff>243840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4:GS92"/>
  <sheetViews>
    <sheetView topLeftCell="AW13" zoomScale="89" zoomScaleNormal="70" workbookViewId="0">
      <selection activeCell="E80" sqref="E80:E86"/>
    </sheetView>
  </sheetViews>
  <sheetFormatPr defaultColWidth="11.5546875" defaultRowHeight="13.8" x14ac:dyDescent="0.25"/>
  <cols>
    <col min="1" max="1" width="11.5546875" style="127"/>
    <col min="2" max="2" width="11.5546875" style="126"/>
    <col min="3" max="16384" width="11.5546875" style="127"/>
  </cols>
  <sheetData>
    <row r="4" spans="1:201" ht="13.8" customHeight="1" x14ac:dyDescent="0.25">
      <c r="C4" s="181" t="s">
        <v>334</v>
      </c>
      <c r="D4" s="182"/>
      <c r="E4" s="181" t="s">
        <v>335</v>
      </c>
      <c r="F4" s="182"/>
      <c r="G4" s="181" t="s">
        <v>336</v>
      </c>
      <c r="H4" s="181"/>
      <c r="I4" s="181"/>
      <c r="J4" s="181"/>
      <c r="K4" s="181"/>
      <c r="L4" s="181"/>
      <c r="M4" s="181"/>
      <c r="N4" s="185"/>
      <c r="O4" s="181" t="s">
        <v>337</v>
      </c>
      <c r="P4" s="182"/>
      <c r="Q4" s="182"/>
      <c r="R4" s="182"/>
      <c r="S4" s="182"/>
      <c r="T4" s="183"/>
      <c r="U4" s="184" t="s">
        <v>338</v>
      </c>
      <c r="V4" s="182"/>
      <c r="W4" s="182"/>
      <c r="X4" s="182"/>
      <c r="Y4" s="182"/>
      <c r="Z4" s="183"/>
      <c r="AA4" s="184" t="s">
        <v>339</v>
      </c>
      <c r="AB4" s="182"/>
      <c r="AC4" s="182"/>
      <c r="AD4" s="182"/>
      <c r="AE4" s="182"/>
      <c r="AF4" s="183"/>
      <c r="AG4" s="184" t="s">
        <v>340</v>
      </c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3"/>
      <c r="AY4" s="184" t="s">
        <v>341</v>
      </c>
      <c r="AZ4" s="182"/>
      <c r="BA4" s="182"/>
      <c r="BB4" s="182"/>
      <c r="BC4" s="182"/>
      <c r="BD4" s="182"/>
      <c r="BE4" s="182"/>
      <c r="BF4" s="182"/>
      <c r="BG4" s="182"/>
      <c r="BH4" s="182"/>
      <c r="BI4" s="182"/>
      <c r="BJ4" s="183"/>
    </row>
    <row r="5" spans="1:201" s="126" customFormat="1" x14ac:dyDescent="0.25">
      <c r="B5" s="128" t="s">
        <v>300</v>
      </c>
      <c r="C5" s="128">
        <v>1</v>
      </c>
      <c r="D5" s="128">
        <v>2</v>
      </c>
      <c r="E5" s="128">
        <v>3</v>
      </c>
      <c r="F5" s="128">
        <v>4</v>
      </c>
      <c r="G5" s="128">
        <v>5</v>
      </c>
      <c r="H5" s="128">
        <v>6</v>
      </c>
      <c r="I5" s="128">
        <v>7</v>
      </c>
      <c r="J5" s="128">
        <v>8</v>
      </c>
      <c r="K5" s="128">
        <v>9</v>
      </c>
      <c r="L5" s="128">
        <v>10</v>
      </c>
      <c r="M5" s="128">
        <v>11</v>
      </c>
      <c r="N5" s="128">
        <v>12</v>
      </c>
      <c r="O5" s="128">
        <v>13</v>
      </c>
      <c r="P5" s="128">
        <v>14</v>
      </c>
      <c r="Q5" s="128">
        <v>15</v>
      </c>
      <c r="R5" s="128">
        <v>16</v>
      </c>
      <c r="S5" s="128">
        <v>17</v>
      </c>
      <c r="T5" s="128">
        <v>18</v>
      </c>
      <c r="U5" s="128">
        <v>19</v>
      </c>
      <c r="V5" s="128">
        <v>20</v>
      </c>
      <c r="W5" s="128">
        <v>21</v>
      </c>
      <c r="X5" s="128">
        <v>22</v>
      </c>
      <c r="Y5" s="128">
        <v>23</v>
      </c>
      <c r="Z5" s="128">
        <v>24</v>
      </c>
      <c r="AA5" s="128">
        <v>25</v>
      </c>
      <c r="AB5" s="128">
        <v>26</v>
      </c>
      <c r="AC5" s="128">
        <v>27</v>
      </c>
      <c r="AD5" s="128">
        <v>28</v>
      </c>
      <c r="AE5" s="128">
        <v>29</v>
      </c>
      <c r="AF5" s="128">
        <v>30</v>
      </c>
      <c r="AG5" s="128">
        <v>31</v>
      </c>
      <c r="AH5" s="128">
        <v>32</v>
      </c>
      <c r="AI5" s="128">
        <v>33</v>
      </c>
      <c r="AJ5" s="128">
        <v>34</v>
      </c>
      <c r="AK5" s="128">
        <v>35</v>
      </c>
      <c r="AL5" s="128">
        <v>36</v>
      </c>
      <c r="AM5" s="128">
        <v>37</v>
      </c>
      <c r="AN5" s="128">
        <v>38</v>
      </c>
      <c r="AO5" s="128">
        <v>39</v>
      </c>
      <c r="AP5" s="128">
        <v>40</v>
      </c>
      <c r="AQ5" s="128">
        <v>41</v>
      </c>
      <c r="AR5" s="128">
        <v>42</v>
      </c>
      <c r="AS5" s="128">
        <v>43</v>
      </c>
      <c r="AT5" s="128">
        <v>44</v>
      </c>
      <c r="AU5" s="128">
        <v>45</v>
      </c>
      <c r="AV5" s="128">
        <v>46</v>
      </c>
      <c r="AW5" s="128">
        <v>47</v>
      </c>
      <c r="AX5" s="128">
        <v>48</v>
      </c>
      <c r="AY5" s="128">
        <v>49</v>
      </c>
      <c r="AZ5" s="128">
        <v>50</v>
      </c>
      <c r="BA5" s="128">
        <v>51</v>
      </c>
      <c r="BB5" s="128">
        <v>52</v>
      </c>
      <c r="BC5" s="128">
        <v>53</v>
      </c>
      <c r="BD5" s="128">
        <v>54</v>
      </c>
      <c r="BE5" s="128">
        <v>55</v>
      </c>
      <c r="BF5" s="128">
        <v>56</v>
      </c>
      <c r="BG5" s="128">
        <v>57</v>
      </c>
      <c r="BH5" s="128">
        <v>58</v>
      </c>
      <c r="BI5" s="128">
        <v>59</v>
      </c>
      <c r="BJ5" s="128">
        <v>60</v>
      </c>
    </row>
    <row r="8" spans="1:201" ht="27.6" x14ac:dyDescent="0.25">
      <c r="A8" s="128" t="s">
        <v>327</v>
      </c>
      <c r="B8" s="128" t="s">
        <v>301</v>
      </c>
      <c r="H8" s="131">
        <v>1</v>
      </c>
      <c r="I8" s="131">
        <f t="shared" ref="I8:N8" si="0">H8+(H8*$O$61)</f>
        <v>1.0049999999999999</v>
      </c>
      <c r="J8" s="131">
        <f t="shared" si="0"/>
        <v>1.010025</v>
      </c>
      <c r="K8" s="131">
        <f t="shared" si="0"/>
        <v>1.0150751249999999</v>
      </c>
      <c r="L8" s="131">
        <f t="shared" si="0"/>
        <v>1.0201505006249998</v>
      </c>
      <c r="M8" s="131">
        <f t="shared" si="0"/>
        <v>1.0252512531281248</v>
      </c>
      <c r="N8" s="144">
        <f t="shared" si="0"/>
        <v>1.0303775093937655</v>
      </c>
      <c r="O8" s="131">
        <f>(N8+(N8*$O$62))</f>
        <v>1.0355293969407344</v>
      </c>
      <c r="P8" s="131">
        <f>O8+(O8*$O$62)</f>
        <v>1.040707043925438</v>
      </c>
      <c r="Q8" s="131">
        <f>P8+(P8*$O$62)</f>
        <v>1.0459105791450651</v>
      </c>
      <c r="R8" s="131">
        <f>Q8+(Q8*$O$62)</f>
        <v>1.0511401320407905</v>
      </c>
      <c r="S8" s="131">
        <f>R8+(R8*$O$62)</f>
        <v>1.0563958327009944</v>
      </c>
      <c r="T8" s="144">
        <f>S8+(S8*$O$62)</f>
        <v>1.0616778118644994</v>
      </c>
      <c r="U8" s="146">
        <f>T8+(T8*$O$63)</f>
        <v>1.0669862009238218</v>
      </c>
      <c r="V8" s="146">
        <f>U8+(U8*$O$63)</f>
        <v>1.0723211319284409</v>
      </c>
      <c r="W8" s="146">
        <f t="shared" ref="W8:Z8" si="1">V8+(V8*$O$63)</f>
        <v>1.0776827375880831</v>
      </c>
      <c r="X8" s="146">
        <f t="shared" si="1"/>
        <v>1.0830711512760236</v>
      </c>
      <c r="Y8" s="146">
        <f t="shared" si="1"/>
        <v>1.0884865070324037</v>
      </c>
      <c r="Z8" s="144">
        <f t="shared" si="1"/>
        <v>1.0939289395675658</v>
      </c>
      <c r="AA8" s="146">
        <f>Z8+(Z8*$O$64)</f>
        <v>1.0993985842654035</v>
      </c>
      <c r="AB8" s="146">
        <f t="shared" ref="AB8:AF8" si="2">AA8+(AA8*$O$64)</f>
        <v>1.1048955771867306</v>
      </c>
      <c r="AC8" s="146">
        <f t="shared" si="2"/>
        <v>1.1104200550726642</v>
      </c>
      <c r="AD8" s="146">
        <f t="shared" si="2"/>
        <v>1.1159721553480275</v>
      </c>
      <c r="AE8" s="146">
        <f t="shared" si="2"/>
        <v>1.1215520161247676</v>
      </c>
      <c r="AF8" s="144">
        <f t="shared" si="2"/>
        <v>1.1271597762053915</v>
      </c>
      <c r="AG8" s="146">
        <f>AF8+(AF8*$O$65)</f>
        <v>1.1327955750864185</v>
      </c>
      <c r="AH8" s="146">
        <f t="shared" ref="AH8:BJ8" si="3">AG8+(AG8*$O$65)</f>
        <v>1.1384595529618506</v>
      </c>
      <c r="AI8" s="146">
        <f t="shared" si="3"/>
        <v>1.1441518507266599</v>
      </c>
      <c r="AJ8" s="146">
        <f t="shared" si="3"/>
        <v>1.1498726099802932</v>
      </c>
      <c r="AK8" s="146">
        <f t="shared" si="3"/>
        <v>1.1556219730301946</v>
      </c>
      <c r="AL8" s="146">
        <f t="shared" si="3"/>
        <v>1.1614000828953457</v>
      </c>
      <c r="AM8" s="146">
        <f t="shared" si="3"/>
        <v>1.1672070833098225</v>
      </c>
      <c r="AN8" s="146">
        <f t="shared" si="3"/>
        <v>1.1730431187263717</v>
      </c>
      <c r="AO8" s="146">
        <f t="shared" si="3"/>
        <v>1.1789083343200035</v>
      </c>
      <c r="AP8" s="146">
        <f t="shared" si="3"/>
        <v>1.1848028759916036</v>
      </c>
      <c r="AQ8" s="146">
        <f t="shared" si="3"/>
        <v>1.1907268903715615</v>
      </c>
      <c r="AR8" s="146">
        <f t="shared" si="3"/>
        <v>1.1966805248234194</v>
      </c>
      <c r="AS8" s="146">
        <f t="shared" si="3"/>
        <v>1.2026639274475364</v>
      </c>
      <c r="AT8" s="146">
        <f t="shared" si="3"/>
        <v>1.208677247084774</v>
      </c>
      <c r="AU8" s="146">
        <f t="shared" si="3"/>
        <v>1.2147206333201979</v>
      </c>
      <c r="AV8" s="146">
        <f t="shared" si="3"/>
        <v>1.2207942364867987</v>
      </c>
      <c r="AW8" s="146">
        <f t="shared" si="3"/>
        <v>1.2268982076692327</v>
      </c>
      <c r="AX8" s="144">
        <f t="shared" si="3"/>
        <v>1.2330326987075788</v>
      </c>
      <c r="AY8" s="146">
        <f t="shared" si="3"/>
        <v>1.2391978622011166</v>
      </c>
      <c r="AZ8" s="146">
        <f t="shared" si="3"/>
        <v>1.2453938515121221</v>
      </c>
      <c r="BA8" s="146">
        <f t="shared" si="3"/>
        <v>1.2516208207696828</v>
      </c>
      <c r="BB8" s="146">
        <f t="shared" si="3"/>
        <v>1.2578789248735311</v>
      </c>
      <c r="BC8" s="146">
        <f t="shared" si="3"/>
        <v>1.2641683194978988</v>
      </c>
      <c r="BD8" s="146">
        <f t="shared" si="3"/>
        <v>1.2704891610953883</v>
      </c>
      <c r="BE8" s="146">
        <f t="shared" si="3"/>
        <v>1.2768416069008652</v>
      </c>
      <c r="BF8" s="146">
        <f t="shared" si="3"/>
        <v>1.2832258149353695</v>
      </c>
      <c r="BG8" s="146">
        <f t="shared" si="3"/>
        <v>1.2896419440100464</v>
      </c>
      <c r="BH8" s="146">
        <f t="shared" si="3"/>
        <v>1.2960901537300966</v>
      </c>
      <c r="BI8" s="146">
        <f t="shared" si="3"/>
        <v>1.3025706044987471</v>
      </c>
      <c r="BJ8" s="144">
        <f t="shared" si="3"/>
        <v>1.3090834575212409</v>
      </c>
      <c r="BK8" s="131"/>
      <c r="BL8" s="131"/>
      <c r="BM8" s="131"/>
      <c r="BN8" s="131"/>
      <c r="BO8" s="131"/>
      <c r="BP8" s="131"/>
      <c r="BQ8" s="131"/>
      <c r="BR8" s="131"/>
      <c r="BS8" s="131"/>
      <c r="BT8" s="131"/>
      <c r="BU8" s="131"/>
      <c r="BV8" s="131"/>
      <c r="BW8" s="131"/>
      <c r="BX8" s="131"/>
      <c r="BY8" s="131"/>
      <c r="BZ8" s="131"/>
      <c r="CA8" s="131"/>
      <c r="CB8" s="131"/>
      <c r="CC8" s="131"/>
      <c r="CD8" s="131"/>
      <c r="CE8" s="131"/>
      <c r="CF8" s="131"/>
      <c r="CG8" s="131"/>
      <c r="CH8" s="131"/>
      <c r="CI8" s="131"/>
      <c r="CJ8" s="131"/>
      <c r="CK8" s="131"/>
      <c r="CL8" s="131"/>
      <c r="CM8" s="131"/>
      <c r="CN8" s="131"/>
      <c r="CO8" s="131"/>
      <c r="CP8" s="131"/>
      <c r="CQ8" s="131"/>
      <c r="CR8" s="131"/>
      <c r="CS8" s="131"/>
      <c r="CT8" s="131"/>
      <c r="CU8" s="131"/>
      <c r="CV8" s="131"/>
      <c r="CW8" s="131"/>
      <c r="CX8" s="131"/>
      <c r="CY8" s="131"/>
      <c r="CZ8" s="131"/>
      <c r="DA8" s="131"/>
      <c r="DB8" s="131"/>
      <c r="DC8" s="131"/>
      <c r="DD8" s="131"/>
      <c r="DE8" s="131"/>
      <c r="DF8" s="131"/>
      <c r="DG8" s="131"/>
      <c r="DH8" s="131"/>
      <c r="DI8" s="131"/>
      <c r="DJ8" s="131"/>
      <c r="DK8" s="131"/>
      <c r="DL8" s="131"/>
      <c r="DM8" s="131"/>
      <c r="DN8" s="131"/>
      <c r="DO8" s="131"/>
      <c r="DP8" s="131"/>
      <c r="DQ8" s="131"/>
      <c r="DR8" s="131"/>
      <c r="DS8" s="131"/>
      <c r="DT8" s="131"/>
      <c r="DU8" s="131"/>
      <c r="DV8" s="131"/>
      <c r="DW8" s="131"/>
      <c r="DX8" s="131"/>
      <c r="DY8" s="131"/>
      <c r="DZ8" s="131"/>
      <c r="EA8" s="131"/>
      <c r="EB8" s="131"/>
      <c r="EC8" s="131"/>
      <c r="ED8" s="131"/>
      <c r="EE8" s="131"/>
      <c r="EF8" s="131"/>
      <c r="EG8" s="131"/>
      <c r="EH8" s="131"/>
      <c r="EI8" s="131"/>
      <c r="EJ8" s="131"/>
      <c r="EK8" s="131"/>
      <c r="EL8" s="131"/>
      <c r="EM8" s="131"/>
      <c r="EN8" s="131"/>
      <c r="EO8" s="131"/>
      <c r="EP8" s="131"/>
      <c r="EQ8" s="131"/>
      <c r="ER8" s="131"/>
      <c r="ES8" s="131"/>
      <c r="ET8" s="131"/>
      <c r="EU8" s="131"/>
      <c r="EV8" s="131"/>
      <c r="EW8" s="131"/>
      <c r="EX8" s="131"/>
      <c r="EY8" s="131"/>
      <c r="EZ8" s="131"/>
      <c r="FA8" s="131"/>
      <c r="FB8" s="131"/>
      <c r="FC8" s="131"/>
      <c r="FD8" s="131"/>
      <c r="FE8" s="131"/>
      <c r="FF8" s="131"/>
      <c r="FG8" s="131"/>
      <c r="FH8" s="131"/>
      <c r="FI8" s="131"/>
      <c r="FJ8" s="131"/>
      <c r="FK8" s="131"/>
      <c r="FL8" s="131"/>
      <c r="FM8" s="131"/>
      <c r="FN8" s="131"/>
      <c r="FO8" s="131"/>
      <c r="FP8" s="131"/>
      <c r="FQ8" s="131"/>
      <c r="FR8" s="131"/>
      <c r="FS8" s="131"/>
      <c r="FT8" s="131"/>
      <c r="FU8" s="131"/>
      <c r="FV8" s="131"/>
      <c r="FW8" s="131"/>
      <c r="FX8" s="131"/>
      <c r="FY8" s="131"/>
      <c r="FZ8" s="131"/>
      <c r="GA8" s="131"/>
      <c r="GB8" s="131"/>
      <c r="GC8" s="131"/>
      <c r="GD8" s="131"/>
      <c r="GE8" s="131"/>
      <c r="GF8" s="131"/>
      <c r="GG8" s="131"/>
      <c r="GH8" s="131"/>
      <c r="GI8" s="131"/>
      <c r="GJ8" s="131"/>
      <c r="GK8" s="131"/>
      <c r="GL8" s="131"/>
      <c r="GM8" s="131"/>
      <c r="GN8" s="131"/>
      <c r="GO8" s="131"/>
      <c r="GP8" s="131"/>
      <c r="GQ8" s="131"/>
      <c r="GR8" s="131"/>
      <c r="GS8" s="131"/>
    </row>
    <row r="9" spans="1:201" x14ac:dyDescent="0.25">
      <c r="B9" s="128" t="s">
        <v>302</v>
      </c>
      <c r="H9" s="131">
        <f>G51*L61</f>
        <v>2.75</v>
      </c>
      <c r="I9" s="131">
        <f>H14</f>
        <v>3.75</v>
      </c>
      <c r="J9" s="131">
        <f>I14</f>
        <v>4.6425000000000001</v>
      </c>
      <c r="K9" s="131">
        <f t="shared" ref="K9:T9" si="4">J14</f>
        <v>5.5132500000000002</v>
      </c>
      <c r="L9" s="131">
        <f t="shared" si="4"/>
        <v>6.3629276250000002</v>
      </c>
      <c r="M9" s="131">
        <f t="shared" si="4"/>
        <v>7.1921902968749993</v>
      </c>
      <c r="N9" s="144">
        <f t="shared" si="4"/>
        <v>8.0016758410968745</v>
      </c>
      <c r="O9" s="131">
        <f t="shared" si="4"/>
        <v>8.7920030752577336</v>
      </c>
      <c r="P9" s="131">
        <f t="shared" si="4"/>
        <v>9.6077323953170257</v>
      </c>
      <c r="Q9" s="131">
        <f t="shared" si="4"/>
        <v>10.408246129359538</v>
      </c>
      <c r="R9" s="131">
        <f t="shared" si="4"/>
        <v>11.193950555270614</v>
      </c>
      <c r="S9" s="131">
        <f t="shared" si="4"/>
        <v>11.965241923429639</v>
      </c>
      <c r="T9" s="144">
        <f t="shared" si="4"/>
        <v>12.722506708044893</v>
      </c>
      <c r="U9" s="131">
        <f>T14</f>
        <v>13.46612185220827</v>
      </c>
      <c r="V9" s="131">
        <f t="shared" ref="V9:BJ9" si="5">U14</f>
        <v>14.331116225348968</v>
      </c>
      <c r="W9" s="131">
        <f t="shared" si="5"/>
        <v>15.188470613897174</v>
      </c>
      <c r="X9" s="131">
        <f t="shared" si="5"/>
        <v>16.0383262922768</v>
      </c>
      <c r="Y9" s="131">
        <f t="shared" si="5"/>
        <v>16.88082254916867</v>
      </c>
      <c r="Z9" s="144">
        <f t="shared" si="5"/>
        <v>17.716096717963541</v>
      </c>
      <c r="AA9" s="146">
        <f t="shared" si="5"/>
        <v>18.544284206761652</v>
      </c>
      <c r="AB9" s="146">
        <f t="shared" si="5"/>
        <v>19.272797106891826</v>
      </c>
      <c r="AC9" s="146">
        <f t="shared" si="5"/>
        <v>19.992236741940722</v>
      </c>
      <c r="AD9" s="146">
        <f t="shared" si="5"/>
        <v>20.702812062174573</v>
      </c>
      <c r="AE9" s="146">
        <f t="shared" si="5"/>
        <v>21.404727976279109</v>
      </c>
      <c r="AF9" s="144">
        <f t="shared" si="5"/>
        <v>22.098185432878292</v>
      </c>
      <c r="AG9" s="146">
        <f t="shared" si="5"/>
        <v>22.783381500426117</v>
      </c>
      <c r="AH9" s="146">
        <f t="shared" si="5"/>
        <v>23.574426353006146</v>
      </c>
      <c r="AI9" s="146">
        <f t="shared" si="5"/>
        <v>24.359269510672906</v>
      </c>
      <c r="AJ9" s="146">
        <f t="shared" si="5"/>
        <v>25.138032318739473</v>
      </c>
      <c r="AK9" s="146">
        <f t="shared" si="5"/>
        <v>25.910834443938672</v>
      </c>
      <c r="AL9" s="146">
        <f t="shared" si="5"/>
        <v>26.677793900309783</v>
      </c>
      <c r="AM9" s="146">
        <f t="shared" si="5"/>
        <v>27.43902707470048</v>
      </c>
      <c r="AN9" s="146">
        <f t="shared" si="5"/>
        <v>28.194648751889794</v>
      </c>
      <c r="AO9" s="146">
        <f t="shared" si="5"/>
        <v>28.944772139337818</v>
      </c>
      <c r="AP9" s="146">
        <f t="shared" si="5"/>
        <v>29.689508891567755</v>
      </c>
      <c r="AQ9" s="146">
        <f t="shared" si="5"/>
        <v>30.428969134185841</v>
      </c>
      <c r="AR9" s="146">
        <f t="shared" si="5"/>
        <v>31.163261487544617</v>
      </c>
      <c r="AS9" s="146">
        <f t="shared" si="5"/>
        <v>31.892493090054867</v>
      </c>
      <c r="AT9" s="146">
        <f t="shared" si="5"/>
        <v>32.616769621151576</v>
      </c>
      <c r="AU9" s="146">
        <f t="shared" si="5"/>
        <v>33.336195323919071</v>
      </c>
      <c r="AV9" s="146">
        <f t="shared" si="5"/>
        <v>34.050873027380483</v>
      </c>
      <c r="AW9" s="146">
        <f t="shared" si="5"/>
        <v>34.76090416845657</v>
      </c>
      <c r="AX9" s="144">
        <f t="shared" si="5"/>
        <v>35.466388813598954</v>
      </c>
      <c r="AY9" s="146">
        <f t="shared" si="5"/>
        <v>36.167425680102554</v>
      </c>
      <c r="AZ9" s="146">
        <f t="shared" si="5"/>
        <v>36.864112157102134</v>
      </c>
      <c r="BA9" s="146">
        <f t="shared" si="5"/>
        <v>37.556544326257722</v>
      </c>
      <c r="BB9" s="146">
        <f t="shared" si="5"/>
        <v>38.244816982133536</v>
      </c>
      <c r="BC9" s="146">
        <f t="shared" si="5"/>
        <v>38.929023652275063</v>
      </c>
      <c r="BD9" s="146">
        <f t="shared" si="5"/>
        <v>39.609256616988837</v>
      </c>
      <c r="BE9" s="146">
        <f t="shared" si="5"/>
        <v>40.285606928829395</v>
      </c>
      <c r="BF9" s="146">
        <f t="shared" si="5"/>
        <v>40.958164431797819</v>
      </c>
      <c r="BG9" s="146">
        <f t="shared" si="5"/>
        <v>41.627017780256224</v>
      </c>
      <c r="BH9" s="146">
        <f t="shared" si="5"/>
        <v>42.292254457562422</v>
      </c>
      <c r="BI9" s="146">
        <f t="shared" si="5"/>
        <v>42.953960794429086</v>
      </c>
      <c r="BJ9" s="144">
        <f t="shared" si="5"/>
        <v>43.612221987011395</v>
      </c>
      <c r="BK9" s="131"/>
      <c r="BL9" s="131"/>
      <c r="BM9" s="131"/>
      <c r="BN9" s="131"/>
      <c r="BO9" s="131"/>
      <c r="BP9" s="131"/>
      <c r="BQ9" s="131"/>
      <c r="BR9" s="131"/>
      <c r="BS9" s="131"/>
      <c r="BT9" s="131"/>
      <c r="BU9" s="131"/>
      <c r="BV9" s="131"/>
      <c r="BW9" s="131"/>
      <c r="BX9" s="131"/>
      <c r="BY9" s="131"/>
      <c r="BZ9" s="131"/>
      <c r="CA9" s="131"/>
      <c r="CB9" s="131"/>
      <c r="CC9" s="131"/>
      <c r="CD9" s="131"/>
      <c r="CE9" s="131"/>
      <c r="CF9" s="131"/>
      <c r="CG9" s="131"/>
      <c r="CH9" s="131"/>
      <c r="CI9" s="131"/>
      <c r="CJ9" s="131"/>
      <c r="CK9" s="131"/>
      <c r="CL9" s="131"/>
      <c r="CM9" s="131"/>
      <c r="CN9" s="131"/>
      <c r="CO9" s="131"/>
      <c r="CP9" s="131"/>
      <c r="CQ9" s="131"/>
      <c r="CR9" s="131"/>
      <c r="CS9" s="131"/>
      <c r="CT9" s="131"/>
      <c r="CU9" s="131"/>
      <c r="CV9" s="131"/>
      <c r="CW9" s="131"/>
      <c r="CX9" s="131"/>
      <c r="CY9" s="131"/>
      <c r="CZ9" s="131"/>
      <c r="DA9" s="131"/>
      <c r="DB9" s="131"/>
      <c r="DC9" s="131"/>
      <c r="DD9" s="131"/>
      <c r="DE9" s="131"/>
      <c r="DF9" s="131"/>
      <c r="DG9" s="131"/>
      <c r="DH9" s="131"/>
      <c r="DI9" s="131"/>
      <c r="DJ9" s="131"/>
      <c r="DK9" s="131"/>
      <c r="DL9" s="131"/>
      <c r="DM9" s="131"/>
      <c r="DN9" s="131"/>
      <c r="DO9" s="131"/>
      <c r="DP9" s="131"/>
      <c r="DQ9" s="131"/>
      <c r="DR9" s="131"/>
      <c r="DS9" s="131"/>
      <c r="DT9" s="131"/>
      <c r="DU9" s="131"/>
      <c r="DV9" s="131"/>
      <c r="DW9" s="131"/>
      <c r="DX9" s="131"/>
      <c r="DY9" s="131"/>
      <c r="DZ9" s="131"/>
      <c r="EA9" s="131"/>
      <c r="EB9" s="131"/>
      <c r="EC9" s="131"/>
      <c r="ED9" s="131"/>
      <c r="EE9" s="131"/>
      <c r="EF9" s="131"/>
      <c r="EG9" s="131"/>
      <c r="EH9" s="131"/>
      <c r="EI9" s="131"/>
      <c r="EJ9" s="131"/>
      <c r="EK9" s="131"/>
      <c r="EL9" s="131"/>
      <c r="EM9" s="131"/>
      <c r="EN9" s="131"/>
      <c r="EO9" s="131"/>
      <c r="EP9" s="131"/>
      <c r="EQ9" s="131"/>
      <c r="ER9" s="131"/>
      <c r="ES9" s="131"/>
      <c r="ET9" s="131"/>
      <c r="EU9" s="131"/>
      <c r="EV9" s="131"/>
      <c r="EW9" s="131"/>
      <c r="EX9" s="131"/>
      <c r="EY9" s="131"/>
      <c r="EZ9" s="131"/>
      <c r="FA9" s="131"/>
      <c r="FB9" s="131"/>
      <c r="FC9" s="131"/>
      <c r="FD9" s="131"/>
      <c r="FE9" s="131"/>
      <c r="FF9" s="131"/>
      <c r="FG9" s="131"/>
      <c r="FH9" s="131"/>
      <c r="FI9" s="131"/>
      <c r="FJ9" s="131"/>
      <c r="FK9" s="131"/>
      <c r="FL9" s="131"/>
      <c r="FM9" s="131"/>
      <c r="FN9" s="131"/>
      <c r="FO9" s="131"/>
      <c r="FP9" s="131"/>
      <c r="FQ9" s="131"/>
      <c r="FR9" s="131"/>
      <c r="FS9" s="131"/>
      <c r="FT9" s="131"/>
      <c r="FU9" s="131"/>
      <c r="FV9" s="131"/>
      <c r="FW9" s="131"/>
      <c r="FX9" s="131"/>
      <c r="FY9" s="131"/>
      <c r="FZ9" s="131"/>
      <c r="GA9" s="131"/>
      <c r="GB9" s="131"/>
      <c r="GC9" s="131"/>
      <c r="GD9" s="131"/>
      <c r="GE9" s="131"/>
      <c r="GF9" s="131"/>
      <c r="GG9" s="131"/>
      <c r="GH9" s="131"/>
      <c r="GI9" s="131"/>
      <c r="GJ9" s="131"/>
      <c r="GK9" s="131"/>
      <c r="GL9" s="131"/>
      <c r="GM9" s="131"/>
      <c r="GN9" s="131"/>
      <c r="GO9" s="131"/>
      <c r="GP9" s="131"/>
      <c r="GQ9" s="131"/>
      <c r="GR9" s="131"/>
      <c r="GS9" s="131"/>
    </row>
    <row r="10" spans="1:201" x14ac:dyDescent="0.25">
      <c r="B10" s="128"/>
      <c r="H10" s="131"/>
      <c r="I10" s="131"/>
      <c r="J10" s="131"/>
      <c r="K10" s="131"/>
      <c r="L10" s="131"/>
      <c r="M10" s="131"/>
      <c r="N10" s="144"/>
      <c r="P10" s="131"/>
      <c r="Q10" s="131"/>
      <c r="R10" s="131"/>
      <c r="S10" s="131"/>
      <c r="T10" s="144"/>
      <c r="U10" s="131"/>
      <c r="V10" s="131"/>
      <c r="W10" s="131"/>
      <c r="X10" s="131"/>
      <c r="Y10" s="131"/>
      <c r="Z10" s="144"/>
      <c r="AA10" s="131"/>
      <c r="AB10" s="146"/>
      <c r="AC10" s="146"/>
      <c r="AD10" s="146"/>
      <c r="AE10" s="146"/>
      <c r="AF10" s="144"/>
      <c r="AG10" s="131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6"/>
      <c r="AS10" s="146"/>
      <c r="AT10" s="146"/>
      <c r="AU10" s="146"/>
      <c r="AV10" s="146"/>
      <c r="AW10" s="146"/>
      <c r="AX10" s="144"/>
      <c r="AY10" s="131"/>
      <c r="AZ10" s="146"/>
      <c r="BA10" s="146"/>
      <c r="BB10" s="146"/>
      <c r="BC10" s="146"/>
      <c r="BD10" s="146"/>
      <c r="BE10" s="146"/>
      <c r="BF10" s="146"/>
      <c r="BG10" s="146"/>
      <c r="BH10" s="146"/>
      <c r="BI10" s="146"/>
      <c r="BJ10" s="144"/>
      <c r="BK10" s="131"/>
      <c r="BL10" s="131"/>
      <c r="BM10" s="131"/>
      <c r="BN10" s="131"/>
      <c r="BO10" s="131"/>
      <c r="BP10" s="131"/>
      <c r="BQ10" s="131"/>
      <c r="BR10" s="131"/>
      <c r="BS10" s="131"/>
      <c r="BT10" s="131"/>
      <c r="BU10" s="131"/>
      <c r="BV10" s="131"/>
      <c r="BW10" s="131"/>
      <c r="BX10" s="131"/>
      <c r="BY10" s="131"/>
      <c r="BZ10" s="131"/>
      <c r="CA10" s="131"/>
      <c r="CB10" s="131"/>
      <c r="CC10" s="131"/>
      <c r="CD10" s="131"/>
      <c r="CE10" s="131"/>
      <c r="CF10" s="131"/>
      <c r="CG10" s="131"/>
      <c r="CH10" s="131"/>
      <c r="CI10" s="131"/>
      <c r="CJ10" s="131"/>
      <c r="CK10" s="131"/>
      <c r="CL10" s="131"/>
      <c r="CM10" s="131"/>
      <c r="CN10" s="131"/>
      <c r="CO10" s="131"/>
      <c r="CP10" s="131"/>
      <c r="CQ10" s="131"/>
      <c r="CR10" s="131"/>
      <c r="CS10" s="131"/>
      <c r="CT10" s="131"/>
      <c r="CU10" s="131"/>
      <c r="CV10" s="131"/>
      <c r="CW10" s="131"/>
      <c r="CX10" s="131"/>
      <c r="CY10" s="131"/>
      <c r="CZ10" s="131"/>
      <c r="DA10" s="131"/>
      <c r="DB10" s="131"/>
      <c r="DC10" s="131"/>
      <c r="DD10" s="131"/>
      <c r="DE10" s="131"/>
      <c r="DF10" s="131"/>
      <c r="DG10" s="131"/>
      <c r="DH10" s="131"/>
      <c r="DI10" s="131"/>
      <c r="DJ10" s="131"/>
      <c r="DK10" s="131"/>
      <c r="DL10" s="131"/>
      <c r="DM10" s="131"/>
      <c r="DN10" s="131"/>
      <c r="DO10" s="131"/>
      <c r="DP10" s="131"/>
      <c r="DQ10" s="131"/>
      <c r="DR10" s="131"/>
      <c r="DS10" s="131"/>
      <c r="DT10" s="131"/>
      <c r="DU10" s="131"/>
      <c r="DV10" s="131"/>
      <c r="DW10" s="131"/>
      <c r="DX10" s="131"/>
      <c r="DY10" s="131"/>
      <c r="DZ10" s="131"/>
      <c r="EA10" s="131"/>
      <c r="EB10" s="131"/>
      <c r="EC10" s="131"/>
      <c r="ED10" s="131"/>
      <c r="EE10" s="131"/>
      <c r="EF10" s="131"/>
      <c r="EG10" s="131"/>
      <c r="EH10" s="131"/>
      <c r="EI10" s="131"/>
      <c r="EJ10" s="131"/>
      <c r="EK10" s="131"/>
      <c r="EL10" s="131"/>
      <c r="EM10" s="131"/>
      <c r="EN10" s="131"/>
      <c r="EO10" s="131"/>
      <c r="EP10" s="131"/>
      <c r="EQ10" s="131"/>
      <c r="ER10" s="131"/>
      <c r="ES10" s="131"/>
      <c r="ET10" s="131"/>
      <c r="EU10" s="131"/>
      <c r="EV10" s="131"/>
      <c r="EW10" s="131"/>
      <c r="EX10" s="131"/>
      <c r="EY10" s="131"/>
      <c r="EZ10" s="131"/>
      <c r="FA10" s="131"/>
      <c r="FB10" s="131"/>
      <c r="FC10" s="131"/>
      <c r="FD10" s="131"/>
      <c r="FE10" s="131"/>
      <c r="FF10" s="131"/>
      <c r="FG10" s="131"/>
      <c r="FH10" s="131"/>
      <c r="FI10" s="131"/>
      <c r="FJ10" s="131"/>
      <c r="FK10" s="131"/>
      <c r="FL10" s="131"/>
      <c r="FM10" s="131"/>
      <c r="FN10" s="131"/>
      <c r="FO10" s="131"/>
      <c r="FP10" s="131"/>
      <c r="FQ10" s="131"/>
      <c r="FR10" s="131"/>
      <c r="FS10" s="131"/>
      <c r="FT10" s="131"/>
      <c r="FU10" s="131"/>
      <c r="FV10" s="131"/>
      <c r="FW10" s="131"/>
      <c r="FX10" s="131"/>
      <c r="FY10" s="131"/>
      <c r="FZ10" s="131"/>
      <c r="GA10" s="131"/>
      <c r="GB10" s="131"/>
      <c r="GC10" s="131"/>
      <c r="GD10" s="131"/>
      <c r="GE10" s="131"/>
      <c r="GF10" s="131"/>
      <c r="GG10" s="131"/>
      <c r="GH10" s="131"/>
      <c r="GI10" s="131"/>
      <c r="GJ10" s="131"/>
      <c r="GK10" s="131"/>
      <c r="GL10" s="131"/>
      <c r="GM10" s="131"/>
      <c r="GN10" s="131"/>
      <c r="GO10" s="131"/>
      <c r="GP10" s="131"/>
      <c r="GQ10" s="131"/>
      <c r="GR10" s="131"/>
      <c r="GS10" s="131"/>
    </row>
    <row r="11" spans="1:201" x14ac:dyDescent="0.25">
      <c r="B11" s="128"/>
      <c r="H11" s="131"/>
      <c r="I11" s="131"/>
      <c r="J11" s="131"/>
      <c r="K11" s="131"/>
      <c r="L11" s="131"/>
      <c r="M11" s="131"/>
      <c r="N11" s="144"/>
      <c r="P11" s="131"/>
      <c r="Q11" s="131"/>
      <c r="R11" s="131"/>
      <c r="S11" s="131"/>
      <c r="T11" s="144"/>
      <c r="U11" s="131"/>
      <c r="V11" s="131"/>
      <c r="W11" s="131"/>
      <c r="X11" s="131"/>
      <c r="Y11" s="131"/>
      <c r="Z11" s="144"/>
      <c r="AA11" s="131"/>
      <c r="AB11" s="146"/>
      <c r="AC11" s="146"/>
      <c r="AD11" s="146"/>
      <c r="AE11" s="146"/>
      <c r="AF11" s="144"/>
      <c r="AG11" s="131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4"/>
      <c r="AY11" s="131"/>
      <c r="AZ11" s="146"/>
      <c r="BA11" s="146"/>
      <c r="BB11" s="146"/>
      <c r="BC11" s="146"/>
      <c r="BD11" s="146"/>
      <c r="BE11" s="146"/>
      <c r="BF11" s="146"/>
      <c r="BG11" s="146"/>
      <c r="BH11" s="146"/>
      <c r="BI11" s="146"/>
      <c r="BJ11" s="144"/>
      <c r="BK11" s="131"/>
      <c r="BL11" s="131"/>
      <c r="BM11" s="131"/>
      <c r="BN11" s="131"/>
      <c r="BO11" s="131"/>
      <c r="BP11" s="131"/>
      <c r="BQ11" s="131"/>
      <c r="BR11" s="131"/>
      <c r="BS11" s="131"/>
      <c r="BT11" s="131"/>
      <c r="BU11" s="131"/>
      <c r="BV11" s="131"/>
      <c r="BW11" s="131"/>
      <c r="BX11" s="131"/>
      <c r="BY11" s="131"/>
      <c r="BZ11" s="131"/>
      <c r="CA11" s="131"/>
      <c r="CB11" s="131"/>
      <c r="CC11" s="131"/>
      <c r="CD11" s="131"/>
      <c r="CE11" s="131"/>
      <c r="CF11" s="131"/>
      <c r="CG11" s="131"/>
      <c r="CH11" s="131"/>
      <c r="CI11" s="131"/>
      <c r="CJ11" s="131"/>
      <c r="CK11" s="131"/>
      <c r="CL11" s="131"/>
      <c r="CM11" s="131"/>
      <c r="CN11" s="131"/>
      <c r="CO11" s="131"/>
      <c r="CP11" s="131"/>
      <c r="CQ11" s="131"/>
      <c r="CR11" s="131"/>
      <c r="CS11" s="131"/>
      <c r="CT11" s="131"/>
      <c r="CU11" s="131"/>
      <c r="CV11" s="131"/>
      <c r="CW11" s="131"/>
      <c r="CX11" s="131"/>
      <c r="CY11" s="131"/>
      <c r="CZ11" s="131"/>
      <c r="DA11" s="131"/>
      <c r="DB11" s="131"/>
      <c r="DC11" s="131"/>
      <c r="DD11" s="131"/>
      <c r="DE11" s="131"/>
      <c r="DF11" s="131"/>
      <c r="DG11" s="131"/>
      <c r="DH11" s="131"/>
      <c r="DI11" s="131"/>
      <c r="DJ11" s="131"/>
      <c r="DK11" s="131"/>
      <c r="DL11" s="131"/>
      <c r="DM11" s="131"/>
      <c r="DN11" s="131"/>
      <c r="DO11" s="131"/>
      <c r="DP11" s="131"/>
      <c r="DQ11" s="131"/>
      <c r="DR11" s="131"/>
      <c r="DS11" s="131"/>
      <c r="DT11" s="131"/>
      <c r="DU11" s="131"/>
      <c r="DV11" s="131"/>
      <c r="DW11" s="131"/>
      <c r="DX11" s="131"/>
      <c r="DY11" s="131"/>
      <c r="DZ11" s="131"/>
      <c r="EA11" s="131"/>
      <c r="EB11" s="131"/>
      <c r="EC11" s="131"/>
      <c r="ED11" s="131"/>
      <c r="EE11" s="131"/>
      <c r="EF11" s="131"/>
      <c r="EG11" s="131"/>
      <c r="EH11" s="131"/>
      <c r="EI11" s="131"/>
      <c r="EJ11" s="131"/>
      <c r="EK11" s="131"/>
      <c r="EL11" s="131"/>
      <c r="EM11" s="131"/>
      <c r="EN11" s="131"/>
      <c r="EO11" s="131"/>
      <c r="EP11" s="131"/>
      <c r="EQ11" s="131"/>
      <c r="ER11" s="131"/>
      <c r="ES11" s="131"/>
      <c r="ET11" s="131"/>
      <c r="EU11" s="131"/>
      <c r="EV11" s="131"/>
      <c r="EW11" s="131"/>
      <c r="EX11" s="131"/>
      <c r="EY11" s="131"/>
      <c r="EZ11" s="131"/>
      <c r="FA11" s="131"/>
      <c r="FB11" s="131"/>
      <c r="FC11" s="131"/>
      <c r="FD11" s="131"/>
      <c r="FE11" s="131"/>
      <c r="FF11" s="131"/>
      <c r="FG11" s="131"/>
      <c r="FH11" s="131"/>
      <c r="FI11" s="131"/>
      <c r="FJ11" s="131"/>
      <c r="FK11" s="131"/>
      <c r="FL11" s="131"/>
      <c r="FM11" s="131"/>
      <c r="FN11" s="131"/>
      <c r="FO11" s="131"/>
      <c r="FP11" s="131"/>
      <c r="FQ11" s="131"/>
      <c r="FR11" s="131"/>
      <c r="FS11" s="131"/>
      <c r="FT11" s="131"/>
      <c r="FU11" s="131"/>
      <c r="FV11" s="131"/>
      <c r="FW11" s="131"/>
      <c r="FX11" s="131"/>
      <c r="FY11" s="131"/>
      <c r="FZ11" s="131"/>
      <c r="GA11" s="131"/>
      <c r="GB11" s="131"/>
      <c r="GC11" s="131"/>
      <c r="GD11" s="131"/>
      <c r="GE11" s="131"/>
      <c r="GF11" s="131"/>
      <c r="GG11" s="131"/>
      <c r="GH11" s="131"/>
      <c r="GI11" s="131"/>
      <c r="GJ11" s="131"/>
      <c r="GK11" s="131"/>
      <c r="GL11" s="131"/>
      <c r="GM11" s="131"/>
      <c r="GN11" s="131"/>
      <c r="GO11" s="131"/>
      <c r="GP11" s="131"/>
      <c r="GQ11" s="131"/>
      <c r="GR11" s="131"/>
      <c r="GS11" s="131"/>
    </row>
    <row r="12" spans="1:201" x14ac:dyDescent="0.25">
      <c r="B12" s="128" t="s">
        <v>342</v>
      </c>
      <c r="H12" s="131"/>
      <c r="I12" s="131">
        <f t="shared" ref="I12:N12" si="6">H14*$P$61</f>
        <v>0.11249999999999999</v>
      </c>
      <c r="J12" s="131">
        <f t="shared" si="6"/>
        <v>0.13927500000000001</v>
      </c>
      <c r="K12" s="131">
        <f t="shared" si="6"/>
        <v>0.1653975</v>
      </c>
      <c r="L12" s="131">
        <f t="shared" si="6"/>
        <v>0.19088782874999999</v>
      </c>
      <c r="M12" s="131">
        <f t="shared" si="6"/>
        <v>0.21576570890624996</v>
      </c>
      <c r="N12" s="144">
        <f t="shared" si="6"/>
        <v>0.24005027523290623</v>
      </c>
      <c r="O12" s="131">
        <f>N14*$P$62</f>
        <v>0.21980007688144335</v>
      </c>
      <c r="P12" s="131">
        <f t="shared" ref="P12:T12" si="7">O14*$P$62</f>
        <v>0.24019330988292564</v>
      </c>
      <c r="Q12" s="131">
        <f t="shared" si="7"/>
        <v>0.26020615323398849</v>
      </c>
      <c r="R12" s="131">
        <f t="shared" si="7"/>
        <v>0.27984876388176538</v>
      </c>
      <c r="S12" s="131">
        <f t="shared" si="7"/>
        <v>0.29913104808574098</v>
      </c>
      <c r="T12" s="144">
        <f t="shared" si="7"/>
        <v>0.31806266770112235</v>
      </c>
      <c r="U12" s="131">
        <f>T14*$P$63</f>
        <v>0.20199182778312402</v>
      </c>
      <c r="V12" s="131">
        <f t="shared" ref="V12:Z12" si="8">U14*$P$63</f>
        <v>0.2149667433802345</v>
      </c>
      <c r="W12" s="131">
        <f t="shared" si="8"/>
        <v>0.22782705920845758</v>
      </c>
      <c r="X12" s="131">
        <f t="shared" si="8"/>
        <v>0.240574894384152</v>
      </c>
      <c r="Y12" s="131">
        <f t="shared" si="8"/>
        <v>0.25321233823753003</v>
      </c>
      <c r="Z12" s="144">
        <f t="shared" si="8"/>
        <v>0.2657414507694531</v>
      </c>
      <c r="AA12" s="146">
        <f>Z14*$P$64</f>
        <v>0.37088568413523304</v>
      </c>
      <c r="AB12" s="146">
        <f t="shared" ref="AB12:AF12" si="9">AA14*$P$64</f>
        <v>0.38545594213783652</v>
      </c>
      <c r="AC12" s="146">
        <f t="shared" si="9"/>
        <v>0.39984473483881444</v>
      </c>
      <c r="AD12" s="146">
        <f t="shared" si="9"/>
        <v>0.41405624124349144</v>
      </c>
      <c r="AE12" s="146">
        <f t="shared" si="9"/>
        <v>0.42809455952558217</v>
      </c>
      <c r="AF12" s="144">
        <f t="shared" si="9"/>
        <v>0.44196370865756585</v>
      </c>
      <c r="AG12" s="146">
        <f>AF14*$P$65</f>
        <v>0.34175072250639171</v>
      </c>
      <c r="AH12" s="146">
        <f t="shared" ref="AH12:BJ12" si="10">AG14*$P$65</f>
        <v>0.3536163952950922</v>
      </c>
      <c r="AI12" s="146">
        <f t="shared" si="10"/>
        <v>0.36538904266009359</v>
      </c>
      <c r="AJ12" s="146">
        <f t="shared" si="10"/>
        <v>0.37707048478109206</v>
      </c>
      <c r="AK12" s="146">
        <f t="shared" si="10"/>
        <v>0.38866251665908008</v>
      </c>
      <c r="AL12" s="146">
        <f t="shared" si="10"/>
        <v>0.40016690850464676</v>
      </c>
      <c r="AM12" s="146">
        <f t="shared" si="10"/>
        <v>0.4115854061205072</v>
      </c>
      <c r="AN12" s="146">
        <f t="shared" si="10"/>
        <v>0.42291973127834687</v>
      </c>
      <c r="AO12" s="146">
        <f t="shared" si="10"/>
        <v>0.43417158209006723</v>
      </c>
      <c r="AP12" s="146">
        <f t="shared" si="10"/>
        <v>0.44534263337351632</v>
      </c>
      <c r="AQ12" s="146">
        <f t="shared" si="10"/>
        <v>0.45643453701278758</v>
      </c>
      <c r="AR12" s="146">
        <f t="shared" si="10"/>
        <v>0.46744892231316926</v>
      </c>
      <c r="AS12" s="146">
        <f t="shared" si="10"/>
        <v>0.478387396350823</v>
      </c>
      <c r="AT12" s="146">
        <f t="shared" si="10"/>
        <v>0.48925154431727363</v>
      </c>
      <c r="AU12" s="146">
        <f t="shared" si="10"/>
        <v>0.50004292985878607</v>
      </c>
      <c r="AV12" s="146">
        <f t="shared" si="10"/>
        <v>0.51076309541070719</v>
      </c>
      <c r="AW12" s="146">
        <f t="shared" si="10"/>
        <v>0.52141356252684856</v>
      </c>
      <c r="AX12" s="144">
        <f t="shared" si="10"/>
        <v>0.53199583220398428</v>
      </c>
      <c r="AY12" s="146">
        <f t="shared" si="10"/>
        <v>0.5425113852015383</v>
      </c>
      <c r="AZ12" s="146">
        <f t="shared" si="10"/>
        <v>0.55296168235653198</v>
      </c>
      <c r="BA12" s="146">
        <f t="shared" si="10"/>
        <v>0.56334816489386585</v>
      </c>
      <c r="BB12" s="146">
        <f t="shared" si="10"/>
        <v>0.57367225473200301</v>
      </c>
      <c r="BC12" s="146">
        <f t="shared" si="10"/>
        <v>0.58393535478412595</v>
      </c>
      <c r="BD12" s="146">
        <f t="shared" si="10"/>
        <v>0.59413884925483251</v>
      </c>
      <c r="BE12" s="146">
        <f t="shared" si="10"/>
        <v>0.60428410393244092</v>
      </c>
      <c r="BF12" s="146">
        <f t="shared" si="10"/>
        <v>0.6143724664769673</v>
      </c>
      <c r="BG12" s="146">
        <f t="shared" si="10"/>
        <v>0.62440526670384333</v>
      </c>
      <c r="BH12" s="146">
        <f t="shared" si="10"/>
        <v>0.63438381686343626</v>
      </c>
      <c r="BI12" s="146">
        <f t="shared" si="10"/>
        <v>0.64430941191643631</v>
      </c>
      <c r="BJ12" s="144">
        <f t="shared" si="10"/>
        <v>0.65418332980517091</v>
      </c>
      <c r="BK12" s="131"/>
      <c r="BL12" s="131"/>
      <c r="BM12" s="131"/>
      <c r="BN12" s="131"/>
      <c r="BO12" s="131"/>
      <c r="BP12" s="131"/>
      <c r="BQ12" s="131"/>
      <c r="BR12" s="131"/>
      <c r="BS12" s="131"/>
      <c r="BT12" s="131"/>
      <c r="BU12" s="131"/>
      <c r="BV12" s="131"/>
      <c r="BW12" s="131"/>
      <c r="BX12" s="131"/>
      <c r="BY12" s="131"/>
      <c r="BZ12" s="131"/>
      <c r="CA12" s="131"/>
      <c r="CB12" s="131"/>
      <c r="CC12" s="131"/>
      <c r="CD12" s="131"/>
      <c r="CE12" s="131"/>
      <c r="CF12" s="131"/>
      <c r="CG12" s="131"/>
      <c r="CH12" s="131"/>
      <c r="CI12" s="131"/>
      <c r="CJ12" s="131"/>
      <c r="CK12" s="131"/>
      <c r="CL12" s="131"/>
      <c r="CM12" s="131"/>
      <c r="CN12" s="131"/>
      <c r="CO12" s="131"/>
      <c r="CP12" s="131"/>
      <c r="CQ12" s="131"/>
      <c r="CR12" s="131"/>
      <c r="CS12" s="131"/>
      <c r="CT12" s="131"/>
      <c r="CU12" s="131"/>
      <c r="CV12" s="131"/>
      <c r="CW12" s="131"/>
      <c r="CX12" s="131"/>
      <c r="CY12" s="131"/>
      <c r="CZ12" s="131"/>
      <c r="DA12" s="131"/>
      <c r="DB12" s="131"/>
      <c r="DC12" s="131"/>
      <c r="DD12" s="131"/>
      <c r="DE12" s="131"/>
      <c r="DF12" s="131"/>
      <c r="DG12" s="131"/>
      <c r="DH12" s="131"/>
      <c r="DI12" s="131"/>
      <c r="DJ12" s="131"/>
      <c r="DK12" s="131"/>
      <c r="DL12" s="131"/>
      <c r="DM12" s="131"/>
      <c r="DN12" s="131"/>
      <c r="DO12" s="131"/>
      <c r="DP12" s="131"/>
      <c r="DQ12" s="131"/>
      <c r="DR12" s="131"/>
      <c r="DS12" s="131"/>
      <c r="DT12" s="131"/>
      <c r="DU12" s="131"/>
      <c r="DV12" s="131"/>
      <c r="DW12" s="131"/>
      <c r="DX12" s="131"/>
      <c r="DY12" s="131"/>
      <c r="DZ12" s="131"/>
      <c r="EA12" s="131"/>
      <c r="EB12" s="131"/>
      <c r="EC12" s="131"/>
      <c r="ED12" s="131"/>
      <c r="EE12" s="131"/>
      <c r="EF12" s="131"/>
      <c r="EG12" s="131"/>
      <c r="EH12" s="131"/>
      <c r="EI12" s="131"/>
      <c r="EJ12" s="131"/>
      <c r="EK12" s="131"/>
      <c r="EL12" s="131"/>
      <c r="EM12" s="131"/>
      <c r="EN12" s="131"/>
      <c r="EO12" s="131"/>
      <c r="EP12" s="131"/>
      <c r="EQ12" s="131"/>
      <c r="ER12" s="131"/>
      <c r="ES12" s="131"/>
      <c r="ET12" s="131"/>
      <c r="EU12" s="131"/>
      <c r="EV12" s="131"/>
      <c r="EW12" s="131"/>
      <c r="EX12" s="131"/>
      <c r="EY12" s="131"/>
      <c r="EZ12" s="131"/>
      <c r="FA12" s="131"/>
      <c r="FB12" s="131"/>
      <c r="FC12" s="131"/>
      <c r="FD12" s="131"/>
      <c r="FE12" s="131"/>
      <c r="FF12" s="131"/>
      <c r="FG12" s="131"/>
      <c r="FH12" s="131"/>
      <c r="FI12" s="131"/>
      <c r="FJ12" s="131"/>
      <c r="FK12" s="131"/>
      <c r="FL12" s="131"/>
      <c r="FM12" s="131"/>
      <c r="FN12" s="131"/>
      <c r="FO12" s="131"/>
      <c r="FP12" s="131"/>
      <c r="FQ12" s="131"/>
      <c r="FR12" s="131"/>
      <c r="FS12" s="131"/>
      <c r="FT12" s="131"/>
      <c r="FU12" s="131"/>
      <c r="FV12" s="131"/>
      <c r="FW12" s="131"/>
      <c r="FX12" s="131"/>
      <c r="FY12" s="131"/>
      <c r="FZ12" s="131"/>
      <c r="GA12" s="131"/>
      <c r="GB12" s="131"/>
      <c r="GC12" s="131"/>
      <c r="GD12" s="131"/>
      <c r="GE12" s="131"/>
      <c r="GF12" s="131"/>
      <c r="GG12" s="131"/>
      <c r="GH12" s="131"/>
      <c r="GI12" s="131"/>
      <c r="GJ12" s="131"/>
      <c r="GK12" s="131"/>
      <c r="GL12" s="131"/>
      <c r="GM12" s="131"/>
      <c r="GN12" s="131"/>
      <c r="GO12" s="131"/>
      <c r="GP12" s="131"/>
      <c r="GQ12" s="131"/>
      <c r="GR12" s="131"/>
      <c r="GS12" s="131"/>
    </row>
    <row r="13" spans="1:201" x14ac:dyDescent="0.25">
      <c r="H13" s="131"/>
      <c r="I13" s="131"/>
      <c r="J13" s="131"/>
      <c r="K13" s="131"/>
      <c r="L13" s="131"/>
      <c r="M13" s="131"/>
      <c r="N13" s="144"/>
      <c r="P13" s="131"/>
      <c r="Q13" s="131"/>
      <c r="R13" s="131"/>
      <c r="S13" s="131"/>
      <c r="T13" s="144"/>
      <c r="U13" s="131"/>
      <c r="V13" s="131"/>
      <c r="W13" s="131"/>
      <c r="X13" s="131"/>
      <c r="Y13" s="131"/>
      <c r="Z13" s="144"/>
      <c r="AA13" s="131"/>
      <c r="AB13" s="146"/>
      <c r="AC13" s="146"/>
      <c r="AD13" s="146"/>
      <c r="AE13" s="146"/>
      <c r="AF13" s="144"/>
      <c r="AG13" s="131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46"/>
      <c r="AT13" s="146"/>
      <c r="AU13" s="146"/>
      <c r="AV13" s="146"/>
      <c r="AW13" s="146"/>
      <c r="AX13" s="144"/>
      <c r="AY13" s="131"/>
      <c r="AZ13" s="146"/>
      <c r="BA13" s="146"/>
      <c r="BB13" s="146"/>
      <c r="BC13" s="146"/>
      <c r="BD13" s="146"/>
      <c r="BE13" s="146"/>
      <c r="BF13" s="146"/>
      <c r="BG13" s="146"/>
      <c r="BH13" s="146"/>
      <c r="BI13" s="146"/>
      <c r="BJ13" s="144"/>
      <c r="BK13" s="131"/>
      <c r="BL13" s="131"/>
      <c r="BM13" s="131"/>
      <c r="BN13" s="131"/>
      <c r="BO13" s="131"/>
      <c r="BP13" s="131"/>
      <c r="BQ13" s="131"/>
      <c r="BR13" s="131"/>
      <c r="BS13" s="131"/>
      <c r="BT13" s="131"/>
      <c r="BU13" s="131"/>
      <c r="BV13" s="131"/>
      <c r="BW13" s="131"/>
      <c r="BX13" s="131"/>
      <c r="BY13" s="131"/>
      <c r="BZ13" s="131"/>
      <c r="CA13" s="131"/>
      <c r="CB13" s="131"/>
      <c r="CC13" s="131"/>
      <c r="CD13" s="131"/>
      <c r="CE13" s="131"/>
      <c r="CF13" s="131"/>
      <c r="CG13" s="131"/>
      <c r="CH13" s="131"/>
      <c r="CI13" s="131"/>
      <c r="CJ13" s="131"/>
      <c r="CK13" s="131"/>
      <c r="CL13" s="131"/>
      <c r="CM13" s="131"/>
      <c r="CN13" s="131"/>
      <c r="CO13" s="131"/>
      <c r="CP13" s="131"/>
      <c r="CQ13" s="131"/>
      <c r="CR13" s="131"/>
      <c r="CS13" s="131"/>
      <c r="CT13" s="131"/>
      <c r="CU13" s="131"/>
      <c r="CV13" s="131"/>
      <c r="CW13" s="131"/>
      <c r="CX13" s="131"/>
      <c r="CY13" s="131"/>
      <c r="CZ13" s="131"/>
      <c r="DA13" s="131"/>
      <c r="DB13" s="131"/>
      <c r="DC13" s="131"/>
      <c r="DD13" s="131"/>
      <c r="DE13" s="131"/>
      <c r="DF13" s="131"/>
      <c r="DG13" s="131"/>
      <c r="DH13" s="131"/>
      <c r="DI13" s="131"/>
      <c r="DJ13" s="131"/>
      <c r="DK13" s="131"/>
      <c r="DL13" s="131"/>
      <c r="DM13" s="131"/>
      <c r="DN13" s="131"/>
      <c r="DO13" s="131"/>
      <c r="DP13" s="131"/>
      <c r="DQ13" s="131"/>
      <c r="DR13" s="131"/>
      <c r="DS13" s="131"/>
      <c r="DT13" s="131"/>
      <c r="DU13" s="131"/>
      <c r="DV13" s="131"/>
      <c r="DW13" s="131"/>
      <c r="DX13" s="131"/>
      <c r="DY13" s="131"/>
      <c r="DZ13" s="131"/>
      <c r="EA13" s="131"/>
      <c r="EB13" s="131"/>
      <c r="EC13" s="131"/>
      <c r="ED13" s="131"/>
      <c r="EE13" s="131"/>
      <c r="EF13" s="131"/>
      <c r="EG13" s="131"/>
      <c r="EH13" s="131"/>
      <c r="EI13" s="131"/>
      <c r="EJ13" s="131"/>
      <c r="EK13" s="131"/>
      <c r="EL13" s="131"/>
      <c r="EM13" s="131"/>
      <c r="EN13" s="131"/>
      <c r="EO13" s="131"/>
      <c r="EP13" s="131"/>
      <c r="EQ13" s="131"/>
      <c r="ER13" s="131"/>
      <c r="ES13" s="131"/>
      <c r="ET13" s="131"/>
      <c r="EU13" s="131"/>
      <c r="EV13" s="131"/>
      <c r="EW13" s="131"/>
      <c r="EX13" s="131"/>
      <c r="EY13" s="131"/>
      <c r="EZ13" s="131"/>
      <c r="FA13" s="131"/>
      <c r="FB13" s="131"/>
      <c r="FC13" s="131"/>
      <c r="FD13" s="131"/>
      <c r="FE13" s="131"/>
      <c r="FF13" s="131"/>
      <c r="FG13" s="131"/>
      <c r="FH13" s="131"/>
      <c r="FI13" s="131"/>
      <c r="FJ13" s="131"/>
      <c r="FK13" s="131"/>
      <c r="FL13" s="131"/>
      <c r="FM13" s="131"/>
      <c r="FN13" s="131"/>
      <c r="FO13" s="131"/>
      <c r="FP13" s="131"/>
      <c r="FQ13" s="131"/>
      <c r="FR13" s="131"/>
      <c r="FS13" s="131"/>
      <c r="FT13" s="131"/>
      <c r="FU13" s="131"/>
      <c r="FV13" s="131"/>
      <c r="FW13" s="131"/>
      <c r="FX13" s="131"/>
      <c r="FY13" s="131"/>
      <c r="FZ13" s="131"/>
      <c r="GA13" s="131"/>
      <c r="GB13" s="131"/>
      <c r="GC13" s="131"/>
      <c r="GD13" s="131"/>
      <c r="GE13" s="131"/>
      <c r="GF13" s="131"/>
      <c r="GG13" s="131"/>
      <c r="GH13" s="131"/>
      <c r="GI13" s="131"/>
      <c r="GJ13" s="131"/>
      <c r="GK13" s="131"/>
      <c r="GL13" s="131"/>
      <c r="GM13" s="131"/>
      <c r="GN13" s="131"/>
      <c r="GO13" s="131"/>
      <c r="GP13" s="131"/>
      <c r="GQ13" s="131"/>
      <c r="GR13" s="131"/>
      <c r="GS13" s="131"/>
    </row>
    <row r="14" spans="1:201" x14ac:dyDescent="0.25">
      <c r="B14" s="128" t="s">
        <v>326</v>
      </c>
      <c r="H14" s="143">
        <f>H8+H9-H12</f>
        <v>3.75</v>
      </c>
      <c r="I14" s="143">
        <f>I8+I9-I12</f>
        <v>4.6425000000000001</v>
      </c>
      <c r="J14" s="143">
        <f>J8+J9-J12</f>
        <v>5.5132500000000002</v>
      </c>
      <c r="K14" s="143">
        <f t="shared" ref="K14:T14" si="11">K8+K9-K12</f>
        <v>6.3629276250000002</v>
      </c>
      <c r="L14" s="143">
        <f t="shared" si="11"/>
        <v>7.1921902968749993</v>
      </c>
      <c r="M14" s="143">
        <f>M8+M9-M12</f>
        <v>8.0016758410968745</v>
      </c>
      <c r="N14" s="145">
        <f t="shared" si="11"/>
        <v>8.7920030752577336</v>
      </c>
      <c r="O14" s="143">
        <f t="shared" si="11"/>
        <v>9.6077323953170257</v>
      </c>
      <c r="P14" s="143">
        <f t="shared" si="11"/>
        <v>10.408246129359538</v>
      </c>
      <c r="Q14" s="143">
        <f t="shared" si="11"/>
        <v>11.193950555270614</v>
      </c>
      <c r="R14" s="143">
        <f t="shared" si="11"/>
        <v>11.965241923429639</v>
      </c>
      <c r="S14" s="143">
        <f t="shared" si="11"/>
        <v>12.722506708044893</v>
      </c>
      <c r="T14" s="145">
        <f t="shared" si="11"/>
        <v>13.46612185220827</v>
      </c>
      <c r="U14" s="143">
        <f>U8+U9-U12</f>
        <v>14.331116225348968</v>
      </c>
      <c r="V14" s="143">
        <f t="shared" ref="V14:BJ14" si="12">V8+V9-V12</f>
        <v>15.188470613897174</v>
      </c>
      <c r="W14" s="143">
        <f t="shared" si="12"/>
        <v>16.0383262922768</v>
      </c>
      <c r="X14" s="143">
        <f t="shared" si="12"/>
        <v>16.88082254916867</v>
      </c>
      <c r="Y14" s="143">
        <f t="shared" si="12"/>
        <v>17.716096717963541</v>
      </c>
      <c r="Z14" s="145">
        <f t="shared" si="12"/>
        <v>18.544284206761652</v>
      </c>
      <c r="AA14" s="147">
        <f t="shared" si="12"/>
        <v>19.272797106891826</v>
      </c>
      <c r="AB14" s="147">
        <f t="shared" si="12"/>
        <v>19.992236741940722</v>
      </c>
      <c r="AC14" s="147">
        <f t="shared" si="12"/>
        <v>20.702812062174573</v>
      </c>
      <c r="AD14" s="147">
        <f t="shared" si="12"/>
        <v>21.404727976279109</v>
      </c>
      <c r="AE14" s="147">
        <f t="shared" si="12"/>
        <v>22.098185432878292</v>
      </c>
      <c r="AF14" s="145">
        <f t="shared" si="12"/>
        <v>22.783381500426117</v>
      </c>
      <c r="AG14" s="147">
        <f t="shared" si="12"/>
        <v>23.574426353006146</v>
      </c>
      <c r="AH14" s="147">
        <f t="shared" si="12"/>
        <v>24.359269510672906</v>
      </c>
      <c r="AI14" s="147">
        <f t="shared" si="12"/>
        <v>25.138032318739473</v>
      </c>
      <c r="AJ14" s="147">
        <f t="shared" si="12"/>
        <v>25.910834443938672</v>
      </c>
      <c r="AK14" s="147">
        <f t="shared" si="12"/>
        <v>26.677793900309783</v>
      </c>
      <c r="AL14" s="147">
        <f t="shared" si="12"/>
        <v>27.43902707470048</v>
      </c>
      <c r="AM14" s="147">
        <f t="shared" si="12"/>
        <v>28.194648751889794</v>
      </c>
      <c r="AN14" s="147">
        <f t="shared" si="12"/>
        <v>28.944772139337818</v>
      </c>
      <c r="AO14" s="147">
        <f t="shared" si="12"/>
        <v>29.689508891567755</v>
      </c>
      <c r="AP14" s="147">
        <f t="shared" si="12"/>
        <v>30.428969134185841</v>
      </c>
      <c r="AQ14" s="147">
        <f t="shared" si="12"/>
        <v>31.163261487544617</v>
      </c>
      <c r="AR14" s="147">
        <f t="shared" si="12"/>
        <v>31.892493090054867</v>
      </c>
      <c r="AS14" s="147">
        <f t="shared" si="12"/>
        <v>32.616769621151576</v>
      </c>
      <c r="AT14" s="147">
        <f t="shared" si="12"/>
        <v>33.336195323919071</v>
      </c>
      <c r="AU14" s="147">
        <f t="shared" si="12"/>
        <v>34.050873027380483</v>
      </c>
      <c r="AV14" s="147">
        <f t="shared" si="12"/>
        <v>34.76090416845657</v>
      </c>
      <c r="AW14" s="147">
        <f t="shared" si="12"/>
        <v>35.466388813598954</v>
      </c>
      <c r="AX14" s="147">
        <f t="shared" si="12"/>
        <v>36.167425680102554</v>
      </c>
      <c r="AY14" s="147">
        <f t="shared" si="12"/>
        <v>36.864112157102134</v>
      </c>
      <c r="AZ14" s="147">
        <f t="shared" si="12"/>
        <v>37.556544326257722</v>
      </c>
      <c r="BA14" s="147">
        <f t="shared" si="12"/>
        <v>38.244816982133536</v>
      </c>
      <c r="BB14" s="147">
        <f t="shared" si="12"/>
        <v>38.929023652275063</v>
      </c>
      <c r="BC14" s="147">
        <f t="shared" si="12"/>
        <v>39.609256616988837</v>
      </c>
      <c r="BD14" s="147">
        <f t="shared" si="12"/>
        <v>40.285606928829395</v>
      </c>
      <c r="BE14" s="147">
        <f t="shared" si="12"/>
        <v>40.958164431797819</v>
      </c>
      <c r="BF14" s="147">
        <f t="shared" si="12"/>
        <v>41.627017780256224</v>
      </c>
      <c r="BG14" s="147">
        <f t="shared" si="12"/>
        <v>42.292254457562422</v>
      </c>
      <c r="BH14" s="147">
        <f t="shared" si="12"/>
        <v>42.953960794429086</v>
      </c>
      <c r="BI14" s="147">
        <f t="shared" si="12"/>
        <v>43.612221987011395</v>
      </c>
      <c r="BJ14" s="145">
        <f t="shared" si="12"/>
        <v>44.267122114727464</v>
      </c>
      <c r="BK14" s="131"/>
      <c r="BL14" s="131"/>
      <c r="BM14" s="131"/>
      <c r="BN14" s="131"/>
      <c r="BO14" s="131"/>
      <c r="BP14" s="131"/>
      <c r="BQ14" s="131"/>
      <c r="BR14" s="131"/>
      <c r="BS14" s="131"/>
      <c r="BT14" s="131"/>
      <c r="BU14" s="131"/>
      <c r="BV14" s="131"/>
      <c r="BW14" s="131"/>
      <c r="BX14" s="131"/>
      <c r="BY14" s="131"/>
      <c r="BZ14" s="131"/>
      <c r="CA14" s="131"/>
      <c r="CB14" s="131"/>
      <c r="CC14" s="131"/>
      <c r="CD14" s="131"/>
      <c r="CE14" s="131"/>
      <c r="CF14" s="131"/>
      <c r="CG14" s="131"/>
      <c r="CH14" s="131"/>
      <c r="CI14" s="131"/>
      <c r="CJ14" s="131"/>
      <c r="CK14" s="131"/>
      <c r="CL14" s="131"/>
      <c r="CM14" s="131"/>
      <c r="CN14" s="131"/>
      <c r="CO14" s="131"/>
      <c r="CP14" s="131"/>
      <c r="CQ14" s="131"/>
      <c r="CR14" s="131"/>
      <c r="CS14" s="131"/>
      <c r="CT14" s="131"/>
      <c r="CU14" s="131"/>
      <c r="CV14" s="131"/>
      <c r="CW14" s="131"/>
      <c r="CX14" s="131"/>
      <c r="CY14" s="131"/>
      <c r="CZ14" s="131"/>
      <c r="DA14" s="131"/>
      <c r="DB14" s="131"/>
      <c r="DC14" s="131"/>
      <c r="DD14" s="131"/>
      <c r="DE14" s="131"/>
      <c r="DF14" s="131"/>
      <c r="DG14" s="131"/>
      <c r="DH14" s="131"/>
      <c r="DI14" s="131"/>
      <c r="DJ14" s="131"/>
      <c r="DK14" s="131"/>
      <c r="DL14" s="131"/>
      <c r="DM14" s="131"/>
      <c r="DN14" s="131"/>
      <c r="DO14" s="131"/>
      <c r="DP14" s="131"/>
      <c r="DQ14" s="131"/>
      <c r="DR14" s="131"/>
      <c r="DS14" s="131"/>
      <c r="DT14" s="131"/>
      <c r="DU14" s="131"/>
      <c r="DV14" s="131"/>
      <c r="DW14" s="131"/>
      <c r="DX14" s="131"/>
      <c r="DY14" s="131"/>
      <c r="DZ14" s="131"/>
      <c r="EA14" s="131"/>
      <c r="EB14" s="131"/>
      <c r="EC14" s="131"/>
      <c r="ED14" s="131"/>
      <c r="EE14" s="131"/>
      <c r="EF14" s="131"/>
      <c r="EG14" s="131"/>
      <c r="EH14" s="131"/>
      <c r="EI14" s="131"/>
      <c r="EJ14" s="131"/>
      <c r="EK14" s="131"/>
      <c r="EL14" s="131"/>
      <c r="EM14" s="131"/>
      <c r="EN14" s="131"/>
      <c r="EO14" s="131"/>
      <c r="EP14" s="131"/>
      <c r="EQ14" s="131"/>
      <c r="ER14" s="131"/>
      <c r="ES14" s="131"/>
      <c r="ET14" s="131"/>
      <c r="EU14" s="131"/>
      <c r="EV14" s="131"/>
      <c r="EW14" s="131"/>
      <c r="EX14" s="131"/>
      <c r="EY14" s="131"/>
      <c r="EZ14" s="131"/>
      <c r="FA14" s="131"/>
      <c r="FB14" s="131"/>
      <c r="FC14" s="131"/>
      <c r="FD14" s="131"/>
      <c r="FE14" s="131"/>
      <c r="FF14" s="131"/>
      <c r="FG14" s="131"/>
      <c r="FH14" s="131"/>
      <c r="FI14" s="131"/>
      <c r="FJ14" s="131"/>
      <c r="FK14" s="131"/>
      <c r="FL14" s="131"/>
      <c r="FM14" s="131"/>
      <c r="FN14" s="131"/>
      <c r="FO14" s="131"/>
      <c r="FP14" s="131"/>
      <c r="FQ14" s="131"/>
      <c r="FR14" s="131"/>
      <c r="FS14" s="131"/>
      <c r="FT14" s="131"/>
      <c r="FU14" s="131"/>
      <c r="FV14" s="131"/>
      <c r="FW14" s="131"/>
      <c r="FX14" s="131"/>
      <c r="FY14" s="131"/>
      <c r="FZ14" s="131"/>
      <c r="GA14" s="131"/>
      <c r="GB14" s="131"/>
      <c r="GC14" s="131"/>
      <c r="GD14" s="131"/>
      <c r="GE14" s="131"/>
      <c r="GF14" s="131"/>
      <c r="GG14" s="131"/>
      <c r="GH14" s="131"/>
      <c r="GI14" s="131"/>
      <c r="GJ14" s="131"/>
      <c r="GK14" s="131"/>
      <c r="GL14" s="131"/>
      <c r="GM14" s="131"/>
      <c r="GN14" s="131"/>
      <c r="GO14" s="131"/>
      <c r="GP14" s="131"/>
      <c r="GQ14" s="131"/>
      <c r="GR14" s="131"/>
      <c r="GS14" s="131"/>
    </row>
    <row r="15" spans="1:201" x14ac:dyDescent="0.25">
      <c r="B15" s="126" t="s">
        <v>374</v>
      </c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46"/>
      <c r="AC15" s="146"/>
      <c r="AD15" s="146"/>
      <c r="AE15" s="146"/>
      <c r="AF15" s="131"/>
      <c r="AG15" s="131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4"/>
      <c r="AY15" s="131"/>
      <c r="AZ15" s="146"/>
      <c r="BA15" s="146"/>
      <c r="BB15" s="146"/>
      <c r="BC15" s="146"/>
      <c r="BD15" s="146"/>
      <c r="BE15" s="146"/>
      <c r="BF15" s="146"/>
      <c r="BG15" s="146"/>
      <c r="BH15" s="146"/>
      <c r="BI15" s="146"/>
      <c r="BJ15" s="131"/>
      <c r="BK15" s="131"/>
      <c r="BL15" s="131"/>
      <c r="BM15" s="131"/>
      <c r="BN15" s="131"/>
      <c r="BO15" s="131"/>
      <c r="BP15" s="131"/>
      <c r="BQ15" s="131"/>
      <c r="BR15" s="131"/>
      <c r="BS15" s="131"/>
      <c r="BT15" s="131"/>
      <c r="BU15" s="131"/>
      <c r="BV15" s="131"/>
      <c r="BW15" s="131"/>
      <c r="BX15" s="131"/>
      <c r="BY15" s="131"/>
      <c r="BZ15" s="131"/>
      <c r="CA15" s="131"/>
      <c r="CB15" s="131"/>
      <c r="CC15" s="131"/>
      <c r="CD15" s="131"/>
      <c r="CE15" s="131"/>
      <c r="CF15" s="131"/>
      <c r="CG15" s="131"/>
      <c r="CH15" s="131"/>
      <c r="CI15" s="131"/>
      <c r="CJ15" s="131"/>
      <c r="CK15" s="131"/>
      <c r="CL15" s="131"/>
      <c r="CM15" s="131"/>
      <c r="CN15" s="131"/>
      <c r="CO15" s="131"/>
      <c r="CP15" s="131"/>
      <c r="CQ15" s="131"/>
      <c r="CR15" s="131"/>
      <c r="CS15" s="131"/>
      <c r="CT15" s="131"/>
      <c r="CU15" s="131"/>
      <c r="CV15" s="131"/>
      <c r="CW15" s="131"/>
      <c r="CX15" s="131"/>
      <c r="CY15" s="131"/>
      <c r="CZ15" s="131"/>
      <c r="DA15" s="131"/>
      <c r="DB15" s="131"/>
      <c r="DC15" s="131"/>
      <c r="DD15" s="131"/>
      <c r="DE15" s="131"/>
      <c r="DF15" s="131"/>
      <c r="DG15" s="131"/>
      <c r="DH15" s="131"/>
      <c r="DI15" s="131"/>
      <c r="DJ15" s="131"/>
      <c r="DK15" s="131"/>
      <c r="DL15" s="131"/>
      <c r="DM15" s="131"/>
      <c r="DN15" s="131"/>
      <c r="DO15" s="131"/>
      <c r="DP15" s="131"/>
      <c r="DQ15" s="131"/>
      <c r="DR15" s="131"/>
      <c r="DS15" s="131"/>
      <c r="DT15" s="131"/>
      <c r="DU15" s="131"/>
      <c r="DV15" s="131"/>
      <c r="DW15" s="131"/>
      <c r="DX15" s="131"/>
      <c r="DY15" s="131"/>
      <c r="DZ15" s="131"/>
      <c r="EA15" s="131"/>
      <c r="EB15" s="131"/>
      <c r="EC15" s="131"/>
      <c r="ED15" s="131"/>
      <c r="EE15" s="131"/>
      <c r="EF15" s="131"/>
      <c r="EG15" s="131"/>
      <c r="EH15" s="131"/>
      <c r="EI15" s="131"/>
      <c r="EJ15" s="131"/>
      <c r="EK15" s="131"/>
      <c r="EL15" s="131"/>
      <c r="EM15" s="131"/>
      <c r="EN15" s="131"/>
      <c r="EO15" s="131"/>
      <c r="EP15" s="131"/>
      <c r="EQ15" s="131"/>
      <c r="ER15" s="131"/>
      <c r="ES15" s="131"/>
      <c r="ET15" s="131"/>
      <c r="EU15" s="131"/>
      <c r="EV15" s="131"/>
      <c r="EW15" s="131"/>
      <c r="EX15" s="131"/>
      <c r="EY15" s="131"/>
      <c r="EZ15" s="131"/>
      <c r="FA15" s="131"/>
      <c r="FB15" s="131"/>
      <c r="FC15" s="131"/>
      <c r="FD15" s="131"/>
      <c r="FE15" s="131"/>
      <c r="FF15" s="131"/>
      <c r="FG15" s="131"/>
      <c r="FH15" s="131"/>
      <c r="FI15" s="131"/>
      <c r="FJ15" s="131"/>
      <c r="FK15" s="131"/>
      <c r="FL15" s="131"/>
      <c r="FM15" s="131"/>
      <c r="FN15" s="131"/>
      <c r="FO15" s="131"/>
      <c r="FP15" s="131"/>
      <c r="FQ15" s="131"/>
      <c r="FR15" s="131"/>
      <c r="FS15" s="131"/>
      <c r="FT15" s="131"/>
      <c r="FU15" s="131"/>
      <c r="FV15" s="131"/>
      <c r="FW15" s="131"/>
      <c r="FX15" s="131"/>
      <c r="FY15" s="131"/>
      <c r="FZ15" s="131"/>
      <c r="GA15" s="131"/>
      <c r="GB15" s="131"/>
      <c r="GC15" s="131"/>
      <c r="GD15" s="131"/>
      <c r="GE15" s="131"/>
      <c r="GF15" s="131"/>
      <c r="GG15" s="131"/>
      <c r="GH15" s="131"/>
      <c r="GI15" s="131"/>
      <c r="GJ15" s="131"/>
      <c r="GK15" s="131"/>
      <c r="GL15" s="131"/>
      <c r="GM15" s="131"/>
      <c r="GN15" s="131"/>
      <c r="GO15" s="131"/>
      <c r="GP15" s="131"/>
      <c r="GQ15" s="131"/>
      <c r="GR15" s="131"/>
      <c r="GS15" s="131"/>
    </row>
    <row r="16" spans="1:201" x14ac:dyDescent="0.25"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46"/>
      <c r="AC16" s="146"/>
      <c r="AD16" s="146"/>
      <c r="AE16" s="146"/>
      <c r="AF16" s="131"/>
      <c r="AG16" s="131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31"/>
      <c r="AY16" s="131"/>
      <c r="AZ16" s="146"/>
      <c r="BA16" s="146"/>
      <c r="BB16" s="146"/>
      <c r="BC16" s="146"/>
      <c r="BD16" s="146"/>
      <c r="BE16" s="146"/>
      <c r="BF16" s="146"/>
      <c r="BG16" s="146"/>
      <c r="BH16" s="146"/>
      <c r="BI16" s="146"/>
      <c r="BJ16" s="131"/>
      <c r="BK16" s="131"/>
      <c r="BL16" s="131"/>
      <c r="BM16" s="131"/>
      <c r="BN16" s="131"/>
      <c r="BO16" s="131"/>
      <c r="BP16" s="131"/>
      <c r="BQ16" s="131"/>
      <c r="BR16" s="131"/>
      <c r="BS16" s="131"/>
      <c r="BT16" s="131"/>
      <c r="BU16" s="131"/>
      <c r="BV16" s="131"/>
      <c r="BW16" s="131"/>
      <c r="BX16" s="131"/>
      <c r="BY16" s="131"/>
      <c r="BZ16" s="131"/>
      <c r="CA16" s="131"/>
      <c r="CB16" s="131"/>
      <c r="CC16" s="131"/>
      <c r="CD16" s="131"/>
      <c r="CE16" s="131"/>
      <c r="CF16" s="131"/>
      <c r="CG16" s="131"/>
      <c r="CH16" s="131"/>
      <c r="CI16" s="131"/>
      <c r="CJ16" s="131"/>
      <c r="CK16" s="131"/>
      <c r="CL16" s="131"/>
      <c r="CM16" s="131"/>
      <c r="CN16" s="131"/>
      <c r="CO16" s="131"/>
      <c r="CP16" s="131"/>
      <c r="CQ16" s="131"/>
      <c r="CR16" s="131"/>
      <c r="CS16" s="131"/>
      <c r="CT16" s="131"/>
      <c r="CU16" s="131"/>
      <c r="CV16" s="131"/>
      <c r="CW16" s="131"/>
      <c r="CX16" s="131"/>
      <c r="CY16" s="131"/>
      <c r="CZ16" s="131"/>
      <c r="DA16" s="131"/>
      <c r="DB16" s="131"/>
      <c r="DC16" s="131"/>
      <c r="DD16" s="131"/>
      <c r="DE16" s="131"/>
      <c r="DF16" s="131"/>
      <c r="DG16" s="131"/>
      <c r="DH16" s="131"/>
      <c r="DI16" s="131"/>
      <c r="DJ16" s="131"/>
      <c r="DK16" s="131"/>
      <c r="DL16" s="131"/>
      <c r="DM16" s="131"/>
      <c r="DN16" s="131"/>
      <c r="DO16" s="131"/>
      <c r="DP16" s="131"/>
      <c r="DQ16" s="131"/>
      <c r="DR16" s="131"/>
      <c r="DS16" s="131"/>
      <c r="DT16" s="131"/>
      <c r="DU16" s="131"/>
      <c r="DV16" s="131"/>
      <c r="DW16" s="131"/>
      <c r="DX16" s="131"/>
      <c r="DY16" s="131"/>
      <c r="DZ16" s="131"/>
      <c r="EA16" s="131"/>
      <c r="EB16" s="131"/>
      <c r="EC16" s="131"/>
      <c r="ED16" s="131"/>
      <c r="EE16" s="131"/>
      <c r="EF16" s="131"/>
      <c r="EG16" s="131"/>
      <c r="EH16" s="131"/>
      <c r="EI16" s="131"/>
      <c r="EJ16" s="131"/>
      <c r="EK16" s="131"/>
      <c r="EL16" s="131"/>
      <c r="EM16" s="131"/>
      <c r="EN16" s="131"/>
      <c r="EO16" s="131"/>
      <c r="EP16" s="131"/>
      <c r="EQ16" s="131"/>
      <c r="ER16" s="131"/>
      <c r="ES16" s="131"/>
      <c r="ET16" s="131"/>
      <c r="EU16" s="131"/>
      <c r="EV16" s="131"/>
      <c r="EW16" s="131"/>
      <c r="EX16" s="131"/>
      <c r="EY16" s="131"/>
      <c r="EZ16" s="131"/>
      <c r="FA16" s="131"/>
      <c r="FB16" s="131"/>
      <c r="FC16" s="131"/>
      <c r="FD16" s="131"/>
      <c r="FE16" s="131"/>
      <c r="FF16" s="131"/>
      <c r="FG16" s="131"/>
      <c r="FH16" s="131"/>
      <c r="FI16" s="131"/>
      <c r="FJ16" s="131"/>
      <c r="FK16" s="131"/>
      <c r="FL16" s="131"/>
      <c r="FM16" s="131"/>
      <c r="FN16" s="131"/>
      <c r="FO16" s="131"/>
      <c r="FP16" s="131"/>
      <c r="FQ16" s="131"/>
      <c r="FR16" s="131"/>
      <c r="FS16" s="131"/>
      <c r="FT16" s="131"/>
      <c r="FU16" s="131"/>
      <c r="FV16" s="131"/>
      <c r="FW16" s="131"/>
      <c r="FX16" s="131"/>
      <c r="FY16" s="131"/>
      <c r="FZ16" s="131"/>
      <c r="GA16" s="131"/>
      <c r="GB16" s="131"/>
      <c r="GC16" s="131"/>
      <c r="GD16" s="131"/>
      <c r="GE16" s="131"/>
      <c r="GF16" s="131"/>
      <c r="GG16" s="131"/>
      <c r="GH16" s="131"/>
      <c r="GI16" s="131"/>
      <c r="GJ16" s="131"/>
      <c r="GK16" s="131"/>
      <c r="GL16" s="131"/>
      <c r="GM16" s="131"/>
      <c r="GN16" s="131"/>
      <c r="GO16" s="131"/>
      <c r="GP16" s="131"/>
      <c r="GQ16" s="131"/>
      <c r="GR16" s="131"/>
      <c r="GS16" s="131"/>
    </row>
    <row r="17" spans="1:201" x14ac:dyDescent="0.25"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46"/>
      <c r="AC17" s="146"/>
      <c r="AD17" s="146"/>
      <c r="AE17" s="146"/>
      <c r="AF17" s="131"/>
      <c r="AG17" s="131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  <c r="AS17" s="146"/>
      <c r="AT17" s="146"/>
      <c r="AU17" s="146"/>
      <c r="AV17" s="146"/>
      <c r="AW17" s="146"/>
      <c r="AX17" s="131"/>
      <c r="AY17" s="131"/>
      <c r="AZ17" s="146"/>
      <c r="BA17" s="146"/>
      <c r="BB17" s="146"/>
      <c r="BC17" s="146"/>
      <c r="BD17" s="146"/>
      <c r="BE17" s="146"/>
      <c r="BF17" s="146"/>
      <c r="BG17" s="146"/>
      <c r="BH17" s="146"/>
      <c r="BI17" s="146"/>
      <c r="BJ17" s="131"/>
      <c r="BK17" s="131"/>
      <c r="BL17" s="131"/>
      <c r="BM17" s="131"/>
      <c r="BN17" s="131"/>
      <c r="BO17" s="131"/>
      <c r="BP17" s="131"/>
      <c r="BQ17" s="131"/>
      <c r="BR17" s="131"/>
      <c r="BS17" s="131"/>
      <c r="BT17" s="131"/>
      <c r="BU17" s="131"/>
      <c r="BV17" s="131"/>
      <c r="BW17" s="131"/>
      <c r="BX17" s="131"/>
      <c r="BY17" s="131"/>
      <c r="BZ17" s="131"/>
      <c r="CA17" s="131"/>
      <c r="CB17" s="131"/>
      <c r="CC17" s="131"/>
      <c r="CD17" s="131"/>
      <c r="CE17" s="131"/>
      <c r="CF17" s="131"/>
      <c r="CG17" s="131"/>
      <c r="CH17" s="131"/>
      <c r="CI17" s="131"/>
      <c r="CJ17" s="131"/>
      <c r="CK17" s="131"/>
      <c r="CL17" s="131"/>
      <c r="CM17" s="131"/>
      <c r="CN17" s="131"/>
      <c r="CO17" s="131"/>
      <c r="CP17" s="131"/>
      <c r="CQ17" s="131"/>
      <c r="CR17" s="131"/>
      <c r="CS17" s="131"/>
      <c r="CT17" s="131"/>
      <c r="CU17" s="131"/>
      <c r="CV17" s="131"/>
      <c r="CW17" s="131"/>
      <c r="CX17" s="131"/>
      <c r="CY17" s="131"/>
      <c r="CZ17" s="131"/>
      <c r="DA17" s="131"/>
      <c r="DB17" s="131"/>
      <c r="DC17" s="131"/>
      <c r="DD17" s="131"/>
      <c r="DE17" s="131"/>
      <c r="DF17" s="131"/>
      <c r="DG17" s="131"/>
      <c r="DH17" s="131"/>
      <c r="DI17" s="131"/>
      <c r="DJ17" s="131"/>
      <c r="DK17" s="131"/>
      <c r="DL17" s="131"/>
      <c r="DM17" s="131"/>
      <c r="DN17" s="131"/>
      <c r="DO17" s="131"/>
      <c r="DP17" s="131"/>
      <c r="DQ17" s="131"/>
      <c r="DR17" s="131"/>
      <c r="DS17" s="131"/>
      <c r="DT17" s="131"/>
      <c r="DU17" s="131"/>
      <c r="DV17" s="131"/>
      <c r="DW17" s="131"/>
      <c r="DX17" s="131"/>
      <c r="DY17" s="131"/>
      <c r="DZ17" s="131"/>
      <c r="EA17" s="131"/>
      <c r="EB17" s="131"/>
      <c r="EC17" s="131"/>
      <c r="ED17" s="131"/>
      <c r="EE17" s="131"/>
      <c r="EF17" s="131"/>
      <c r="EG17" s="131"/>
      <c r="EH17" s="131"/>
      <c r="EI17" s="131"/>
      <c r="EJ17" s="131"/>
      <c r="EK17" s="131"/>
      <c r="EL17" s="131"/>
      <c r="EM17" s="131"/>
      <c r="EN17" s="131"/>
      <c r="EO17" s="131"/>
      <c r="EP17" s="131"/>
      <c r="EQ17" s="131"/>
      <c r="ER17" s="131"/>
      <c r="ES17" s="131"/>
      <c r="ET17" s="131"/>
      <c r="EU17" s="131"/>
      <c r="EV17" s="131"/>
      <c r="EW17" s="131"/>
      <c r="EX17" s="131"/>
      <c r="EY17" s="131"/>
      <c r="EZ17" s="131"/>
      <c r="FA17" s="131"/>
      <c r="FB17" s="131"/>
      <c r="FC17" s="131"/>
      <c r="FD17" s="131"/>
      <c r="FE17" s="131"/>
      <c r="FF17" s="131"/>
      <c r="FG17" s="131"/>
      <c r="FH17" s="131"/>
      <c r="FI17" s="131"/>
      <c r="FJ17" s="131"/>
      <c r="FK17" s="131"/>
      <c r="FL17" s="131"/>
      <c r="FM17" s="131"/>
      <c r="FN17" s="131"/>
      <c r="FO17" s="131"/>
      <c r="FP17" s="131"/>
      <c r="FQ17" s="131"/>
      <c r="FR17" s="131"/>
      <c r="FS17" s="131"/>
      <c r="FT17" s="131"/>
      <c r="FU17" s="131"/>
      <c r="FV17" s="131"/>
      <c r="FW17" s="131"/>
      <c r="FX17" s="131"/>
      <c r="FY17" s="131"/>
      <c r="FZ17" s="131"/>
      <c r="GA17" s="131"/>
      <c r="GB17" s="131"/>
      <c r="GC17" s="131"/>
      <c r="GD17" s="131"/>
      <c r="GE17" s="131"/>
      <c r="GF17" s="131"/>
      <c r="GG17" s="131"/>
      <c r="GH17" s="131"/>
      <c r="GI17" s="131"/>
      <c r="GJ17" s="131"/>
      <c r="GK17" s="131"/>
      <c r="GL17" s="131"/>
      <c r="GM17" s="131"/>
      <c r="GN17" s="131"/>
      <c r="GO17" s="131"/>
      <c r="GP17" s="131"/>
      <c r="GQ17" s="131"/>
      <c r="GR17" s="131"/>
      <c r="GS17" s="131"/>
    </row>
    <row r="18" spans="1:201" ht="27.6" x14ac:dyDescent="0.25">
      <c r="A18" s="128" t="s">
        <v>328</v>
      </c>
      <c r="B18" s="128" t="s">
        <v>301</v>
      </c>
      <c r="C18" s="131"/>
      <c r="D18" s="131"/>
      <c r="E18" s="131"/>
      <c r="F18" s="131"/>
      <c r="G18" s="131"/>
      <c r="H18" s="131">
        <v>0</v>
      </c>
      <c r="I18" s="131">
        <v>0.63</v>
      </c>
      <c r="J18" s="131">
        <f>I18+(I18*$O$61)</f>
        <v>0.63314999999999999</v>
      </c>
      <c r="K18" s="131">
        <f>J18+(J18*$O$61)</f>
        <v>0.63631574999999996</v>
      </c>
      <c r="L18" s="131">
        <f>K18+(K18*$O$61)</f>
        <v>0.63949732874999998</v>
      </c>
      <c r="M18" s="131">
        <f>L18+(L18*$O$61)</f>
        <v>0.64269481539374995</v>
      </c>
      <c r="N18" s="144">
        <f>M18+(M18*$O$61)</f>
        <v>0.64590828947071866</v>
      </c>
      <c r="O18" s="131">
        <f>O8*M62/L62</f>
        <v>0.92047057505843066</v>
      </c>
      <c r="P18" s="131">
        <f>O18+(O18*$O$62)</f>
        <v>0.92507292793372287</v>
      </c>
      <c r="Q18" s="131">
        <f>P18+(P18*$O$62)</f>
        <v>0.92969829257339143</v>
      </c>
      <c r="R18" s="131">
        <f>Q18+(Q18*$O$62)</f>
        <v>0.93434678403625837</v>
      </c>
      <c r="S18" s="131">
        <f>R18+(R18*$O$62)</f>
        <v>0.93901851795643965</v>
      </c>
      <c r="T18" s="144">
        <f>S18+(S18*$O$62)</f>
        <v>0.94371361054622183</v>
      </c>
      <c r="U18" s="144">
        <f>U8*M63/L63</f>
        <v>1.2003594760392995</v>
      </c>
      <c r="V18" s="146">
        <f>U18+(U18*$O$63)</f>
        <v>1.2063612734194959</v>
      </c>
      <c r="W18" s="146">
        <f t="shared" ref="W18:Z18" si="13">V18+(V18*$O$63)</f>
        <v>1.2123930797865934</v>
      </c>
      <c r="X18" s="146">
        <f t="shared" si="13"/>
        <v>1.2184550451855263</v>
      </c>
      <c r="Y18" s="146">
        <f t="shared" si="13"/>
        <v>1.2245473204114539</v>
      </c>
      <c r="Z18" s="144">
        <f t="shared" si="13"/>
        <v>1.2306700570135112</v>
      </c>
      <c r="AA18" s="131">
        <f>AA8*M64/L64</f>
        <v>1.5705694060934337</v>
      </c>
      <c r="AB18" s="146">
        <f>AA18+(AA18*$O$64)</f>
        <v>1.5784222531239007</v>
      </c>
      <c r="AC18" s="146">
        <f t="shared" ref="AC18:AF18" si="14">AB18+(AB18*$O$64)</f>
        <v>1.5863143643895201</v>
      </c>
      <c r="AD18" s="146">
        <f t="shared" si="14"/>
        <v>1.5942459362114678</v>
      </c>
      <c r="AE18" s="146">
        <f t="shared" si="14"/>
        <v>1.6022171658925251</v>
      </c>
      <c r="AF18" s="144">
        <f t="shared" si="14"/>
        <v>1.6102282517219877</v>
      </c>
      <c r="AG18" s="146">
        <f>AG8*M65/L65</f>
        <v>1.8879926251440309</v>
      </c>
      <c r="AH18" s="146">
        <f>AG18+(AG18*$O$65)</f>
        <v>1.8974325882697511</v>
      </c>
      <c r="AI18" s="146">
        <f t="shared" ref="AI18:AX18" si="15">AH18+(AH18*$O$65)</f>
        <v>1.9069197512110998</v>
      </c>
      <c r="AJ18" s="146">
        <f t="shared" si="15"/>
        <v>1.9164543499671554</v>
      </c>
      <c r="AK18" s="146">
        <f t="shared" si="15"/>
        <v>1.9260366217169911</v>
      </c>
      <c r="AL18" s="146">
        <f t="shared" si="15"/>
        <v>1.9356668048255761</v>
      </c>
      <c r="AM18" s="146">
        <f t="shared" si="15"/>
        <v>1.9453451388497041</v>
      </c>
      <c r="AN18" s="146">
        <f t="shared" si="15"/>
        <v>1.9550718645439527</v>
      </c>
      <c r="AO18" s="146">
        <f t="shared" si="15"/>
        <v>1.9648472238666723</v>
      </c>
      <c r="AP18" s="146">
        <f t="shared" si="15"/>
        <v>1.9746714599860056</v>
      </c>
      <c r="AQ18" s="146">
        <f t="shared" si="15"/>
        <v>1.9845448172859357</v>
      </c>
      <c r="AR18" s="146">
        <f t="shared" si="15"/>
        <v>1.9944675413723654</v>
      </c>
      <c r="AS18" s="146">
        <f t="shared" si="15"/>
        <v>2.0044398790792273</v>
      </c>
      <c r="AT18" s="146">
        <f t="shared" si="15"/>
        <v>2.0144620784746232</v>
      </c>
      <c r="AU18" s="146">
        <f t="shared" si="15"/>
        <v>2.0245343888669964</v>
      </c>
      <c r="AV18" s="146">
        <f t="shared" si="15"/>
        <v>2.0346570608113312</v>
      </c>
      <c r="AW18" s="146">
        <f t="shared" si="15"/>
        <v>2.0448303461153881</v>
      </c>
      <c r="AX18" s="144">
        <f t="shared" si="15"/>
        <v>2.0550544978459651</v>
      </c>
      <c r="AY18" s="146">
        <f>AY8*M66/L66</f>
        <v>2.4783957244022332</v>
      </c>
      <c r="AZ18" s="146">
        <f>AY18+(AY18*$O$66)</f>
        <v>2.4907877030242442</v>
      </c>
      <c r="BA18" s="146">
        <f t="shared" ref="BA18:BJ18" si="16">AZ18+(AZ18*$O$66)</f>
        <v>2.5032416415393657</v>
      </c>
      <c r="BB18" s="146">
        <f t="shared" si="16"/>
        <v>2.5157578497470623</v>
      </c>
      <c r="BC18" s="146">
        <f t="shared" si="16"/>
        <v>2.5283366389957975</v>
      </c>
      <c r="BD18" s="146">
        <f t="shared" si="16"/>
        <v>2.5409783221907767</v>
      </c>
      <c r="BE18" s="146">
        <f t="shared" si="16"/>
        <v>2.5536832138017305</v>
      </c>
      <c r="BF18" s="146">
        <f t="shared" si="16"/>
        <v>2.5664516298707389</v>
      </c>
      <c r="BG18" s="146">
        <f t="shared" si="16"/>
        <v>2.5792838880200928</v>
      </c>
      <c r="BH18" s="146">
        <f t="shared" si="16"/>
        <v>2.5921803074601932</v>
      </c>
      <c r="BI18" s="146">
        <f t="shared" si="16"/>
        <v>2.6051412089974941</v>
      </c>
      <c r="BJ18" s="144">
        <f t="shared" si="16"/>
        <v>2.6181669150424818</v>
      </c>
      <c r="BK18" s="131"/>
      <c r="BL18" s="131"/>
      <c r="BM18" s="131"/>
      <c r="BN18" s="131"/>
      <c r="BO18" s="131"/>
      <c r="BP18" s="131"/>
      <c r="BQ18" s="131"/>
      <c r="BR18" s="131"/>
      <c r="BS18" s="131"/>
      <c r="BT18" s="131"/>
      <c r="BU18" s="131"/>
      <c r="BV18" s="131"/>
      <c r="BW18" s="131"/>
      <c r="BX18" s="131"/>
      <c r="BY18" s="131"/>
      <c r="BZ18" s="131"/>
      <c r="CA18" s="131"/>
      <c r="CB18" s="131"/>
      <c r="CC18" s="131"/>
      <c r="CD18" s="131"/>
      <c r="CE18" s="131"/>
      <c r="CF18" s="131"/>
      <c r="CG18" s="131"/>
      <c r="CH18" s="131"/>
      <c r="CI18" s="131"/>
      <c r="CJ18" s="131"/>
      <c r="CK18" s="131"/>
      <c r="CL18" s="131"/>
      <c r="CM18" s="131"/>
      <c r="CN18" s="131"/>
      <c r="CO18" s="131"/>
      <c r="CP18" s="131"/>
      <c r="CQ18" s="131"/>
      <c r="CR18" s="131"/>
      <c r="CS18" s="131"/>
      <c r="CT18" s="131"/>
      <c r="CU18" s="131"/>
      <c r="CV18" s="131"/>
      <c r="CW18" s="131"/>
      <c r="CX18" s="131"/>
      <c r="CY18" s="131"/>
      <c r="CZ18" s="131"/>
      <c r="DA18" s="131"/>
      <c r="DB18" s="131"/>
      <c r="DC18" s="131"/>
      <c r="DD18" s="131"/>
      <c r="DE18" s="131"/>
      <c r="DF18" s="131"/>
      <c r="DG18" s="131"/>
      <c r="DH18" s="131"/>
      <c r="DI18" s="131"/>
      <c r="DJ18" s="131"/>
      <c r="DK18" s="131"/>
      <c r="DL18" s="131"/>
      <c r="DM18" s="131"/>
      <c r="DN18" s="131"/>
      <c r="DO18" s="131"/>
      <c r="DP18" s="131"/>
      <c r="DQ18" s="131"/>
      <c r="DR18" s="131"/>
      <c r="DS18" s="131"/>
      <c r="DT18" s="131"/>
      <c r="DU18" s="131"/>
      <c r="DV18" s="131"/>
      <c r="DW18" s="131"/>
      <c r="DX18" s="131"/>
      <c r="DY18" s="131"/>
      <c r="DZ18" s="131"/>
      <c r="EA18" s="131"/>
      <c r="EB18" s="131"/>
      <c r="EC18" s="131"/>
      <c r="ED18" s="131"/>
      <c r="EE18" s="131"/>
      <c r="EF18" s="131"/>
      <c r="EG18" s="131"/>
      <c r="EH18" s="131"/>
      <c r="EI18" s="131"/>
      <c r="EJ18" s="131"/>
      <c r="EK18" s="131"/>
      <c r="EL18" s="131"/>
      <c r="EM18" s="131"/>
      <c r="EN18" s="131"/>
      <c r="EO18" s="131"/>
      <c r="EP18" s="131"/>
      <c r="EQ18" s="131"/>
      <c r="ER18" s="131"/>
      <c r="ES18" s="131"/>
      <c r="ET18" s="131"/>
      <c r="EU18" s="131"/>
      <c r="EV18" s="131"/>
      <c r="EW18" s="131"/>
      <c r="EX18" s="131"/>
      <c r="EY18" s="131"/>
      <c r="EZ18" s="131"/>
      <c r="FA18" s="131"/>
      <c r="FB18" s="131"/>
      <c r="FC18" s="131"/>
      <c r="FD18" s="131"/>
      <c r="FE18" s="131"/>
      <c r="FF18" s="131"/>
      <c r="FG18" s="131"/>
      <c r="FH18" s="131"/>
      <c r="FI18" s="131"/>
      <c r="FJ18" s="131"/>
      <c r="FK18" s="131"/>
      <c r="FL18" s="131"/>
      <c r="FM18" s="131"/>
      <c r="FN18" s="131"/>
      <c r="FO18" s="131"/>
      <c r="FP18" s="131"/>
      <c r="FQ18" s="131"/>
      <c r="FR18" s="131"/>
      <c r="FS18" s="131"/>
      <c r="FT18" s="131"/>
      <c r="FU18" s="131"/>
      <c r="FV18" s="131"/>
      <c r="FW18" s="131"/>
      <c r="FX18" s="131"/>
      <c r="FY18" s="131"/>
      <c r="FZ18" s="131"/>
      <c r="GA18" s="131"/>
      <c r="GB18" s="131"/>
      <c r="GC18" s="131"/>
      <c r="GD18" s="131"/>
      <c r="GE18" s="131"/>
      <c r="GF18" s="131"/>
      <c r="GG18" s="131"/>
      <c r="GH18" s="131"/>
      <c r="GI18" s="131"/>
      <c r="GJ18" s="131"/>
      <c r="GK18" s="131"/>
      <c r="GL18" s="131"/>
      <c r="GM18" s="131"/>
      <c r="GN18" s="131"/>
      <c r="GO18" s="131"/>
      <c r="GP18" s="131"/>
      <c r="GQ18" s="131"/>
      <c r="GR18" s="131"/>
      <c r="GS18" s="131"/>
    </row>
    <row r="19" spans="1:201" x14ac:dyDescent="0.25">
      <c r="B19" s="128" t="s">
        <v>302</v>
      </c>
      <c r="C19" s="131"/>
      <c r="D19" s="131"/>
      <c r="E19" s="131"/>
      <c r="F19" s="131"/>
      <c r="G19" s="131"/>
      <c r="H19" s="131">
        <f>G51*M61</f>
        <v>1.75</v>
      </c>
      <c r="I19" s="131">
        <f>H24</f>
        <v>1.75</v>
      </c>
      <c r="J19" s="131">
        <f>I24</f>
        <v>2.3274999999999997</v>
      </c>
      <c r="K19" s="131">
        <f t="shared" ref="K19:N19" si="17">J24</f>
        <v>2.890825</v>
      </c>
      <c r="L19" s="131">
        <f t="shared" si="17"/>
        <v>3.4404159999999999</v>
      </c>
      <c r="M19" s="131">
        <f t="shared" si="17"/>
        <v>3.9767008487500002</v>
      </c>
      <c r="N19" s="144">
        <f t="shared" si="17"/>
        <v>4.5000946386812508</v>
      </c>
      <c r="O19" s="131">
        <f>N24</f>
        <v>5.0110000889915325</v>
      </c>
      <c r="P19" s="131">
        <f t="shared" ref="P19:BJ19" si="18">O24</f>
        <v>5.8061956618251749</v>
      </c>
      <c r="Q19" s="131">
        <f t="shared" si="18"/>
        <v>6.5861136982132686</v>
      </c>
      <c r="R19" s="131">
        <f t="shared" si="18"/>
        <v>7.3511591483313286</v>
      </c>
      <c r="S19" s="131">
        <f t="shared" si="18"/>
        <v>8.1017269536593037</v>
      </c>
      <c r="T19" s="144">
        <f t="shared" si="18"/>
        <v>8.8382022977742611</v>
      </c>
      <c r="U19" s="144">
        <f t="shared" si="18"/>
        <v>9.5609608508761266</v>
      </c>
      <c r="V19" s="146">
        <f t="shared" si="18"/>
        <v>10.617905914152283</v>
      </c>
      <c r="W19" s="146">
        <f t="shared" si="18"/>
        <v>11.664998598859494</v>
      </c>
      <c r="X19" s="146">
        <f t="shared" si="18"/>
        <v>12.702416699663196</v>
      </c>
      <c r="Y19" s="146">
        <f t="shared" si="18"/>
        <v>13.730335494353776</v>
      </c>
      <c r="Z19" s="144">
        <f t="shared" si="18"/>
        <v>14.748927782349922</v>
      </c>
      <c r="AA19" s="146">
        <f t="shared" si="18"/>
        <v>15.758363922628183</v>
      </c>
      <c r="AB19" s="146">
        <f t="shared" si="18"/>
        <v>17.013766050269055</v>
      </c>
      <c r="AC19" s="146">
        <f t="shared" si="18"/>
        <v>18.251912982387573</v>
      </c>
      <c r="AD19" s="146">
        <f t="shared" si="18"/>
        <v>19.473189087129342</v>
      </c>
      <c r="AE19" s="146">
        <f t="shared" si="18"/>
        <v>20.677971241598222</v>
      </c>
      <c r="AF19" s="144">
        <f t="shared" si="18"/>
        <v>21.866628982658785</v>
      </c>
      <c r="AG19" s="146">
        <f t="shared" si="18"/>
        <v>23.039524654727597</v>
      </c>
      <c r="AH19" s="146">
        <f t="shared" si="18"/>
        <v>24.581924410050711</v>
      </c>
      <c r="AI19" s="146">
        <f t="shared" si="18"/>
        <v>26.110628132169701</v>
      </c>
      <c r="AJ19" s="146">
        <f t="shared" si="18"/>
        <v>27.625888461398254</v>
      </c>
      <c r="AK19" s="146">
        <f t="shared" si="18"/>
        <v>29.127954484444434</v>
      </c>
      <c r="AL19" s="146">
        <f t="shared" si="18"/>
        <v>30.617071788894759</v>
      </c>
      <c r="AM19" s="146">
        <f t="shared" si="18"/>
        <v>32.093482516886915</v>
      </c>
      <c r="AN19" s="146">
        <f t="shared" si="18"/>
        <v>33.557425417983318</v>
      </c>
      <c r="AO19" s="146">
        <f t="shared" si="18"/>
        <v>35.009135901257523</v>
      </c>
      <c r="AP19" s="146">
        <f t="shared" si="18"/>
        <v>36.448846086605329</v>
      </c>
      <c r="AQ19" s="146">
        <f t="shared" si="18"/>
        <v>37.876784855292257</v>
      </c>
      <c r="AR19" s="146">
        <f t="shared" si="18"/>
        <v>39.293177899748812</v>
      </c>
      <c r="AS19" s="146">
        <f t="shared" si="18"/>
        <v>40.698247772624946</v>
      </c>
      <c r="AT19" s="146">
        <f t="shared" si="18"/>
        <v>42.092213935114799</v>
      </c>
      <c r="AU19" s="146">
        <f t="shared" si="18"/>
        <v>43.475292804562699</v>
      </c>
      <c r="AV19" s="146">
        <f t="shared" si="18"/>
        <v>44.847697801361257</v>
      </c>
      <c r="AW19" s="146">
        <f t="shared" si="18"/>
        <v>46.209639395152173</v>
      </c>
      <c r="AX19" s="144">
        <f t="shared" si="18"/>
        <v>47.561325150340281</v>
      </c>
      <c r="AY19" s="146">
        <f t="shared" si="18"/>
        <v>48.90295977093114</v>
      </c>
      <c r="AZ19" s="146">
        <f t="shared" si="18"/>
        <v>50.892325897624062</v>
      </c>
      <c r="BA19" s="146">
        <f t="shared" si="18"/>
        <v>52.874190341672069</v>
      </c>
      <c r="BB19" s="146">
        <f t="shared" si="18"/>
        <v>54.848690079794714</v>
      </c>
      <c r="BC19" s="146">
        <f t="shared" si="18"/>
        <v>56.815961028743828</v>
      </c>
      <c r="BD19" s="146">
        <f t="shared" si="18"/>
        <v>58.776138057452187</v>
      </c>
      <c r="BE19" s="146">
        <f t="shared" si="18"/>
        <v>60.729354999068441</v>
      </c>
      <c r="BF19" s="146">
        <f t="shared" si="18"/>
        <v>62.675744662879488</v>
      </c>
      <c r="BG19" s="146">
        <f t="shared" si="18"/>
        <v>64.615438846121421</v>
      </c>
      <c r="BH19" s="146">
        <f t="shared" si="18"/>
        <v>66.548568345680295</v>
      </c>
      <c r="BI19" s="146">
        <f t="shared" si="18"/>
        <v>68.475262969683683</v>
      </c>
      <c r="BJ19" s="144">
        <f t="shared" si="18"/>
        <v>70.395651548984347</v>
      </c>
      <c r="BK19" s="131"/>
      <c r="BL19" s="131"/>
      <c r="BM19" s="131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C19" s="131"/>
      <c r="CD19" s="131"/>
      <c r="CE19" s="131"/>
      <c r="CF19" s="131"/>
      <c r="CG19" s="131"/>
      <c r="CH19" s="131"/>
      <c r="CI19" s="131"/>
      <c r="CJ19" s="131"/>
      <c r="CK19" s="131"/>
      <c r="CL19" s="131"/>
      <c r="CM19" s="131"/>
      <c r="CN19" s="131"/>
      <c r="CO19" s="131"/>
      <c r="CP19" s="131"/>
      <c r="CQ19" s="131"/>
      <c r="CR19" s="131"/>
      <c r="CS19" s="131"/>
      <c r="CT19" s="131"/>
      <c r="CU19" s="131"/>
      <c r="CV19" s="131"/>
      <c r="CW19" s="131"/>
      <c r="CX19" s="131"/>
      <c r="CY19" s="131"/>
      <c r="CZ19" s="131"/>
      <c r="DA19" s="131"/>
      <c r="DB19" s="131"/>
      <c r="DC19" s="131"/>
      <c r="DD19" s="131"/>
      <c r="DE19" s="131"/>
      <c r="DF19" s="131"/>
      <c r="DG19" s="131"/>
      <c r="DH19" s="131"/>
      <c r="DI19" s="131"/>
      <c r="DJ19" s="131"/>
      <c r="DK19" s="131"/>
      <c r="DL19" s="131"/>
      <c r="DM19" s="131"/>
      <c r="DN19" s="131"/>
      <c r="DO19" s="131"/>
      <c r="DP19" s="131"/>
      <c r="DQ19" s="131"/>
      <c r="DR19" s="131"/>
      <c r="DS19" s="131"/>
      <c r="DT19" s="131"/>
      <c r="DU19" s="131"/>
      <c r="DV19" s="131"/>
      <c r="DW19" s="131"/>
      <c r="DX19" s="131"/>
      <c r="DY19" s="131"/>
      <c r="DZ19" s="131"/>
      <c r="EA19" s="131"/>
      <c r="EB19" s="131"/>
      <c r="EC19" s="131"/>
      <c r="ED19" s="131"/>
      <c r="EE19" s="131"/>
      <c r="EF19" s="131"/>
      <c r="EG19" s="131"/>
      <c r="EH19" s="131"/>
      <c r="EI19" s="131"/>
      <c r="EJ19" s="131"/>
      <c r="EK19" s="131"/>
      <c r="EL19" s="131"/>
      <c r="EM19" s="131"/>
      <c r="EN19" s="131"/>
      <c r="EO19" s="131"/>
      <c r="EP19" s="131"/>
      <c r="EQ19" s="131"/>
      <c r="ER19" s="131"/>
      <c r="ES19" s="131"/>
      <c r="ET19" s="131"/>
      <c r="EU19" s="131"/>
      <c r="EV19" s="131"/>
      <c r="EW19" s="131"/>
      <c r="EX19" s="131"/>
      <c r="EY19" s="131"/>
      <c r="EZ19" s="131"/>
      <c r="FA19" s="131"/>
      <c r="FB19" s="131"/>
      <c r="FC19" s="131"/>
      <c r="FD19" s="131"/>
      <c r="FE19" s="131"/>
      <c r="FF19" s="131"/>
      <c r="FG19" s="131"/>
      <c r="FH19" s="131"/>
      <c r="FI19" s="131"/>
      <c r="FJ19" s="131"/>
      <c r="FK19" s="131"/>
      <c r="FL19" s="131"/>
      <c r="FM19" s="131"/>
      <c r="FN19" s="131"/>
      <c r="FO19" s="131"/>
      <c r="FP19" s="131"/>
      <c r="FQ19" s="131"/>
      <c r="FR19" s="131"/>
      <c r="FS19" s="131"/>
      <c r="FT19" s="131"/>
      <c r="FU19" s="131"/>
      <c r="FV19" s="131"/>
      <c r="FW19" s="131"/>
      <c r="FX19" s="131"/>
      <c r="FY19" s="131"/>
      <c r="FZ19" s="131"/>
      <c r="GA19" s="131"/>
      <c r="GB19" s="131"/>
      <c r="GC19" s="131"/>
      <c r="GD19" s="131"/>
      <c r="GE19" s="131"/>
      <c r="GF19" s="131"/>
      <c r="GG19" s="131"/>
      <c r="GH19" s="131"/>
      <c r="GI19" s="131"/>
      <c r="GJ19" s="131"/>
      <c r="GK19" s="131"/>
      <c r="GL19" s="131"/>
      <c r="GM19" s="131"/>
      <c r="GN19" s="131"/>
      <c r="GO19" s="131"/>
      <c r="GP19" s="131"/>
      <c r="GQ19" s="131"/>
      <c r="GR19" s="131"/>
      <c r="GS19" s="131"/>
    </row>
    <row r="20" spans="1:201" x14ac:dyDescent="0.25">
      <c r="B20" s="128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44"/>
      <c r="O20" s="131"/>
      <c r="P20" s="131"/>
      <c r="Q20" s="131"/>
      <c r="R20" s="131"/>
      <c r="S20" s="131"/>
      <c r="T20" s="144"/>
      <c r="U20" s="131"/>
      <c r="V20" s="131"/>
      <c r="W20" s="146"/>
      <c r="X20" s="146"/>
      <c r="Y20" s="146"/>
      <c r="Z20" s="144"/>
      <c r="AA20" s="131"/>
      <c r="AB20" s="146"/>
      <c r="AC20" s="146"/>
      <c r="AD20" s="146"/>
      <c r="AE20" s="146"/>
      <c r="AF20" s="144"/>
      <c r="AG20" s="131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6"/>
      <c r="AU20" s="146"/>
      <c r="AV20" s="146"/>
      <c r="AW20" s="146"/>
      <c r="AX20" s="144"/>
      <c r="AY20" s="131"/>
      <c r="AZ20" s="146"/>
      <c r="BA20" s="146"/>
      <c r="BB20" s="146"/>
      <c r="BC20" s="146"/>
      <c r="BD20" s="146"/>
      <c r="BE20" s="146"/>
      <c r="BF20" s="146"/>
      <c r="BG20" s="146"/>
      <c r="BH20" s="146"/>
      <c r="BI20" s="146"/>
      <c r="BJ20" s="144"/>
      <c r="BK20" s="131"/>
      <c r="BL20" s="131"/>
      <c r="BM20" s="131"/>
      <c r="BN20" s="131"/>
      <c r="BO20" s="131"/>
      <c r="BP20" s="131"/>
      <c r="BQ20" s="131"/>
      <c r="BR20" s="131"/>
      <c r="BS20" s="131"/>
      <c r="BT20" s="131"/>
      <c r="BU20" s="131"/>
      <c r="BV20" s="131"/>
      <c r="BW20" s="131"/>
      <c r="BX20" s="131"/>
      <c r="BY20" s="131"/>
      <c r="BZ20" s="131"/>
      <c r="CA20" s="131"/>
      <c r="CB20" s="131"/>
      <c r="CC20" s="131"/>
      <c r="CD20" s="131"/>
      <c r="CE20" s="131"/>
      <c r="CF20" s="131"/>
      <c r="CG20" s="131"/>
      <c r="CH20" s="131"/>
      <c r="CI20" s="131"/>
      <c r="CJ20" s="131"/>
      <c r="CK20" s="131"/>
      <c r="CL20" s="131"/>
      <c r="CM20" s="131"/>
      <c r="CN20" s="131"/>
      <c r="CO20" s="131"/>
      <c r="CP20" s="131"/>
      <c r="CQ20" s="131"/>
      <c r="CR20" s="131"/>
      <c r="CS20" s="131"/>
      <c r="CT20" s="131"/>
      <c r="CU20" s="131"/>
      <c r="CV20" s="131"/>
      <c r="CW20" s="131"/>
      <c r="CX20" s="131"/>
      <c r="CY20" s="131"/>
      <c r="CZ20" s="131"/>
      <c r="DA20" s="131"/>
      <c r="DB20" s="131"/>
      <c r="DC20" s="131"/>
      <c r="DD20" s="131"/>
      <c r="DE20" s="131"/>
      <c r="DF20" s="131"/>
      <c r="DG20" s="131"/>
      <c r="DH20" s="131"/>
      <c r="DI20" s="131"/>
      <c r="DJ20" s="131"/>
      <c r="DK20" s="131"/>
      <c r="DL20" s="131"/>
      <c r="DM20" s="131"/>
      <c r="DN20" s="131"/>
      <c r="DO20" s="131"/>
      <c r="DP20" s="131"/>
      <c r="DQ20" s="131"/>
      <c r="DR20" s="131"/>
      <c r="DS20" s="131"/>
      <c r="DT20" s="131"/>
      <c r="DU20" s="131"/>
      <c r="DV20" s="131"/>
      <c r="DW20" s="131"/>
      <c r="DX20" s="131"/>
      <c r="DY20" s="131"/>
      <c r="DZ20" s="131"/>
      <c r="EA20" s="131"/>
      <c r="EB20" s="131"/>
      <c r="EC20" s="131"/>
      <c r="ED20" s="131"/>
      <c r="EE20" s="131"/>
      <c r="EF20" s="131"/>
      <c r="EG20" s="131"/>
      <c r="EH20" s="131"/>
      <c r="EI20" s="131"/>
      <c r="EJ20" s="131"/>
      <c r="EK20" s="131"/>
      <c r="EL20" s="131"/>
      <c r="EM20" s="131"/>
      <c r="EN20" s="131"/>
      <c r="EO20" s="131"/>
      <c r="EP20" s="131"/>
      <c r="EQ20" s="131"/>
      <c r="ER20" s="131"/>
      <c r="ES20" s="131"/>
      <c r="ET20" s="131"/>
      <c r="EU20" s="131"/>
      <c r="EV20" s="131"/>
      <c r="EW20" s="131"/>
      <c r="EX20" s="131"/>
      <c r="EY20" s="131"/>
      <c r="EZ20" s="131"/>
      <c r="FA20" s="131"/>
      <c r="FB20" s="131"/>
      <c r="FC20" s="131"/>
      <c r="FD20" s="131"/>
      <c r="FE20" s="131"/>
      <c r="FF20" s="131"/>
      <c r="FG20" s="131"/>
      <c r="FH20" s="131"/>
      <c r="FI20" s="131"/>
      <c r="FJ20" s="131"/>
      <c r="FK20" s="131"/>
      <c r="FL20" s="131"/>
      <c r="FM20" s="131"/>
      <c r="FN20" s="131"/>
      <c r="FO20" s="131"/>
      <c r="FP20" s="131"/>
      <c r="FQ20" s="131"/>
      <c r="FR20" s="131"/>
      <c r="FS20" s="131"/>
      <c r="FT20" s="131"/>
      <c r="FU20" s="131"/>
      <c r="FV20" s="131"/>
      <c r="FW20" s="131"/>
      <c r="FX20" s="131"/>
      <c r="FY20" s="131"/>
      <c r="FZ20" s="131"/>
      <c r="GA20" s="131"/>
      <c r="GB20" s="131"/>
      <c r="GC20" s="131"/>
      <c r="GD20" s="131"/>
      <c r="GE20" s="131"/>
      <c r="GF20" s="131"/>
      <c r="GG20" s="131"/>
      <c r="GH20" s="131"/>
      <c r="GI20" s="131"/>
      <c r="GJ20" s="131"/>
      <c r="GK20" s="131"/>
      <c r="GL20" s="131"/>
      <c r="GM20" s="131"/>
      <c r="GN20" s="131"/>
      <c r="GO20" s="131"/>
      <c r="GP20" s="131"/>
      <c r="GQ20" s="131"/>
      <c r="GR20" s="131"/>
      <c r="GS20" s="131"/>
    </row>
    <row r="21" spans="1:201" x14ac:dyDescent="0.25">
      <c r="B21" s="128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44"/>
      <c r="O21" s="131"/>
      <c r="P21" s="131"/>
      <c r="Q21" s="131"/>
      <c r="R21" s="131"/>
      <c r="S21" s="131"/>
      <c r="T21" s="144"/>
      <c r="U21" s="131"/>
      <c r="V21" s="131"/>
      <c r="W21" s="131"/>
      <c r="X21" s="131"/>
      <c r="Y21" s="131"/>
      <c r="Z21" s="144"/>
      <c r="AA21" s="131"/>
      <c r="AB21" s="146"/>
      <c r="AC21" s="146"/>
      <c r="AD21" s="146"/>
      <c r="AE21" s="146"/>
      <c r="AF21" s="144"/>
      <c r="AG21" s="131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46"/>
      <c r="AW21" s="146"/>
      <c r="AX21" s="144"/>
      <c r="AY21" s="131"/>
      <c r="AZ21" s="146"/>
      <c r="BA21" s="146"/>
      <c r="BB21" s="146"/>
      <c r="BC21" s="146"/>
      <c r="BD21" s="146"/>
      <c r="BE21" s="146"/>
      <c r="BF21" s="146"/>
      <c r="BG21" s="146"/>
      <c r="BH21" s="146"/>
      <c r="BI21" s="146"/>
      <c r="BJ21" s="144"/>
      <c r="BK21" s="131"/>
      <c r="BL21" s="131"/>
      <c r="BM21" s="131"/>
      <c r="BN21" s="131"/>
      <c r="BO21" s="131"/>
      <c r="BP21" s="131"/>
      <c r="BQ21" s="131"/>
      <c r="BR21" s="131"/>
      <c r="BS21" s="131"/>
      <c r="BT21" s="131"/>
      <c r="BU21" s="131"/>
      <c r="BV21" s="131"/>
      <c r="BW21" s="131"/>
      <c r="BX21" s="131"/>
      <c r="BY21" s="131"/>
      <c r="BZ21" s="131"/>
      <c r="CA21" s="131"/>
      <c r="CB21" s="131"/>
      <c r="CC21" s="131"/>
      <c r="CD21" s="131"/>
      <c r="CE21" s="131"/>
      <c r="CF21" s="131"/>
      <c r="CG21" s="131"/>
      <c r="CH21" s="131"/>
      <c r="CI21" s="131"/>
      <c r="CJ21" s="131"/>
      <c r="CK21" s="131"/>
      <c r="CL21" s="131"/>
      <c r="CM21" s="131"/>
      <c r="CN21" s="131"/>
      <c r="CO21" s="131"/>
      <c r="CP21" s="131"/>
      <c r="CQ21" s="131"/>
      <c r="CR21" s="131"/>
      <c r="CS21" s="131"/>
      <c r="CT21" s="131"/>
      <c r="CU21" s="131"/>
      <c r="CV21" s="131"/>
      <c r="CW21" s="131"/>
      <c r="CX21" s="131"/>
      <c r="CY21" s="131"/>
      <c r="CZ21" s="131"/>
      <c r="DA21" s="131"/>
      <c r="DB21" s="131"/>
      <c r="DC21" s="131"/>
      <c r="DD21" s="131"/>
      <c r="DE21" s="131"/>
      <c r="DF21" s="131"/>
      <c r="DG21" s="131"/>
      <c r="DH21" s="131"/>
      <c r="DI21" s="131"/>
      <c r="DJ21" s="131"/>
      <c r="DK21" s="131"/>
      <c r="DL21" s="131"/>
      <c r="DM21" s="131"/>
      <c r="DN21" s="131"/>
      <c r="DO21" s="131"/>
      <c r="DP21" s="131"/>
      <c r="DQ21" s="131"/>
      <c r="DR21" s="131"/>
      <c r="DS21" s="131"/>
      <c r="DT21" s="131"/>
      <c r="DU21" s="131"/>
      <c r="DV21" s="131"/>
      <c r="DW21" s="131"/>
      <c r="DX21" s="131"/>
      <c r="DY21" s="131"/>
      <c r="DZ21" s="131"/>
      <c r="EA21" s="131"/>
      <c r="EB21" s="131"/>
      <c r="EC21" s="131"/>
      <c r="ED21" s="131"/>
      <c r="EE21" s="131"/>
      <c r="EF21" s="131"/>
      <c r="EG21" s="131"/>
      <c r="EH21" s="131"/>
      <c r="EI21" s="131"/>
      <c r="EJ21" s="131"/>
      <c r="EK21" s="131"/>
      <c r="EL21" s="131"/>
      <c r="EM21" s="131"/>
      <c r="EN21" s="131"/>
      <c r="EO21" s="131"/>
      <c r="EP21" s="131"/>
      <c r="EQ21" s="131"/>
      <c r="ER21" s="131"/>
      <c r="ES21" s="131"/>
      <c r="ET21" s="131"/>
      <c r="EU21" s="131"/>
      <c r="EV21" s="131"/>
      <c r="EW21" s="131"/>
      <c r="EX21" s="131"/>
      <c r="EY21" s="131"/>
      <c r="EZ21" s="131"/>
      <c r="FA21" s="131"/>
      <c r="FB21" s="131"/>
      <c r="FC21" s="131"/>
      <c r="FD21" s="131"/>
      <c r="FE21" s="131"/>
      <c r="FF21" s="131"/>
      <c r="FG21" s="131"/>
      <c r="FH21" s="131"/>
      <c r="FI21" s="131"/>
      <c r="FJ21" s="131"/>
      <c r="FK21" s="131"/>
      <c r="FL21" s="131"/>
      <c r="FM21" s="131"/>
      <c r="FN21" s="131"/>
      <c r="FO21" s="131"/>
      <c r="FP21" s="131"/>
      <c r="FQ21" s="131"/>
      <c r="FR21" s="131"/>
      <c r="FS21" s="131"/>
      <c r="FT21" s="131"/>
      <c r="FU21" s="131"/>
      <c r="FV21" s="131"/>
      <c r="FW21" s="131"/>
      <c r="FX21" s="131"/>
      <c r="FY21" s="131"/>
      <c r="FZ21" s="131"/>
      <c r="GA21" s="131"/>
      <c r="GB21" s="131"/>
      <c r="GC21" s="131"/>
      <c r="GD21" s="131"/>
      <c r="GE21" s="131"/>
      <c r="GF21" s="131"/>
      <c r="GG21" s="131"/>
      <c r="GH21" s="131"/>
      <c r="GI21" s="131"/>
      <c r="GJ21" s="131"/>
      <c r="GK21" s="131"/>
      <c r="GL21" s="131"/>
      <c r="GM21" s="131"/>
      <c r="GN21" s="131"/>
      <c r="GO21" s="131"/>
      <c r="GP21" s="131"/>
      <c r="GQ21" s="131"/>
      <c r="GR21" s="131"/>
      <c r="GS21" s="131"/>
    </row>
    <row r="22" spans="1:201" x14ac:dyDescent="0.25">
      <c r="B22" s="128" t="s">
        <v>342</v>
      </c>
      <c r="C22" s="131"/>
      <c r="D22" s="131"/>
      <c r="E22" s="131"/>
      <c r="F22" s="131"/>
      <c r="G22" s="131"/>
      <c r="H22" s="131"/>
      <c r="I22" s="131">
        <f>H24*$P$61</f>
        <v>5.2499999999999998E-2</v>
      </c>
      <c r="J22" s="131">
        <f t="shared" ref="J22:N22" si="19">I24*$P$61</f>
        <v>6.9824999999999984E-2</v>
      </c>
      <c r="K22" s="131">
        <f t="shared" si="19"/>
        <v>8.6724749999999989E-2</v>
      </c>
      <c r="L22" s="131">
        <f t="shared" si="19"/>
        <v>0.10321248</v>
      </c>
      <c r="M22" s="131">
        <f t="shared" si="19"/>
        <v>0.1193010254625</v>
      </c>
      <c r="N22" s="144">
        <f t="shared" si="19"/>
        <v>0.13500283916043751</v>
      </c>
      <c r="O22" s="131">
        <f>N24*$P$62</f>
        <v>0.12527500222478832</v>
      </c>
      <c r="P22" s="131">
        <f t="shared" ref="P22:T22" si="20">O24*$P$62</f>
        <v>0.14515489154562938</v>
      </c>
      <c r="Q22" s="131">
        <f t="shared" si="20"/>
        <v>0.16465284245533174</v>
      </c>
      <c r="R22" s="131">
        <f t="shared" si="20"/>
        <v>0.18377897870828322</v>
      </c>
      <c r="S22" s="131">
        <f t="shared" si="20"/>
        <v>0.2025431738414826</v>
      </c>
      <c r="T22" s="144">
        <f t="shared" si="20"/>
        <v>0.22095505744435653</v>
      </c>
      <c r="U22" s="146">
        <f>T24*$P$63</f>
        <v>0.1434144127631419</v>
      </c>
      <c r="V22" s="146">
        <f t="shared" ref="V22:Z22" si="21">U24*$P$63</f>
        <v>0.15926858871228425</v>
      </c>
      <c r="W22" s="146">
        <f t="shared" si="21"/>
        <v>0.17497497898289241</v>
      </c>
      <c r="X22" s="146">
        <f t="shared" si="21"/>
        <v>0.19053625049494793</v>
      </c>
      <c r="Y22" s="146">
        <f t="shared" si="21"/>
        <v>0.20595503241530663</v>
      </c>
      <c r="Z22" s="144">
        <f t="shared" si="21"/>
        <v>0.22123391673524881</v>
      </c>
      <c r="AA22" s="146">
        <f>Z24*$P$64</f>
        <v>0.31516727845256365</v>
      </c>
      <c r="AB22" s="146">
        <f t="shared" ref="AB22:AF22" si="22">AA24*$P$64</f>
        <v>0.3402753210053811</v>
      </c>
      <c r="AC22" s="146">
        <f t="shared" si="22"/>
        <v>0.36503825964775144</v>
      </c>
      <c r="AD22" s="146">
        <f t="shared" si="22"/>
        <v>0.38946378174258683</v>
      </c>
      <c r="AE22" s="146">
        <f t="shared" si="22"/>
        <v>0.41355942483196445</v>
      </c>
      <c r="AF22" s="144">
        <f t="shared" si="22"/>
        <v>0.43733257965317573</v>
      </c>
      <c r="AG22" s="146">
        <f>AF24*$P$65</f>
        <v>0.34559286982091392</v>
      </c>
      <c r="AH22" s="146">
        <f t="shared" ref="AH22:AX22" si="23">AG24*$P$65</f>
        <v>0.36872886615076067</v>
      </c>
      <c r="AI22" s="146">
        <f t="shared" si="23"/>
        <v>0.3916594219825455</v>
      </c>
      <c r="AJ22" s="146">
        <f t="shared" si="23"/>
        <v>0.41438832692097383</v>
      </c>
      <c r="AK22" s="146">
        <f t="shared" si="23"/>
        <v>0.4369193172666665</v>
      </c>
      <c r="AL22" s="146">
        <f t="shared" si="23"/>
        <v>0.45925607683342135</v>
      </c>
      <c r="AM22" s="146">
        <f t="shared" si="23"/>
        <v>0.48140223775330371</v>
      </c>
      <c r="AN22" s="146">
        <f t="shared" si="23"/>
        <v>0.50336138126974972</v>
      </c>
      <c r="AO22" s="146">
        <f t="shared" si="23"/>
        <v>0.52513703851886284</v>
      </c>
      <c r="AP22" s="146">
        <f t="shared" si="23"/>
        <v>0.54673269129907986</v>
      </c>
      <c r="AQ22" s="146">
        <f t="shared" si="23"/>
        <v>0.56815177282938378</v>
      </c>
      <c r="AR22" s="146">
        <f t="shared" si="23"/>
        <v>0.58939766849623221</v>
      </c>
      <c r="AS22" s="146">
        <f t="shared" si="23"/>
        <v>0.61047371658937422</v>
      </c>
      <c r="AT22" s="146">
        <f t="shared" si="23"/>
        <v>0.63138320902672196</v>
      </c>
      <c r="AU22" s="146">
        <f t="shared" si="23"/>
        <v>0.65212939206844045</v>
      </c>
      <c r="AV22" s="146">
        <f t="shared" si="23"/>
        <v>0.67271546702041884</v>
      </c>
      <c r="AW22" s="146">
        <f t="shared" si="23"/>
        <v>0.69314459092728253</v>
      </c>
      <c r="AX22" s="144">
        <f t="shared" si="23"/>
        <v>0.71341987725510414</v>
      </c>
      <c r="AY22" s="146">
        <f>AX24*$P$66</f>
        <v>0.48902959770931143</v>
      </c>
      <c r="AZ22" s="146">
        <f t="shared" ref="AZ22:BJ22" si="24">AY24*$P$66</f>
        <v>0.50892325897624058</v>
      </c>
      <c r="BA22" s="146">
        <f t="shared" si="24"/>
        <v>0.52874190341672067</v>
      </c>
      <c r="BB22" s="146">
        <f t="shared" si="24"/>
        <v>0.54848690079794715</v>
      </c>
      <c r="BC22" s="146">
        <f t="shared" si="24"/>
        <v>0.56815961028743833</v>
      </c>
      <c r="BD22" s="146">
        <f t="shared" si="24"/>
        <v>0.58776138057452187</v>
      </c>
      <c r="BE22" s="146">
        <f t="shared" si="24"/>
        <v>0.60729354999068441</v>
      </c>
      <c r="BF22" s="146">
        <f t="shared" si="24"/>
        <v>0.62675744662879485</v>
      </c>
      <c r="BG22" s="146">
        <f t="shared" si="24"/>
        <v>0.6461543884612142</v>
      </c>
      <c r="BH22" s="146">
        <f t="shared" si="24"/>
        <v>0.66548568345680292</v>
      </c>
      <c r="BI22" s="146">
        <f t="shared" si="24"/>
        <v>0.68475262969683681</v>
      </c>
      <c r="BJ22" s="144">
        <f t="shared" si="24"/>
        <v>0.7039565154898435</v>
      </c>
      <c r="BK22" s="131"/>
      <c r="BL22" s="131"/>
      <c r="BM22" s="131"/>
      <c r="BN22" s="131"/>
      <c r="BO22" s="131"/>
      <c r="BP22" s="131"/>
      <c r="BQ22" s="131"/>
      <c r="BR22" s="131"/>
      <c r="BS22" s="131"/>
      <c r="BT22" s="131"/>
      <c r="BU22" s="131"/>
      <c r="BV22" s="131"/>
      <c r="BW22" s="131"/>
      <c r="BX22" s="131"/>
      <c r="BY22" s="131"/>
      <c r="BZ22" s="131"/>
      <c r="CA22" s="131"/>
      <c r="CB22" s="131"/>
      <c r="CC22" s="131"/>
      <c r="CD22" s="131"/>
      <c r="CE22" s="131"/>
      <c r="CF22" s="131"/>
      <c r="CG22" s="131"/>
      <c r="CH22" s="131"/>
      <c r="CI22" s="131"/>
      <c r="CJ22" s="131"/>
      <c r="CK22" s="131"/>
      <c r="CL22" s="131"/>
      <c r="CM22" s="131"/>
      <c r="CN22" s="131"/>
      <c r="CO22" s="131"/>
      <c r="CP22" s="131"/>
      <c r="CQ22" s="131"/>
      <c r="CR22" s="131"/>
      <c r="CS22" s="131"/>
      <c r="CT22" s="131"/>
      <c r="CU22" s="131"/>
      <c r="CV22" s="131"/>
      <c r="CW22" s="131"/>
      <c r="CX22" s="131"/>
      <c r="CY22" s="131"/>
      <c r="CZ22" s="131"/>
      <c r="DA22" s="131"/>
      <c r="DB22" s="131"/>
      <c r="DC22" s="131"/>
      <c r="DD22" s="131"/>
      <c r="DE22" s="131"/>
      <c r="DF22" s="131"/>
      <c r="DG22" s="131"/>
      <c r="DH22" s="131"/>
      <c r="DI22" s="131"/>
      <c r="DJ22" s="131"/>
      <c r="DK22" s="131"/>
      <c r="DL22" s="131"/>
      <c r="DM22" s="131"/>
      <c r="DN22" s="131"/>
      <c r="DO22" s="131"/>
      <c r="DP22" s="131"/>
      <c r="DQ22" s="131"/>
      <c r="DR22" s="131"/>
      <c r="DS22" s="131"/>
      <c r="DT22" s="131"/>
      <c r="DU22" s="131"/>
      <c r="DV22" s="131"/>
      <c r="DW22" s="131"/>
      <c r="DX22" s="131"/>
      <c r="DY22" s="131"/>
      <c r="DZ22" s="131"/>
      <c r="EA22" s="131"/>
      <c r="EB22" s="131"/>
      <c r="EC22" s="131"/>
      <c r="ED22" s="131"/>
      <c r="EE22" s="131"/>
      <c r="EF22" s="131"/>
      <c r="EG22" s="131"/>
      <c r="EH22" s="131"/>
      <c r="EI22" s="131"/>
      <c r="EJ22" s="131"/>
      <c r="EK22" s="131"/>
      <c r="EL22" s="131"/>
      <c r="EM22" s="131"/>
      <c r="EN22" s="131"/>
      <c r="EO22" s="131"/>
      <c r="EP22" s="131"/>
      <c r="EQ22" s="131"/>
      <c r="ER22" s="131"/>
      <c r="ES22" s="131"/>
      <c r="ET22" s="131"/>
      <c r="EU22" s="131"/>
      <c r="EV22" s="131"/>
      <c r="EW22" s="131"/>
      <c r="EX22" s="131"/>
      <c r="EY22" s="131"/>
      <c r="EZ22" s="131"/>
      <c r="FA22" s="131"/>
      <c r="FB22" s="131"/>
      <c r="FC22" s="131"/>
      <c r="FD22" s="131"/>
      <c r="FE22" s="131"/>
      <c r="FF22" s="131"/>
      <c r="FG22" s="131"/>
      <c r="FH22" s="131"/>
      <c r="FI22" s="131"/>
      <c r="FJ22" s="131"/>
      <c r="FK22" s="131"/>
      <c r="FL22" s="131"/>
      <c r="FM22" s="131"/>
      <c r="FN22" s="131"/>
      <c r="FO22" s="131"/>
      <c r="FP22" s="131"/>
      <c r="FQ22" s="131"/>
      <c r="FR22" s="131"/>
      <c r="FS22" s="131"/>
      <c r="FT22" s="131"/>
      <c r="FU22" s="131"/>
      <c r="FV22" s="131"/>
      <c r="FW22" s="131"/>
      <c r="FX22" s="131"/>
      <c r="FY22" s="131"/>
      <c r="FZ22" s="131"/>
      <c r="GA22" s="131"/>
      <c r="GB22" s="131"/>
      <c r="GC22" s="131"/>
      <c r="GD22" s="131"/>
      <c r="GE22" s="131"/>
      <c r="GF22" s="131"/>
      <c r="GG22" s="131"/>
      <c r="GH22" s="131"/>
      <c r="GI22" s="131"/>
      <c r="GJ22" s="131"/>
      <c r="GK22" s="131"/>
      <c r="GL22" s="131"/>
      <c r="GM22" s="131"/>
      <c r="GN22" s="131"/>
      <c r="GO22" s="131"/>
      <c r="GP22" s="131"/>
      <c r="GQ22" s="131"/>
      <c r="GR22" s="131"/>
      <c r="GS22" s="131"/>
    </row>
    <row r="23" spans="1:201" x14ac:dyDescent="0.25"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44"/>
      <c r="O23" s="131"/>
      <c r="P23" s="131"/>
      <c r="Q23" s="131"/>
      <c r="R23" s="131"/>
      <c r="S23" s="131"/>
      <c r="T23" s="144"/>
      <c r="U23" s="131"/>
      <c r="V23" s="146"/>
      <c r="W23" s="146"/>
      <c r="X23" s="146"/>
      <c r="Y23" s="146"/>
      <c r="Z23" s="144"/>
      <c r="AA23" s="131"/>
      <c r="AB23" s="146"/>
      <c r="AC23" s="146"/>
      <c r="AD23" s="146"/>
      <c r="AE23" s="146"/>
      <c r="AF23" s="144"/>
      <c r="AG23" s="131"/>
      <c r="AH23" s="146"/>
      <c r="AI23" s="146"/>
      <c r="AJ23" s="146"/>
      <c r="AK23" s="146"/>
      <c r="AL23" s="146"/>
      <c r="AM23" s="146"/>
      <c r="AN23" s="146"/>
      <c r="AO23" s="146"/>
      <c r="AP23" s="146"/>
      <c r="AQ23" s="146"/>
      <c r="AR23" s="146"/>
      <c r="AS23" s="146"/>
      <c r="AT23" s="146"/>
      <c r="AU23" s="146"/>
      <c r="AV23" s="146"/>
      <c r="AW23" s="146"/>
      <c r="AX23" s="144"/>
      <c r="AY23" s="131"/>
      <c r="AZ23" s="146"/>
      <c r="BA23" s="146"/>
      <c r="BB23" s="146"/>
      <c r="BC23" s="146"/>
      <c r="BD23" s="146"/>
      <c r="BE23" s="146"/>
      <c r="BF23" s="146"/>
      <c r="BG23" s="146"/>
      <c r="BH23" s="146"/>
      <c r="BI23" s="146"/>
      <c r="BJ23" s="144"/>
      <c r="BK23" s="131"/>
      <c r="BL23" s="131"/>
      <c r="BM23" s="131"/>
      <c r="BN23" s="131"/>
      <c r="BO23" s="131"/>
      <c r="BP23" s="131"/>
      <c r="BQ23" s="131"/>
      <c r="BR23" s="131"/>
      <c r="BS23" s="131"/>
      <c r="BT23" s="131"/>
      <c r="BU23" s="131"/>
      <c r="BV23" s="131"/>
      <c r="BW23" s="131"/>
      <c r="BX23" s="131"/>
      <c r="BY23" s="131"/>
      <c r="BZ23" s="131"/>
      <c r="CA23" s="131"/>
      <c r="CB23" s="131"/>
      <c r="CC23" s="131"/>
      <c r="CD23" s="131"/>
      <c r="CE23" s="131"/>
      <c r="CF23" s="131"/>
      <c r="CG23" s="131"/>
      <c r="CH23" s="131"/>
      <c r="CI23" s="131"/>
      <c r="CJ23" s="131"/>
      <c r="CK23" s="131"/>
      <c r="CL23" s="131"/>
      <c r="CM23" s="131"/>
      <c r="CN23" s="131"/>
      <c r="CO23" s="131"/>
      <c r="CP23" s="131"/>
      <c r="CQ23" s="131"/>
      <c r="CR23" s="131"/>
      <c r="CS23" s="131"/>
      <c r="CT23" s="131"/>
      <c r="CU23" s="131"/>
      <c r="CV23" s="131"/>
      <c r="CW23" s="131"/>
      <c r="CX23" s="131"/>
      <c r="CY23" s="131"/>
      <c r="CZ23" s="131"/>
      <c r="DA23" s="131"/>
      <c r="DB23" s="131"/>
      <c r="DC23" s="131"/>
      <c r="DD23" s="131"/>
      <c r="DE23" s="131"/>
      <c r="DF23" s="131"/>
      <c r="DG23" s="131"/>
      <c r="DH23" s="131"/>
      <c r="DI23" s="131"/>
      <c r="DJ23" s="131"/>
      <c r="DK23" s="131"/>
      <c r="DL23" s="131"/>
      <c r="DM23" s="131"/>
      <c r="DN23" s="131"/>
      <c r="DO23" s="131"/>
      <c r="DP23" s="131"/>
      <c r="DQ23" s="131"/>
      <c r="DR23" s="131"/>
      <c r="DS23" s="131"/>
      <c r="DT23" s="131"/>
      <c r="DU23" s="131"/>
      <c r="DV23" s="131"/>
      <c r="DW23" s="131"/>
      <c r="DX23" s="131"/>
      <c r="DY23" s="131"/>
      <c r="DZ23" s="131"/>
      <c r="EA23" s="131"/>
      <c r="EB23" s="131"/>
      <c r="EC23" s="131"/>
      <c r="ED23" s="131"/>
      <c r="EE23" s="131"/>
      <c r="EF23" s="131"/>
      <c r="EG23" s="131"/>
      <c r="EH23" s="131"/>
      <c r="EI23" s="131"/>
      <c r="EJ23" s="131"/>
      <c r="EK23" s="131"/>
      <c r="EL23" s="131"/>
      <c r="EM23" s="131"/>
      <c r="EN23" s="131"/>
      <c r="EO23" s="131"/>
      <c r="EP23" s="131"/>
      <c r="EQ23" s="131"/>
      <c r="ER23" s="131"/>
      <c r="ES23" s="131"/>
      <c r="ET23" s="131"/>
      <c r="EU23" s="131"/>
      <c r="EV23" s="131"/>
      <c r="EW23" s="131"/>
      <c r="EX23" s="131"/>
      <c r="EY23" s="131"/>
      <c r="EZ23" s="131"/>
      <c r="FA23" s="131"/>
      <c r="FB23" s="131"/>
      <c r="FC23" s="131"/>
      <c r="FD23" s="131"/>
      <c r="FE23" s="131"/>
      <c r="FF23" s="131"/>
      <c r="FG23" s="131"/>
      <c r="FH23" s="131"/>
      <c r="FI23" s="131"/>
      <c r="FJ23" s="131"/>
      <c r="FK23" s="131"/>
      <c r="FL23" s="131"/>
      <c r="FM23" s="131"/>
      <c r="FN23" s="131"/>
      <c r="FO23" s="131"/>
      <c r="FP23" s="131"/>
      <c r="FQ23" s="131"/>
      <c r="FR23" s="131"/>
      <c r="FS23" s="131"/>
      <c r="FT23" s="131"/>
      <c r="FU23" s="131"/>
      <c r="FV23" s="131"/>
      <c r="FW23" s="131"/>
      <c r="FX23" s="131"/>
      <c r="FY23" s="131"/>
      <c r="FZ23" s="131"/>
      <c r="GA23" s="131"/>
      <c r="GB23" s="131"/>
      <c r="GC23" s="131"/>
      <c r="GD23" s="131"/>
      <c r="GE23" s="131"/>
      <c r="GF23" s="131"/>
      <c r="GG23" s="131"/>
      <c r="GH23" s="131"/>
      <c r="GI23" s="131"/>
      <c r="GJ23" s="131"/>
      <c r="GK23" s="131"/>
      <c r="GL23" s="131"/>
      <c r="GM23" s="131"/>
      <c r="GN23" s="131"/>
      <c r="GO23" s="131"/>
      <c r="GP23" s="131"/>
      <c r="GQ23" s="131"/>
      <c r="GR23" s="131"/>
      <c r="GS23" s="131"/>
    </row>
    <row r="24" spans="1:201" x14ac:dyDescent="0.25">
      <c r="B24" s="128" t="s">
        <v>326</v>
      </c>
      <c r="C24" s="131"/>
      <c r="D24" s="131"/>
      <c r="E24" s="131"/>
      <c r="F24" s="131"/>
      <c r="G24" s="131"/>
      <c r="H24" s="143">
        <f>H18+H19-H22</f>
        <v>1.75</v>
      </c>
      <c r="I24" s="143">
        <f>I18+I19-I22</f>
        <v>2.3274999999999997</v>
      </c>
      <c r="J24" s="143">
        <f t="shared" ref="J24:N24" si="25">J18+J19-J22</f>
        <v>2.890825</v>
      </c>
      <c r="K24" s="143">
        <f>K18+K19-K22</f>
        <v>3.4404159999999999</v>
      </c>
      <c r="L24" s="143">
        <f t="shared" si="25"/>
        <v>3.9767008487500002</v>
      </c>
      <c r="M24" s="143">
        <f t="shared" si="25"/>
        <v>4.5000946386812508</v>
      </c>
      <c r="N24" s="145">
        <f t="shared" si="25"/>
        <v>5.0110000889915325</v>
      </c>
      <c r="O24" s="143">
        <f>O18+O19-O22</f>
        <v>5.8061956618251749</v>
      </c>
      <c r="P24" s="143">
        <f t="shared" ref="P24:BJ24" si="26">P18+P19-P22</f>
        <v>6.5861136982132686</v>
      </c>
      <c r="Q24" s="143">
        <f t="shared" si="26"/>
        <v>7.3511591483313286</v>
      </c>
      <c r="R24" s="143">
        <f t="shared" si="26"/>
        <v>8.1017269536593037</v>
      </c>
      <c r="S24" s="143">
        <f t="shared" si="26"/>
        <v>8.8382022977742611</v>
      </c>
      <c r="T24" s="145">
        <f t="shared" si="26"/>
        <v>9.5609608508761266</v>
      </c>
      <c r="U24" s="147">
        <f t="shared" si="26"/>
        <v>10.617905914152283</v>
      </c>
      <c r="V24" s="147">
        <f t="shared" si="26"/>
        <v>11.664998598859494</v>
      </c>
      <c r="W24" s="147">
        <f t="shared" si="26"/>
        <v>12.702416699663196</v>
      </c>
      <c r="X24" s="147">
        <f t="shared" si="26"/>
        <v>13.730335494353776</v>
      </c>
      <c r="Y24" s="147">
        <f t="shared" si="26"/>
        <v>14.748927782349922</v>
      </c>
      <c r="Z24" s="145">
        <f t="shared" si="26"/>
        <v>15.758363922628183</v>
      </c>
      <c r="AA24" s="147">
        <f t="shared" si="26"/>
        <v>17.013766050269055</v>
      </c>
      <c r="AB24" s="147">
        <f t="shared" si="26"/>
        <v>18.251912982387573</v>
      </c>
      <c r="AC24" s="147">
        <f t="shared" si="26"/>
        <v>19.473189087129342</v>
      </c>
      <c r="AD24" s="147">
        <f t="shared" si="26"/>
        <v>20.677971241598222</v>
      </c>
      <c r="AE24" s="147">
        <f t="shared" si="26"/>
        <v>21.866628982658785</v>
      </c>
      <c r="AF24" s="145">
        <f t="shared" si="26"/>
        <v>23.039524654727597</v>
      </c>
      <c r="AG24" s="147">
        <f t="shared" si="26"/>
        <v>24.581924410050711</v>
      </c>
      <c r="AH24" s="147">
        <f t="shared" si="26"/>
        <v>26.110628132169701</v>
      </c>
      <c r="AI24" s="147">
        <f t="shared" si="26"/>
        <v>27.625888461398254</v>
      </c>
      <c r="AJ24" s="147">
        <f t="shared" si="26"/>
        <v>29.127954484444434</v>
      </c>
      <c r="AK24" s="147">
        <f t="shared" si="26"/>
        <v>30.617071788894759</v>
      </c>
      <c r="AL24" s="147">
        <f t="shared" si="26"/>
        <v>32.093482516886915</v>
      </c>
      <c r="AM24" s="147">
        <f t="shared" si="26"/>
        <v>33.557425417983318</v>
      </c>
      <c r="AN24" s="147">
        <f t="shared" si="26"/>
        <v>35.009135901257523</v>
      </c>
      <c r="AO24" s="147">
        <f t="shared" si="26"/>
        <v>36.448846086605329</v>
      </c>
      <c r="AP24" s="147">
        <f t="shared" si="26"/>
        <v>37.876784855292257</v>
      </c>
      <c r="AQ24" s="147">
        <f t="shared" si="26"/>
        <v>39.293177899748812</v>
      </c>
      <c r="AR24" s="147">
        <f t="shared" si="26"/>
        <v>40.698247772624946</v>
      </c>
      <c r="AS24" s="147">
        <f t="shared" si="26"/>
        <v>42.092213935114799</v>
      </c>
      <c r="AT24" s="147">
        <f t="shared" si="26"/>
        <v>43.475292804562699</v>
      </c>
      <c r="AU24" s="147">
        <f t="shared" si="26"/>
        <v>44.847697801361257</v>
      </c>
      <c r="AV24" s="147">
        <f t="shared" si="26"/>
        <v>46.209639395152173</v>
      </c>
      <c r="AW24" s="147">
        <f t="shared" si="26"/>
        <v>47.561325150340281</v>
      </c>
      <c r="AX24" s="145">
        <f t="shared" si="26"/>
        <v>48.90295977093114</v>
      </c>
      <c r="AY24" s="147">
        <f t="shared" si="26"/>
        <v>50.892325897624062</v>
      </c>
      <c r="AZ24" s="147">
        <f t="shared" si="26"/>
        <v>52.874190341672069</v>
      </c>
      <c r="BA24" s="147">
        <f t="shared" si="26"/>
        <v>54.848690079794714</v>
      </c>
      <c r="BB24" s="147">
        <f t="shared" si="26"/>
        <v>56.815961028743828</v>
      </c>
      <c r="BC24" s="147">
        <f t="shared" si="26"/>
        <v>58.776138057452187</v>
      </c>
      <c r="BD24" s="147">
        <f t="shared" si="26"/>
        <v>60.729354999068441</v>
      </c>
      <c r="BE24" s="147">
        <f t="shared" si="26"/>
        <v>62.675744662879488</v>
      </c>
      <c r="BF24" s="147">
        <f t="shared" si="26"/>
        <v>64.615438846121421</v>
      </c>
      <c r="BG24" s="147">
        <f t="shared" si="26"/>
        <v>66.548568345680295</v>
      </c>
      <c r="BH24" s="147">
        <f t="shared" si="26"/>
        <v>68.475262969683683</v>
      </c>
      <c r="BI24" s="147">
        <f t="shared" si="26"/>
        <v>70.395651548984347</v>
      </c>
      <c r="BJ24" s="145">
        <f t="shared" si="26"/>
        <v>72.309861948536977</v>
      </c>
      <c r="BK24" s="131"/>
      <c r="BL24" s="131"/>
      <c r="BM24" s="131"/>
      <c r="BN24" s="131"/>
      <c r="BO24" s="131"/>
      <c r="BP24" s="131"/>
      <c r="BQ24" s="131"/>
      <c r="BR24" s="131"/>
      <c r="BS24" s="131"/>
      <c r="BT24" s="131"/>
      <c r="BU24" s="131"/>
      <c r="BV24" s="131"/>
      <c r="BW24" s="131"/>
      <c r="BX24" s="131"/>
      <c r="BY24" s="131"/>
      <c r="BZ24" s="131"/>
      <c r="CA24" s="131"/>
      <c r="CB24" s="131"/>
      <c r="CC24" s="131"/>
      <c r="CD24" s="131"/>
      <c r="CE24" s="131"/>
      <c r="CF24" s="131"/>
      <c r="CG24" s="131"/>
      <c r="CH24" s="131"/>
      <c r="CI24" s="131"/>
      <c r="CJ24" s="131"/>
      <c r="CK24" s="131"/>
      <c r="CL24" s="131"/>
      <c r="CM24" s="131"/>
      <c r="CN24" s="131"/>
      <c r="CO24" s="131"/>
      <c r="CP24" s="131"/>
      <c r="CQ24" s="131"/>
      <c r="CR24" s="131"/>
      <c r="CS24" s="131"/>
      <c r="CT24" s="131"/>
      <c r="CU24" s="131"/>
      <c r="CV24" s="131"/>
      <c r="CW24" s="131"/>
      <c r="CX24" s="131"/>
      <c r="CY24" s="131"/>
      <c r="CZ24" s="131"/>
      <c r="DA24" s="131"/>
      <c r="DB24" s="131"/>
      <c r="DC24" s="131"/>
      <c r="DD24" s="131"/>
      <c r="DE24" s="131"/>
      <c r="DF24" s="131"/>
      <c r="DG24" s="131"/>
      <c r="DH24" s="131"/>
      <c r="DI24" s="131"/>
      <c r="DJ24" s="131"/>
      <c r="DK24" s="131"/>
      <c r="DL24" s="131"/>
      <c r="DM24" s="131"/>
      <c r="DN24" s="131"/>
      <c r="DO24" s="131"/>
      <c r="DP24" s="131"/>
      <c r="DQ24" s="131"/>
      <c r="DR24" s="131"/>
      <c r="DS24" s="131"/>
      <c r="DT24" s="131"/>
      <c r="DU24" s="131"/>
      <c r="DV24" s="131"/>
      <c r="DW24" s="131"/>
      <c r="DX24" s="131"/>
      <c r="DY24" s="131"/>
      <c r="DZ24" s="131"/>
      <c r="EA24" s="131"/>
      <c r="EB24" s="131"/>
      <c r="EC24" s="131"/>
      <c r="ED24" s="131"/>
      <c r="EE24" s="131"/>
      <c r="EF24" s="131"/>
      <c r="EG24" s="131"/>
      <c r="EH24" s="131"/>
      <c r="EI24" s="131"/>
      <c r="EJ24" s="131"/>
      <c r="EK24" s="131"/>
      <c r="EL24" s="131"/>
      <c r="EM24" s="131"/>
      <c r="EN24" s="131"/>
      <c r="EO24" s="131"/>
      <c r="EP24" s="131"/>
      <c r="EQ24" s="131"/>
      <c r="ER24" s="131"/>
      <c r="ES24" s="131"/>
      <c r="ET24" s="131"/>
      <c r="EU24" s="131"/>
      <c r="EV24" s="131"/>
      <c r="EW24" s="131"/>
      <c r="EX24" s="131"/>
      <c r="EY24" s="131"/>
      <c r="EZ24" s="131"/>
      <c r="FA24" s="131"/>
      <c r="FB24" s="131"/>
      <c r="FC24" s="131"/>
      <c r="FD24" s="131"/>
      <c r="FE24" s="131"/>
      <c r="FF24" s="131"/>
      <c r="FG24" s="131"/>
      <c r="FH24" s="131"/>
      <c r="FI24" s="131"/>
      <c r="FJ24" s="131"/>
      <c r="FK24" s="131"/>
      <c r="FL24" s="131"/>
      <c r="FM24" s="131"/>
      <c r="FN24" s="131"/>
      <c r="FO24" s="131"/>
      <c r="FP24" s="131"/>
      <c r="FQ24" s="131"/>
      <c r="FR24" s="131"/>
      <c r="FS24" s="131"/>
      <c r="FT24" s="131"/>
      <c r="FU24" s="131"/>
      <c r="FV24" s="131"/>
      <c r="FW24" s="131"/>
      <c r="FX24" s="131"/>
      <c r="FY24" s="131"/>
      <c r="FZ24" s="131"/>
      <c r="GA24" s="131"/>
      <c r="GB24" s="131"/>
      <c r="GC24" s="131"/>
      <c r="GD24" s="131"/>
      <c r="GE24" s="131"/>
      <c r="GF24" s="131"/>
      <c r="GG24" s="131"/>
      <c r="GH24" s="131"/>
      <c r="GI24" s="131"/>
      <c r="GJ24" s="131"/>
      <c r="GK24" s="131"/>
      <c r="GL24" s="131"/>
      <c r="GM24" s="131"/>
      <c r="GN24" s="131"/>
      <c r="GO24" s="131"/>
      <c r="GP24" s="131"/>
      <c r="GQ24" s="131"/>
      <c r="GR24" s="131"/>
      <c r="GS24" s="131"/>
    </row>
    <row r="25" spans="1:201" x14ac:dyDescent="0.25"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46"/>
      <c r="AC25" s="146"/>
      <c r="AD25" s="146"/>
      <c r="AE25" s="146"/>
      <c r="AF25" s="131"/>
      <c r="AG25" s="131"/>
      <c r="AH25" s="146"/>
      <c r="AI25" s="146"/>
      <c r="AJ25" s="146"/>
      <c r="AK25" s="146"/>
      <c r="AL25" s="146"/>
      <c r="AM25" s="146"/>
      <c r="AN25" s="146"/>
      <c r="AO25" s="146"/>
      <c r="AP25" s="146"/>
      <c r="AQ25" s="146"/>
      <c r="AR25" s="146"/>
      <c r="AS25" s="146"/>
      <c r="AT25" s="146"/>
      <c r="AU25" s="146"/>
      <c r="AV25" s="146"/>
      <c r="AW25" s="146"/>
      <c r="AX25" s="131"/>
      <c r="AY25" s="131"/>
      <c r="AZ25" s="146"/>
      <c r="BA25" s="146"/>
      <c r="BB25" s="146"/>
      <c r="BC25" s="146"/>
      <c r="BD25" s="146"/>
      <c r="BE25" s="146"/>
      <c r="BF25" s="146"/>
      <c r="BG25" s="146"/>
      <c r="BH25" s="146"/>
      <c r="BI25" s="146"/>
      <c r="BJ25" s="131"/>
      <c r="BK25" s="131"/>
      <c r="BL25" s="131"/>
      <c r="BM25" s="131"/>
      <c r="BN25" s="131"/>
      <c r="BO25" s="131"/>
      <c r="BP25" s="131"/>
      <c r="BQ25" s="131"/>
      <c r="BR25" s="131"/>
      <c r="BS25" s="131"/>
      <c r="BT25" s="131"/>
      <c r="BU25" s="131"/>
      <c r="BV25" s="131"/>
      <c r="BW25" s="131"/>
      <c r="BX25" s="131"/>
      <c r="BY25" s="131"/>
      <c r="BZ25" s="131"/>
      <c r="CA25" s="131"/>
      <c r="CB25" s="131"/>
      <c r="CC25" s="131"/>
      <c r="CD25" s="131"/>
      <c r="CE25" s="131"/>
      <c r="CF25" s="131"/>
      <c r="CG25" s="131"/>
      <c r="CH25" s="131"/>
      <c r="CI25" s="131"/>
      <c r="CJ25" s="131"/>
      <c r="CK25" s="131"/>
      <c r="CL25" s="131"/>
      <c r="CM25" s="131"/>
      <c r="CN25" s="131"/>
      <c r="CO25" s="131"/>
      <c r="CP25" s="131"/>
      <c r="CQ25" s="131"/>
      <c r="CR25" s="131"/>
      <c r="CS25" s="131"/>
      <c r="CT25" s="131"/>
      <c r="CU25" s="131"/>
      <c r="CV25" s="131"/>
      <c r="CW25" s="131"/>
      <c r="CX25" s="131"/>
      <c r="CY25" s="131"/>
      <c r="CZ25" s="131"/>
      <c r="DA25" s="131"/>
      <c r="DB25" s="131"/>
      <c r="DC25" s="131"/>
      <c r="DD25" s="131"/>
      <c r="DE25" s="131"/>
      <c r="DF25" s="131"/>
      <c r="DG25" s="131"/>
      <c r="DH25" s="131"/>
      <c r="DI25" s="131"/>
      <c r="DJ25" s="131"/>
      <c r="DK25" s="131"/>
      <c r="DL25" s="131"/>
      <c r="DM25" s="131"/>
      <c r="DN25" s="131"/>
      <c r="DO25" s="131"/>
      <c r="DP25" s="131"/>
      <c r="DQ25" s="131"/>
      <c r="DR25" s="131"/>
      <c r="DS25" s="131"/>
      <c r="DT25" s="131"/>
      <c r="DU25" s="131"/>
      <c r="DV25" s="131"/>
      <c r="DW25" s="131"/>
      <c r="DX25" s="131"/>
      <c r="DY25" s="131"/>
      <c r="DZ25" s="131"/>
      <c r="EA25" s="131"/>
      <c r="EB25" s="131"/>
      <c r="EC25" s="131"/>
      <c r="ED25" s="131"/>
      <c r="EE25" s="131"/>
      <c r="EF25" s="131"/>
      <c r="EG25" s="131"/>
      <c r="EH25" s="131"/>
      <c r="EI25" s="131"/>
      <c r="EJ25" s="131"/>
      <c r="EK25" s="131"/>
      <c r="EL25" s="131"/>
      <c r="EM25" s="131"/>
      <c r="EN25" s="131"/>
      <c r="EO25" s="131"/>
      <c r="EP25" s="131"/>
      <c r="EQ25" s="131"/>
      <c r="ER25" s="131"/>
      <c r="ES25" s="131"/>
      <c r="ET25" s="131"/>
      <c r="EU25" s="131"/>
      <c r="EV25" s="131"/>
      <c r="EW25" s="131"/>
      <c r="EX25" s="131"/>
      <c r="EY25" s="131"/>
      <c r="EZ25" s="131"/>
      <c r="FA25" s="131"/>
      <c r="FB25" s="131"/>
      <c r="FC25" s="131"/>
      <c r="FD25" s="131"/>
      <c r="FE25" s="131"/>
      <c r="FF25" s="131"/>
      <c r="FG25" s="131"/>
      <c r="FH25" s="131"/>
      <c r="FI25" s="131"/>
      <c r="FJ25" s="131"/>
      <c r="FK25" s="131"/>
      <c r="FL25" s="131"/>
      <c r="FM25" s="131"/>
      <c r="FN25" s="131"/>
      <c r="FO25" s="131"/>
      <c r="FP25" s="131"/>
      <c r="FQ25" s="131"/>
      <c r="FR25" s="131"/>
      <c r="FS25" s="131"/>
      <c r="FT25" s="131"/>
      <c r="FU25" s="131"/>
      <c r="FV25" s="131"/>
      <c r="FW25" s="131"/>
      <c r="FX25" s="131"/>
      <c r="FY25" s="131"/>
      <c r="FZ25" s="131"/>
      <c r="GA25" s="131"/>
      <c r="GB25" s="131"/>
      <c r="GC25" s="131"/>
      <c r="GD25" s="131"/>
      <c r="GE25" s="131"/>
      <c r="GF25" s="131"/>
      <c r="GG25" s="131"/>
      <c r="GH25" s="131"/>
      <c r="GI25" s="131"/>
      <c r="GJ25" s="131"/>
      <c r="GK25" s="131"/>
      <c r="GL25" s="131"/>
      <c r="GM25" s="131"/>
      <c r="GN25" s="131"/>
      <c r="GO25" s="131"/>
      <c r="GP25" s="131"/>
      <c r="GQ25" s="131"/>
      <c r="GR25" s="131"/>
      <c r="GS25" s="131"/>
    </row>
    <row r="26" spans="1:201" x14ac:dyDescent="0.25"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46"/>
      <c r="AC26" s="146"/>
      <c r="AD26" s="146"/>
      <c r="AE26" s="146"/>
      <c r="AF26" s="131"/>
      <c r="AG26" s="131"/>
      <c r="AH26" s="146"/>
      <c r="AI26" s="146"/>
      <c r="AJ26" s="146"/>
      <c r="AK26" s="146"/>
      <c r="AL26" s="146"/>
      <c r="AM26" s="146"/>
      <c r="AN26" s="146"/>
      <c r="AO26" s="146"/>
      <c r="AP26" s="146"/>
      <c r="AQ26" s="146"/>
      <c r="AR26" s="146"/>
      <c r="AS26" s="146"/>
      <c r="AT26" s="146"/>
      <c r="AU26" s="146"/>
      <c r="AV26" s="146"/>
      <c r="AW26" s="146"/>
      <c r="AX26" s="131"/>
      <c r="AY26" s="131"/>
      <c r="AZ26" s="146"/>
      <c r="BA26" s="146"/>
      <c r="BB26" s="146"/>
      <c r="BC26" s="146"/>
      <c r="BD26" s="146"/>
      <c r="BE26" s="146"/>
      <c r="BF26" s="146"/>
      <c r="BG26" s="146"/>
      <c r="BH26" s="146"/>
      <c r="BI26" s="146"/>
      <c r="BJ26" s="131"/>
      <c r="BK26" s="131"/>
      <c r="BL26" s="131"/>
      <c r="BM26" s="131"/>
      <c r="BN26" s="131"/>
      <c r="BO26" s="131"/>
      <c r="BP26" s="131"/>
      <c r="BQ26" s="131"/>
      <c r="BR26" s="131"/>
      <c r="BS26" s="131"/>
      <c r="BT26" s="131"/>
      <c r="BU26" s="131"/>
      <c r="BV26" s="131"/>
      <c r="BW26" s="131"/>
      <c r="BX26" s="131"/>
      <c r="BY26" s="131"/>
      <c r="BZ26" s="131"/>
      <c r="CA26" s="131"/>
      <c r="CB26" s="131"/>
      <c r="CC26" s="131"/>
      <c r="CD26" s="131"/>
      <c r="CE26" s="131"/>
      <c r="CF26" s="131"/>
      <c r="CG26" s="131"/>
      <c r="CH26" s="131"/>
      <c r="CI26" s="131"/>
      <c r="CJ26" s="131"/>
      <c r="CK26" s="131"/>
      <c r="CL26" s="131"/>
      <c r="CM26" s="131"/>
      <c r="CN26" s="131"/>
      <c r="CO26" s="131"/>
      <c r="CP26" s="131"/>
      <c r="CQ26" s="131"/>
      <c r="CR26" s="131"/>
      <c r="CS26" s="131"/>
      <c r="CT26" s="131"/>
      <c r="CU26" s="131"/>
      <c r="CV26" s="131"/>
      <c r="CW26" s="131"/>
      <c r="CX26" s="131"/>
      <c r="CY26" s="131"/>
      <c r="CZ26" s="131"/>
      <c r="DA26" s="131"/>
      <c r="DB26" s="131"/>
      <c r="DC26" s="131"/>
      <c r="DD26" s="131"/>
      <c r="DE26" s="131"/>
      <c r="DF26" s="131"/>
      <c r="DG26" s="131"/>
      <c r="DH26" s="131"/>
      <c r="DI26" s="131"/>
      <c r="DJ26" s="131"/>
      <c r="DK26" s="131"/>
      <c r="DL26" s="131"/>
      <c r="DM26" s="131"/>
      <c r="DN26" s="131"/>
      <c r="DO26" s="131"/>
      <c r="DP26" s="131"/>
      <c r="DQ26" s="131"/>
      <c r="DR26" s="131"/>
      <c r="DS26" s="131"/>
      <c r="DT26" s="131"/>
      <c r="DU26" s="131"/>
      <c r="DV26" s="131"/>
      <c r="DW26" s="131"/>
      <c r="DX26" s="131"/>
      <c r="DY26" s="131"/>
      <c r="DZ26" s="131"/>
      <c r="EA26" s="131"/>
      <c r="EB26" s="131"/>
      <c r="EC26" s="131"/>
      <c r="ED26" s="131"/>
      <c r="EE26" s="131"/>
      <c r="EF26" s="131"/>
      <c r="EG26" s="131"/>
      <c r="EH26" s="131"/>
      <c r="EI26" s="131"/>
      <c r="EJ26" s="131"/>
      <c r="EK26" s="131"/>
      <c r="EL26" s="131"/>
      <c r="EM26" s="131"/>
      <c r="EN26" s="131"/>
      <c r="EO26" s="131"/>
      <c r="EP26" s="131"/>
      <c r="EQ26" s="131"/>
      <c r="ER26" s="131"/>
      <c r="ES26" s="131"/>
      <c r="ET26" s="131"/>
      <c r="EU26" s="131"/>
      <c r="EV26" s="131"/>
      <c r="EW26" s="131"/>
      <c r="EX26" s="131"/>
      <c r="EY26" s="131"/>
      <c r="EZ26" s="131"/>
      <c r="FA26" s="131"/>
      <c r="FB26" s="131"/>
      <c r="FC26" s="131"/>
      <c r="FD26" s="131"/>
      <c r="FE26" s="131"/>
      <c r="FF26" s="131"/>
      <c r="FG26" s="131"/>
      <c r="FH26" s="131"/>
      <c r="FI26" s="131"/>
      <c r="FJ26" s="131"/>
      <c r="FK26" s="131"/>
      <c r="FL26" s="131"/>
      <c r="FM26" s="131"/>
      <c r="FN26" s="131"/>
      <c r="FO26" s="131"/>
      <c r="FP26" s="131"/>
      <c r="FQ26" s="131"/>
      <c r="FR26" s="131"/>
      <c r="FS26" s="131"/>
      <c r="FT26" s="131"/>
      <c r="FU26" s="131"/>
      <c r="FV26" s="131"/>
      <c r="FW26" s="131"/>
      <c r="FX26" s="131"/>
      <c r="FY26" s="131"/>
      <c r="FZ26" s="131"/>
      <c r="GA26" s="131"/>
      <c r="GB26" s="131"/>
      <c r="GC26" s="131"/>
      <c r="GD26" s="131"/>
      <c r="GE26" s="131"/>
      <c r="GF26" s="131"/>
      <c r="GG26" s="131"/>
      <c r="GH26" s="131"/>
      <c r="GI26" s="131"/>
      <c r="GJ26" s="131"/>
      <c r="GK26" s="131"/>
      <c r="GL26" s="131"/>
      <c r="GM26" s="131"/>
      <c r="GN26" s="131"/>
      <c r="GO26" s="131"/>
      <c r="GP26" s="131"/>
      <c r="GQ26" s="131"/>
      <c r="GR26" s="131"/>
      <c r="GS26" s="131"/>
    </row>
    <row r="27" spans="1:201" ht="27.6" x14ac:dyDescent="0.25">
      <c r="A27" s="128" t="s">
        <v>329</v>
      </c>
      <c r="B27" s="128" t="s">
        <v>301</v>
      </c>
      <c r="C27" s="131"/>
      <c r="D27" s="131"/>
      <c r="E27" s="131"/>
      <c r="F27" s="131"/>
      <c r="G27" s="131"/>
      <c r="H27" s="131">
        <v>0</v>
      </c>
      <c r="I27" s="127">
        <v>0</v>
      </c>
      <c r="J27" s="131">
        <v>0.18</v>
      </c>
      <c r="K27" s="131">
        <f>J27+(J27*$O$61)</f>
        <v>0.18090000000000001</v>
      </c>
      <c r="L27" s="131">
        <f>K27+(K27*$O$61)</f>
        <v>0.18180450000000001</v>
      </c>
      <c r="M27" s="131">
        <f>L27+(L27*$O$61)</f>
        <v>0.1827135225</v>
      </c>
      <c r="N27" s="144">
        <f>M27+(M27*$O$61)</f>
        <v>0.1836270901125</v>
      </c>
      <c r="O27" s="144">
        <f>O8*N62/L62</f>
        <v>0.34517646564691146</v>
      </c>
      <c r="P27" s="144">
        <f t="shared" ref="P27:T27" si="27">O27+(O27*$O$62)</f>
        <v>0.34690234797514602</v>
      </c>
      <c r="Q27" s="144">
        <f t="shared" si="27"/>
        <v>0.34863685971502173</v>
      </c>
      <c r="R27" s="144">
        <f t="shared" si="27"/>
        <v>0.35038004401359685</v>
      </c>
      <c r="S27" s="144">
        <f t="shared" si="27"/>
        <v>0.35213194423366484</v>
      </c>
      <c r="T27" s="144">
        <f t="shared" si="27"/>
        <v>0.35389260395483318</v>
      </c>
      <c r="U27" s="146">
        <f>U8*N63/L63</f>
        <v>0.40011982534643314</v>
      </c>
      <c r="V27" s="146">
        <f>U27+(U27*$O$63)</f>
        <v>0.40212042447316532</v>
      </c>
      <c r="W27" s="146">
        <f t="shared" ref="W27:Z27" si="28">V27+(V27*$O$63)</f>
        <v>0.40413102659553113</v>
      </c>
      <c r="X27" s="146">
        <f t="shared" si="28"/>
        <v>0.4061516817285088</v>
      </c>
      <c r="Y27" s="146">
        <f t="shared" si="28"/>
        <v>0.40818244013715133</v>
      </c>
      <c r="Z27" s="144">
        <f t="shared" si="28"/>
        <v>0.41022335233783708</v>
      </c>
      <c r="AA27" s="131">
        <f>AA8*N64/L64</f>
        <v>0.47117082182803005</v>
      </c>
      <c r="AB27" s="146">
        <f>AA27+(AA27*$P$64)</f>
        <v>0.48059423826459063</v>
      </c>
      <c r="AC27" s="146">
        <f t="shared" ref="AC27:AF27" si="29">AB27+(AB27*$P$64)</f>
        <v>0.49020612302988242</v>
      </c>
      <c r="AD27" s="146">
        <f t="shared" si="29"/>
        <v>0.50001024549048012</v>
      </c>
      <c r="AE27" s="146">
        <f t="shared" si="29"/>
        <v>0.51001045040028969</v>
      </c>
      <c r="AF27" s="144">
        <f t="shared" si="29"/>
        <v>0.52021065940829547</v>
      </c>
      <c r="AG27" s="146">
        <f>AG8*N65/L65</f>
        <v>0.7551970500576124</v>
      </c>
      <c r="AH27" s="146">
        <f>AG27+(AG27*$P$65)</f>
        <v>0.7665250058084766</v>
      </c>
      <c r="AI27" s="146">
        <f t="shared" ref="AI27:AX27" si="30">AH27+(AH27*$P$65)</f>
        <v>0.77802288089560379</v>
      </c>
      <c r="AJ27" s="146">
        <f t="shared" si="30"/>
        <v>0.78969322410903786</v>
      </c>
      <c r="AK27" s="146">
        <f t="shared" si="30"/>
        <v>0.80153862247067342</v>
      </c>
      <c r="AL27" s="146">
        <f t="shared" si="30"/>
        <v>0.81356170180773357</v>
      </c>
      <c r="AM27" s="146">
        <f t="shared" si="30"/>
        <v>0.82576512733484952</v>
      </c>
      <c r="AN27" s="146">
        <f t="shared" si="30"/>
        <v>0.83815160424487223</v>
      </c>
      <c r="AO27" s="146">
        <f t="shared" si="30"/>
        <v>0.85072387830854534</v>
      </c>
      <c r="AP27" s="146">
        <f t="shared" si="30"/>
        <v>0.86348473648317348</v>
      </c>
      <c r="AQ27" s="146">
        <f t="shared" si="30"/>
        <v>0.87643700753042109</v>
      </c>
      <c r="AR27" s="146">
        <f t="shared" si="30"/>
        <v>0.88958356264337746</v>
      </c>
      <c r="AS27" s="146">
        <f t="shared" si="30"/>
        <v>0.90292731608302812</v>
      </c>
      <c r="AT27" s="146">
        <f t="shared" si="30"/>
        <v>0.91647122582427354</v>
      </c>
      <c r="AU27" s="146">
        <f t="shared" si="30"/>
        <v>0.9302182942116376</v>
      </c>
      <c r="AV27" s="146">
        <f t="shared" si="30"/>
        <v>0.94417156862481211</v>
      </c>
      <c r="AW27" s="146">
        <f t="shared" si="30"/>
        <v>0.95833414215418433</v>
      </c>
      <c r="AX27" s="144">
        <f t="shared" si="30"/>
        <v>0.97270915428649707</v>
      </c>
      <c r="AY27" s="146">
        <f>AY8*N66/L66</f>
        <v>1.2391978622011166</v>
      </c>
      <c r="AZ27" s="146">
        <f>AY27+(AY27*$P$66)</f>
        <v>1.2515898408231279</v>
      </c>
      <c r="BA27" s="146">
        <f t="shared" ref="BA27:BJ27" si="31">AZ27+(AZ27*$P$66)</f>
        <v>1.264105739231359</v>
      </c>
      <c r="BB27" s="146">
        <f t="shared" si="31"/>
        <v>1.2767467966236727</v>
      </c>
      <c r="BC27" s="146">
        <f t="shared" si="31"/>
        <v>1.2895142645899094</v>
      </c>
      <c r="BD27" s="146">
        <f t="shared" si="31"/>
        <v>1.3024094072358086</v>
      </c>
      <c r="BE27" s="146">
        <f t="shared" si="31"/>
        <v>1.3154335013081666</v>
      </c>
      <c r="BF27" s="146">
        <f t="shared" si="31"/>
        <v>1.3285878363212482</v>
      </c>
      <c r="BG27" s="146">
        <f t="shared" si="31"/>
        <v>1.3418737146844606</v>
      </c>
      <c r="BH27" s="146">
        <f t="shared" si="31"/>
        <v>1.3552924518313052</v>
      </c>
      <c r="BI27" s="146">
        <f t="shared" si="31"/>
        <v>1.3688453763496182</v>
      </c>
      <c r="BJ27" s="144">
        <f t="shared" si="31"/>
        <v>1.3825338301131145</v>
      </c>
      <c r="BK27" s="131"/>
      <c r="BL27" s="131"/>
      <c r="BM27" s="131"/>
      <c r="BN27" s="131"/>
      <c r="BO27" s="131"/>
      <c r="BP27" s="131"/>
      <c r="BQ27" s="131"/>
      <c r="BR27" s="131"/>
      <c r="BS27" s="131"/>
      <c r="BT27" s="131"/>
      <c r="BU27" s="131"/>
      <c r="BV27" s="131"/>
      <c r="BW27" s="131"/>
      <c r="BX27" s="131"/>
      <c r="BY27" s="131"/>
      <c r="BZ27" s="131"/>
      <c r="CA27" s="131"/>
      <c r="CB27" s="131"/>
      <c r="CC27" s="131"/>
      <c r="CD27" s="131"/>
      <c r="CE27" s="131"/>
      <c r="CF27" s="131"/>
      <c r="CG27" s="131"/>
      <c r="CH27" s="131"/>
      <c r="CI27" s="131"/>
      <c r="CJ27" s="131"/>
      <c r="CK27" s="131"/>
      <c r="CL27" s="131"/>
      <c r="CM27" s="131"/>
      <c r="CN27" s="131"/>
      <c r="CO27" s="131"/>
      <c r="CP27" s="131"/>
      <c r="CQ27" s="131"/>
      <c r="CR27" s="131"/>
      <c r="CS27" s="131"/>
      <c r="CT27" s="131"/>
      <c r="CU27" s="131"/>
      <c r="CV27" s="131"/>
      <c r="CW27" s="131"/>
      <c r="CX27" s="131"/>
      <c r="CY27" s="131"/>
      <c r="CZ27" s="131"/>
      <c r="DA27" s="131"/>
      <c r="DB27" s="131"/>
      <c r="DC27" s="131"/>
      <c r="DD27" s="131"/>
      <c r="DE27" s="131"/>
      <c r="DF27" s="131"/>
      <c r="DG27" s="131"/>
      <c r="DH27" s="131"/>
      <c r="DI27" s="131"/>
      <c r="DJ27" s="131"/>
      <c r="DK27" s="131"/>
      <c r="DL27" s="131"/>
      <c r="DM27" s="131"/>
      <c r="DN27" s="131"/>
      <c r="DO27" s="131"/>
      <c r="DP27" s="131"/>
      <c r="DQ27" s="131"/>
      <c r="DR27" s="131"/>
      <c r="DS27" s="131"/>
      <c r="DT27" s="131"/>
      <c r="DU27" s="131"/>
      <c r="DV27" s="131"/>
      <c r="DW27" s="131"/>
      <c r="DX27" s="131"/>
      <c r="DY27" s="131"/>
      <c r="DZ27" s="131"/>
      <c r="EA27" s="131"/>
      <c r="EB27" s="131"/>
      <c r="EC27" s="131"/>
      <c r="ED27" s="131"/>
      <c r="EE27" s="131"/>
      <c r="EF27" s="131"/>
      <c r="EG27" s="131"/>
      <c r="EH27" s="131"/>
      <c r="EI27" s="131"/>
      <c r="EJ27" s="131"/>
      <c r="EK27" s="131"/>
      <c r="EL27" s="131"/>
      <c r="EM27" s="131"/>
      <c r="EN27" s="131"/>
      <c r="EO27" s="131"/>
      <c r="EP27" s="131"/>
      <c r="EQ27" s="131"/>
      <c r="ER27" s="131"/>
      <c r="ES27" s="131"/>
      <c r="ET27" s="131"/>
      <c r="EU27" s="131"/>
      <c r="EV27" s="131"/>
      <c r="EW27" s="131"/>
      <c r="EX27" s="131"/>
      <c r="EY27" s="131"/>
      <c r="EZ27" s="131"/>
      <c r="FA27" s="131"/>
      <c r="FB27" s="131"/>
      <c r="FC27" s="131"/>
      <c r="FD27" s="131"/>
      <c r="FE27" s="131"/>
      <c r="FF27" s="131"/>
      <c r="FG27" s="131"/>
      <c r="FH27" s="131"/>
      <c r="FI27" s="131"/>
      <c r="FJ27" s="131"/>
      <c r="FK27" s="131"/>
      <c r="FL27" s="131"/>
      <c r="FM27" s="131"/>
      <c r="FN27" s="131"/>
      <c r="FO27" s="131"/>
      <c r="FP27" s="131"/>
      <c r="FQ27" s="131"/>
      <c r="FR27" s="131"/>
      <c r="FS27" s="131"/>
      <c r="FT27" s="131"/>
      <c r="FU27" s="131"/>
      <c r="FV27" s="131"/>
      <c r="FW27" s="131"/>
      <c r="FX27" s="131"/>
      <c r="FY27" s="131"/>
      <c r="FZ27" s="131"/>
      <c r="GA27" s="131"/>
      <c r="GB27" s="131"/>
      <c r="GC27" s="131"/>
      <c r="GD27" s="131"/>
      <c r="GE27" s="131"/>
      <c r="GF27" s="131"/>
      <c r="GG27" s="131"/>
      <c r="GH27" s="131"/>
      <c r="GI27" s="131"/>
      <c r="GJ27" s="131"/>
      <c r="GK27" s="131"/>
      <c r="GL27" s="131"/>
      <c r="GM27" s="131"/>
      <c r="GN27" s="131"/>
      <c r="GO27" s="131"/>
      <c r="GP27" s="131"/>
      <c r="GQ27" s="131"/>
      <c r="GR27" s="131"/>
      <c r="GS27" s="131"/>
    </row>
    <row r="28" spans="1:201" x14ac:dyDescent="0.25">
      <c r="B28" s="128" t="s">
        <v>302</v>
      </c>
      <c r="C28" s="131"/>
      <c r="D28" s="131"/>
      <c r="E28" s="131"/>
      <c r="F28" s="131"/>
      <c r="G28" s="131"/>
      <c r="H28" s="131">
        <f>G51*N61</f>
        <v>0.5</v>
      </c>
      <c r="I28" s="131">
        <f>H33</f>
        <v>0.5</v>
      </c>
      <c r="J28" s="131">
        <f t="shared" ref="J28:N28" si="32">I33</f>
        <v>0.48499999999999999</v>
      </c>
      <c r="K28" s="131">
        <f t="shared" si="32"/>
        <v>0.65045000000000008</v>
      </c>
      <c r="L28" s="131">
        <f t="shared" si="32"/>
        <v>0.81183650000000007</v>
      </c>
      <c r="M28" s="131">
        <f t="shared" si="32"/>
        <v>0.96928590500000011</v>
      </c>
      <c r="N28" s="144">
        <f t="shared" si="32"/>
        <v>1.1229208503500001</v>
      </c>
      <c r="O28" s="131">
        <f>N33</f>
        <v>1.2728603149519999</v>
      </c>
      <c r="P28" s="131">
        <f t="shared" ref="P28:BJ28" si="33">O33</f>
        <v>1.5862152727251113</v>
      </c>
      <c r="Q28" s="131">
        <f t="shared" si="33"/>
        <v>1.8934622388821296</v>
      </c>
      <c r="R28" s="131">
        <f t="shared" si="33"/>
        <v>2.1947625426250981</v>
      </c>
      <c r="S28" s="131">
        <f t="shared" si="33"/>
        <v>2.4902735230730673</v>
      </c>
      <c r="T28" s="131">
        <f t="shared" si="33"/>
        <v>2.7801486292299056</v>
      </c>
      <c r="U28" s="131">
        <f t="shared" si="33"/>
        <v>3.0645375174539913</v>
      </c>
      <c r="V28" s="146">
        <f t="shared" si="33"/>
        <v>3.4186892800386146</v>
      </c>
      <c r="W28" s="146">
        <f t="shared" si="33"/>
        <v>3.7695293653112008</v>
      </c>
      <c r="X28" s="146">
        <f t="shared" si="33"/>
        <v>4.1171174514270641</v>
      </c>
      <c r="Y28" s="146">
        <f t="shared" si="33"/>
        <v>4.4615123713841669</v>
      </c>
      <c r="Z28" s="144">
        <f t="shared" si="33"/>
        <v>4.8027721259505558</v>
      </c>
      <c r="AA28" s="146">
        <f t="shared" si="33"/>
        <v>5.140953896399135</v>
      </c>
      <c r="AB28" s="146">
        <f t="shared" si="33"/>
        <v>5.5093056402991829</v>
      </c>
      <c r="AC28" s="146">
        <f t="shared" si="33"/>
        <v>5.8797137657577894</v>
      </c>
      <c r="AD28" s="146">
        <f t="shared" si="33"/>
        <v>6.2523256134725163</v>
      </c>
      <c r="AE28" s="146">
        <f t="shared" si="33"/>
        <v>6.6272893466935461</v>
      </c>
      <c r="AF28" s="144">
        <f t="shared" si="33"/>
        <v>7.0047540101599646</v>
      </c>
      <c r="AG28" s="146">
        <f t="shared" si="33"/>
        <v>7.3848695893650609</v>
      </c>
      <c r="AH28" s="146">
        <f t="shared" si="33"/>
        <v>8.0292935955821978</v>
      </c>
      <c r="AI28" s="146">
        <f t="shared" si="33"/>
        <v>8.675379197456941</v>
      </c>
      <c r="AJ28" s="146">
        <f t="shared" si="33"/>
        <v>9.3232713903906905</v>
      </c>
      <c r="AK28" s="146">
        <f t="shared" si="33"/>
        <v>9.9731155436438694</v>
      </c>
      <c r="AL28" s="146">
        <f t="shared" si="33"/>
        <v>10.625057432959885</v>
      </c>
      <c r="AM28" s="146">
        <f t="shared" si="33"/>
        <v>11.27924327327322</v>
      </c>
      <c r="AN28" s="146">
        <f t="shared" si="33"/>
        <v>11.935819751508971</v>
      </c>
      <c r="AO28" s="146">
        <f t="shared" si="33"/>
        <v>12.59493405948121</v>
      </c>
      <c r="AP28" s="146">
        <f t="shared" si="33"/>
        <v>13.256733926897535</v>
      </c>
      <c r="AQ28" s="146">
        <f t="shared" si="33"/>
        <v>13.921367654477246</v>
      </c>
      <c r="AR28" s="146">
        <f t="shared" si="33"/>
        <v>14.588984147190509</v>
      </c>
      <c r="AS28" s="146">
        <f t="shared" si="33"/>
        <v>15.259732947626029</v>
      </c>
      <c r="AT28" s="146">
        <f t="shared" si="33"/>
        <v>15.933764269494667</v>
      </c>
      <c r="AU28" s="146">
        <f t="shared" si="33"/>
        <v>16.611229031276523</v>
      </c>
      <c r="AV28" s="146">
        <f t="shared" si="33"/>
        <v>17.292278890019013</v>
      </c>
      <c r="AW28" s="146">
        <f t="shared" si="33"/>
        <v>17.977066275293542</v>
      </c>
      <c r="AX28" s="144">
        <f t="shared" si="33"/>
        <v>18.665744423318323</v>
      </c>
      <c r="AY28" s="146">
        <f>AX33</f>
        <v>19.358467411255045</v>
      </c>
      <c r="AZ28" s="146">
        <f t="shared" si="33"/>
        <v>20.404080599343612</v>
      </c>
      <c r="BA28" s="146">
        <f t="shared" si="33"/>
        <v>21.451629634173305</v>
      </c>
      <c r="BB28" s="146">
        <f t="shared" si="33"/>
        <v>22.501219077062931</v>
      </c>
      <c r="BC28" s="146">
        <f t="shared" si="33"/>
        <v>23.552953682915973</v>
      </c>
      <c r="BD28" s="146">
        <f t="shared" si="33"/>
        <v>24.606938410676722</v>
      </c>
      <c r="BE28" s="146">
        <f t="shared" si="33"/>
        <v>25.663278433805765</v>
      </c>
      <c r="BF28" s="146">
        <f t="shared" si="33"/>
        <v>26.722079150775873</v>
      </c>
      <c r="BG28" s="146">
        <f t="shared" si="33"/>
        <v>27.783446195589363</v>
      </c>
      <c r="BH28" s="146">
        <f t="shared" si="33"/>
        <v>28.847485448317929</v>
      </c>
      <c r="BI28" s="146">
        <f t="shared" si="33"/>
        <v>29.914303045666056</v>
      </c>
      <c r="BJ28" s="144">
        <f t="shared" si="33"/>
        <v>30.984005391559013</v>
      </c>
      <c r="BK28" s="131"/>
      <c r="BL28" s="131"/>
      <c r="BM28" s="131"/>
      <c r="BN28" s="131"/>
      <c r="BO28" s="131"/>
      <c r="BP28" s="131"/>
      <c r="BQ28" s="131"/>
      <c r="BR28" s="131"/>
      <c r="BS28" s="131"/>
      <c r="BT28" s="131"/>
      <c r="BU28" s="131"/>
      <c r="BV28" s="131"/>
      <c r="BW28" s="131"/>
      <c r="BX28" s="131"/>
      <c r="BY28" s="131"/>
      <c r="BZ28" s="131"/>
      <c r="CA28" s="131"/>
      <c r="CB28" s="131"/>
      <c r="CC28" s="131"/>
      <c r="CD28" s="131"/>
      <c r="CE28" s="131"/>
      <c r="CF28" s="131"/>
      <c r="CG28" s="131"/>
      <c r="CH28" s="131"/>
      <c r="CI28" s="131"/>
      <c r="CJ28" s="131"/>
      <c r="CK28" s="131"/>
      <c r="CL28" s="131"/>
      <c r="CM28" s="131"/>
      <c r="CN28" s="131"/>
      <c r="CO28" s="131"/>
      <c r="CP28" s="131"/>
      <c r="CQ28" s="131"/>
      <c r="CR28" s="131"/>
      <c r="CS28" s="131"/>
      <c r="CT28" s="131"/>
      <c r="CU28" s="131"/>
      <c r="CV28" s="131"/>
      <c r="CW28" s="131"/>
      <c r="CX28" s="131"/>
      <c r="CY28" s="131"/>
      <c r="CZ28" s="131"/>
      <c r="DA28" s="131"/>
      <c r="DB28" s="131"/>
      <c r="DC28" s="131"/>
      <c r="DD28" s="131"/>
      <c r="DE28" s="131"/>
      <c r="DF28" s="131"/>
      <c r="DG28" s="131"/>
      <c r="DH28" s="131"/>
      <c r="DI28" s="131"/>
      <c r="DJ28" s="131"/>
      <c r="DK28" s="131"/>
      <c r="DL28" s="131"/>
      <c r="DM28" s="131"/>
      <c r="DN28" s="131"/>
      <c r="DO28" s="131"/>
      <c r="DP28" s="131"/>
      <c r="DQ28" s="131"/>
      <c r="DR28" s="131"/>
      <c r="DS28" s="131"/>
      <c r="DT28" s="131"/>
      <c r="DU28" s="131"/>
      <c r="DV28" s="131"/>
      <c r="DW28" s="131"/>
      <c r="DX28" s="131"/>
      <c r="DY28" s="131"/>
      <c r="DZ28" s="131"/>
      <c r="EA28" s="131"/>
      <c r="EB28" s="131"/>
      <c r="EC28" s="131"/>
      <c r="ED28" s="131"/>
      <c r="EE28" s="131"/>
      <c r="EF28" s="131"/>
      <c r="EG28" s="131"/>
      <c r="EH28" s="131"/>
      <c r="EI28" s="131"/>
      <c r="EJ28" s="131"/>
      <c r="EK28" s="131"/>
      <c r="EL28" s="131"/>
      <c r="EM28" s="131"/>
      <c r="EN28" s="131"/>
      <c r="EO28" s="131"/>
      <c r="EP28" s="131"/>
      <c r="EQ28" s="131"/>
      <c r="ER28" s="131"/>
      <c r="ES28" s="131"/>
      <c r="ET28" s="131"/>
      <c r="EU28" s="131"/>
      <c r="EV28" s="131"/>
      <c r="EW28" s="131"/>
      <c r="EX28" s="131"/>
      <c r="EY28" s="131"/>
      <c r="EZ28" s="131"/>
      <c r="FA28" s="131"/>
      <c r="FB28" s="131"/>
      <c r="FC28" s="131"/>
      <c r="FD28" s="131"/>
      <c r="FE28" s="131"/>
      <c r="FF28" s="131"/>
      <c r="FG28" s="131"/>
      <c r="FH28" s="131"/>
      <c r="FI28" s="131"/>
      <c r="FJ28" s="131"/>
      <c r="FK28" s="131"/>
      <c r="FL28" s="131"/>
      <c r="FM28" s="131"/>
      <c r="FN28" s="131"/>
      <c r="FO28" s="131"/>
      <c r="FP28" s="131"/>
      <c r="FQ28" s="131"/>
      <c r="FR28" s="131"/>
      <c r="FS28" s="131"/>
      <c r="FT28" s="131"/>
      <c r="FU28" s="131"/>
      <c r="FV28" s="131"/>
      <c r="FW28" s="131"/>
      <c r="FX28" s="131"/>
      <c r="FY28" s="131"/>
      <c r="FZ28" s="131"/>
      <c r="GA28" s="131"/>
      <c r="GB28" s="131"/>
      <c r="GC28" s="131"/>
      <c r="GD28" s="131"/>
      <c r="GE28" s="131"/>
      <c r="GF28" s="131"/>
      <c r="GG28" s="131"/>
      <c r="GH28" s="131"/>
      <c r="GI28" s="131"/>
      <c r="GJ28" s="131"/>
      <c r="GK28" s="131"/>
      <c r="GL28" s="131"/>
      <c r="GM28" s="131"/>
      <c r="GN28" s="131"/>
      <c r="GO28" s="131"/>
      <c r="GP28" s="131"/>
      <c r="GQ28" s="131"/>
      <c r="GR28" s="131"/>
      <c r="GS28" s="131"/>
    </row>
    <row r="29" spans="1:201" x14ac:dyDescent="0.25">
      <c r="B29" s="128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44"/>
      <c r="O29" s="131"/>
      <c r="P29" s="131"/>
      <c r="Q29" s="131"/>
      <c r="R29" s="131"/>
      <c r="S29" s="131"/>
      <c r="T29" s="144"/>
      <c r="U29" s="131"/>
      <c r="V29" s="146"/>
      <c r="W29" s="146"/>
      <c r="X29" s="146"/>
      <c r="Y29" s="146"/>
      <c r="Z29" s="144"/>
      <c r="AA29" s="131"/>
      <c r="AB29" s="146"/>
      <c r="AC29" s="146"/>
      <c r="AD29" s="146"/>
      <c r="AE29" s="146"/>
      <c r="AF29" s="144"/>
      <c r="AG29" s="131"/>
      <c r="AH29" s="146"/>
      <c r="AI29" s="146"/>
      <c r="AJ29" s="146"/>
      <c r="AK29" s="146"/>
      <c r="AL29" s="146"/>
      <c r="AM29" s="146"/>
      <c r="AN29" s="146"/>
      <c r="AO29" s="146"/>
      <c r="AP29" s="146"/>
      <c r="AQ29" s="146"/>
      <c r="AR29" s="146"/>
      <c r="AS29" s="146"/>
      <c r="AT29" s="146"/>
      <c r="AU29" s="146"/>
      <c r="AV29" s="146"/>
      <c r="AW29" s="146"/>
      <c r="AX29" s="144"/>
      <c r="AY29" s="131"/>
      <c r="AZ29" s="146"/>
      <c r="BA29" s="146"/>
      <c r="BB29" s="146"/>
      <c r="BC29" s="146"/>
      <c r="BD29" s="146"/>
      <c r="BE29" s="146"/>
      <c r="BF29" s="146"/>
      <c r="BG29" s="146"/>
      <c r="BH29" s="146"/>
      <c r="BI29" s="146"/>
      <c r="BJ29" s="144"/>
      <c r="BK29" s="131"/>
      <c r="BL29" s="131"/>
      <c r="BM29" s="131"/>
      <c r="BN29" s="131"/>
      <c r="BO29" s="131"/>
      <c r="BP29" s="131"/>
      <c r="BQ29" s="131"/>
      <c r="BR29" s="131"/>
      <c r="BS29" s="131"/>
      <c r="BT29" s="131"/>
      <c r="BU29" s="131"/>
      <c r="BV29" s="131"/>
      <c r="BW29" s="131"/>
      <c r="BX29" s="131"/>
      <c r="BY29" s="131"/>
      <c r="BZ29" s="131"/>
      <c r="CA29" s="131"/>
      <c r="CB29" s="131"/>
      <c r="CC29" s="131"/>
      <c r="CD29" s="131"/>
      <c r="CE29" s="131"/>
      <c r="CF29" s="131"/>
      <c r="CG29" s="131"/>
      <c r="CH29" s="131"/>
      <c r="CI29" s="131"/>
      <c r="CJ29" s="131"/>
      <c r="CK29" s="131"/>
      <c r="CL29" s="131"/>
      <c r="CM29" s="131"/>
      <c r="CN29" s="131"/>
      <c r="CO29" s="131"/>
      <c r="CP29" s="131"/>
      <c r="CQ29" s="131"/>
      <c r="CR29" s="131"/>
      <c r="CS29" s="131"/>
      <c r="CT29" s="131"/>
      <c r="CU29" s="131"/>
      <c r="CV29" s="131"/>
      <c r="CW29" s="131"/>
      <c r="CX29" s="131"/>
      <c r="CY29" s="131"/>
      <c r="CZ29" s="131"/>
      <c r="DA29" s="131"/>
      <c r="DB29" s="131"/>
      <c r="DC29" s="131"/>
      <c r="DD29" s="131"/>
      <c r="DE29" s="131"/>
      <c r="DF29" s="131"/>
      <c r="DG29" s="131"/>
      <c r="DH29" s="131"/>
      <c r="DI29" s="131"/>
      <c r="DJ29" s="131"/>
      <c r="DK29" s="131"/>
      <c r="DL29" s="131"/>
      <c r="DM29" s="131"/>
      <c r="DN29" s="131"/>
      <c r="DO29" s="131"/>
      <c r="DP29" s="131"/>
      <c r="DQ29" s="131"/>
      <c r="DR29" s="131"/>
      <c r="DS29" s="131"/>
      <c r="DT29" s="131"/>
      <c r="DU29" s="131"/>
      <c r="DV29" s="131"/>
      <c r="DW29" s="131"/>
      <c r="DX29" s="131"/>
      <c r="DY29" s="131"/>
      <c r="DZ29" s="131"/>
      <c r="EA29" s="131"/>
      <c r="EB29" s="131"/>
      <c r="EC29" s="131"/>
      <c r="ED29" s="131"/>
      <c r="EE29" s="131"/>
      <c r="EF29" s="131"/>
      <c r="EG29" s="131"/>
      <c r="EH29" s="131"/>
      <c r="EI29" s="131"/>
      <c r="EJ29" s="131"/>
      <c r="EK29" s="131"/>
      <c r="EL29" s="131"/>
      <c r="EM29" s="131"/>
      <c r="EN29" s="131"/>
      <c r="EO29" s="131"/>
      <c r="EP29" s="131"/>
      <c r="EQ29" s="131"/>
      <c r="ER29" s="131"/>
      <c r="ES29" s="131"/>
      <c r="ET29" s="131"/>
      <c r="EU29" s="131"/>
      <c r="EV29" s="131"/>
      <c r="EW29" s="131"/>
      <c r="EX29" s="131"/>
      <c r="EY29" s="131"/>
      <c r="EZ29" s="131"/>
      <c r="FA29" s="131"/>
      <c r="FB29" s="131"/>
      <c r="FC29" s="131"/>
      <c r="FD29" s="131"/>
      <c r="FE29" s="131"/>
      <c r="FF29" s="131"/>
      <c r="FG29" s="131"/>
      <c r="FH29" s="131"/>
      <c r="FI29" s="131"/>
      <c r="FJ29" s="131"/>
      <c r="FK29" s="131"/>
      <c r="FL29" s="131"/>
      <c r="FM29" s="131"/>
      <c r="FN29" s="131"/>
      <c r="FO29" s="131"/>
      <c r="FP29" s="131"/>
      <c r="FQ29" s="131"/>
      <c r="FR29" s="131"/>
      <c r="FS29" s="131"/>
      <c r="FT29" s="131"/>
      <c r="FU29" s="131"/>
      <c r="FV29" s="131"/>
      <c r="FW29" s="131"/>
      <c r="FX29" s="131"/>
      <c r="FY29" s="131"/>
      <c r="FZ29" s="131"/>
      <c r="GA29" s="131"/>
      <c r="GB29" s="131"/>
      <c r="GC29" s="131"/>
      <c r="GD29" s="131"/>
      <c r="GE29" s="131"/>
      <c r="GF29" s="131"/>
      <c r="GG29" s="131"/>
      <c r="GH29" s="131"/>
      <c r="GI29" s="131"/>
      <c r="GJ29" s="131"/>
      <c r="GK29" s="131"/>
      <c r="GL29" s="131"/>
      <c r="GM29" s="131"/>
      <c r="GN29" s="131"/>
      <c r="GO29" s="131"/>
      <c r="GP29" s="131"/>
      <c r="GQ29" s="131"/>
      <c r="GR29" s="131"/>
      <c r="GS29" s="131"/>
    </row>
    <row r="30" spans="1:201" x14ac:dyDescent="0.25">
      <c r="B30" s="128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44"/>
      <c r="O30" s="131"/>
      <c r="P30" s="131"/>
      <c r="Q30" s="131"/>
      <c r="R30" s="131"/>
      <c r="S30" s="131"/>
      <c r="T30" s="144"/>
      <c r="U30" s="131"/>
      <c r="V30" s="146"/>
      <c r="W30" s="146"/>
      <c r="X30" s="146"/>
      <c r="Y30" s="146"/>
      <c r="Z30" s="144"/>
      <c r="AA30" s="131"/>
      <c r="AB30" s="146"/>
      <c r="AC30" s="146"/>
      <c r="AD30" s="146"/>
      <c r="AE30" s="146"/>
      <c r="AF30" s="144"/>
      <c r="AG30" s="131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  <c r="AR30" s="146"/>
      <c r="AS30" s="146"/>
      <c r="AT30" s="146"/>
      <c r="AU30" s="146"/>
      <c r="AV30" s="146"/>
      <c r="AW30" s="146"/>
      <c r="AX30" s="144"/>
      <c r="AY30" s="131"/>
      <c r="AZ30" s="146"/>
      <c r="BA30" s="146"/>
      <c r="BB30" s="146"/>
      <c r="BC30" s="146"/>
      <c r="BD30" s="146"/>
      <c r="BE30" s="146"/>
      <c r="BF30" s="146"/>
      <c r="BG30" s="146"/>
      <c r="BH30" s="146"/>
      <c r="BI30" s="146"/>
      <c r="BJ30" s="144"/>
      <c r="BK30" s="131"/>
      <c r="BL30" s="131"/>
      <c r="BM30" s="131"/>
      <c r="BN30" s="131"/>
      <c r="BO30" s="131"/>
      <c r="BP30" s="131"/>
      <c r="BQ30" s="131"/>
      <c r="BR30" s="131"/>
      <c r="BS30" s="131"/>
      <c r="BT30" s="131"/>
      <c r="BU30" s="131"/>
      <c r="BV30" s="131"/>
      <c r="BW30" s="131"/>
      <c r="BX30" s="131"/>
      <c r="BY30" s="131"/>
      <c r="BZ30" s="131"/>
      <c r="CA30" s="131"/>
      <c r="CB30" s="131"/>
      <c r="CC30" s="131"/>
      <c r="CD30" s="131"/>
      <c r="CE30" s="131"/>
      <c r="CF30" s="131"/>
      <c r="CG30" s="131"/>
      <c r="CH30" s="131"/>
      <c r="CI30" s="131"/>
      <c r="CJ30" s="131"/>
      <c r="CK30" s="131"/>
      <c r="CL30" s="131"/>
      <c r="CM30" s="131"/>
      <c r="CN30" s="131"/>
      <c r="CO30" s="131"/>
      <c r="CP30" s="131"/>
      <c r="CQ30" s="131"/>
      <c r="CR30" s="131"/>
      <c r="CS30" s="131"/>
      <c r="CT30" s="131"/>
      <c r="CU30" s="131"/>
      <c r="CV30" s="131"/>
      <c r="CW30" s="131"/>
      <c r="CX30" s="131"/>
      <c r="CY30" s="131"/>
      <c r="CZ30" s="131"/>
      <c r="DA30" s="131"/>
      <c r="DB30" s="131"/>
      <c r="DC30" s="131"/>
      <c r="DD30" s="131"/>
      <c r="DE30" s="131"/>
      <c r="DF30" s="131"/>
      <c r="DG30" s="131"/>
      <c r="DH30" s="131"/>
      <c r="DI30" s="131"/>
      <c r="DJ30" s="131"/>
      <c r="DK30" s="131"/>
      <c r="DL30" s="131"/>
      <c r="DM30" s="131"/>
      <c r="DN30" s="131"/>
      <c r="DO30" s="131"/>
      <c r="DP30" s="131"/>
      <c r="DQ30" s="131"/>
      <c r="DR30" s="131"/>
      <c r="DS30" s="131"/>
      <c r="DT30" s="131"/>
      <c r="DU30" s="131"/>
      <c r="DV30" s="131"/>
      <c r="DW30" s="131"/>
      <c r="DX30" s="131"/>
      <c r="DY30" s="131"/>
      <c r="DZ30" s="131"/>
      <c r="EA30" s="131"/>
      <c r="EB30" s="131"/>
      <c r="EC30" s="131"/>
      <c r="ED30" s="131"/>
      <c r="EE30" s="131"/>
      <c r="EF30" s="131"/>
      <c r="EG30" s="131"/>
      <c r="EH30" s="131"/>
      <c r="EI30" s="131"/>
      <c r="EJ30" s="131"/>
      <c r="EK30" s="131"/>
      <c r="EL30" s="131"/>
      <c r="EM30" s="131"/>
      <c r="EN30" s="131"/>
      <c r="EO30" s="131"/>
      <c r="EP30" s="131"/>
      <c r="EQ30" s="131"/>
      <c r="ER30" s="131"/>
      <c r="ES30" s="131"/>
      <c r="ET30" s="131"/>
      <c r="EU30" s="131"/>
      <c r="EV30" s="131"/>
      <c r="EW30" s="131"/>
      <c r="EX30" s="131"/>
      <c r="EY30" s="131"/>
      <c r="EZ30" s="131"/>
      <c r="FA30" s="131"/>
      <c r="FB30" s="131"/>
      <c r="FC30" s="131"/>
      <c r="FD30" s="131"/>
      <c r="FE30" s="131"/>
      <c r="FF30" s="131"/>
      <c r="FG30" s="131"/>
      <c r="FH30" s="131"/>
      <c r="FI30" s="131"/>
      <c r="FJ30" s="131"/>
      <c r="FK30" s="131"/>
      <c r="FL30" s="131"/>
      <c r="FM30" s="131"/>
      <c r="FN30" s="131"/>
      <c r="FO30" s="131"/>
      <c r="FP30" s="131"/>
      <c r="FQ30" s="131"/>
      <c r="FR30" s="131"/>
      <c r="FS30" s="131"/>
      <c r="FT30" s="131"/>
      <c r="FU30" s="131"/>
      <c r="FV30" s="131"/>
      <c r="FW30" s="131"/>
      <c r="FX30" s="131"/>
      <c r="FY30" s="131"/>
      <c r="FZ30" s="131"/>
      <c r="GA30" s="131"/>
      <c r="GB30" s="131"/>
      <c r="GC30" s="131"/>
      <c r="GD30" s="131"/>
      <c r="GE30" s="131"/>
      <c r="GF30" s="131"/>
      <c r="GG30" s="131"/>
      <c r="GH30" s="131"/>
      <c r="GI30" s="131"/>
      <c r="GJ30" s="131"/>
      <c r="GK30" s="131"/>
      <c r="GL30" s="131"/>
      <c r="GM30" s="131"/>
      <c r="GN30" s="131"/>
      <c r="GO30" s="131"/>
      <c r="GP30" s="131"/>
      <c r="GQ30" s="131"/>
      <c r="GR30" s="131"/>
      <c r="GS30" s="131"/>
    </row>
    <row r="31" spans="1:201" x14ac:dyDescent="0.25">
      <c r="B31" s="128" t="s">
        <v>342</v>
      </c>
      <c r="C31" s="131"/>
      <c r="D31" s="131"/>
      <c r="E31" s="131"/>
      <c r="F31" s="131"/>
      <c r="G31" s="131"/>
      <c r="H31" s="131"/>
      <c r="I31" s="131">
        <f>H33*$P$61</f>
        <v>1.4999999999999999E-2</v>
      </c>
      <c r="J31" s="131">
        <f t="shared" ref="J31:N31" si="34">I33*$P$61</f>
        <v>1.4549999999999999E-2</v>
      </c>
      <c r="K31" s="131">
        <f t="shared" si="34"/>
        <v>1.9513500000000003E-2</v>
      </c>
      <c r="L31" s="131">
        <f t="shared" si="34"/>
        <v>2.4355095E-2</v>
      </c>
      <c r="M31" s="131">
        <f t="shared" si="34"/>
        <v>2.9078577150000003E-2</v>
      </c>
      <c r="N31" s="144">
        <f t="shared" si="34"/>
        <v>3.3687625510500002E-2</v>
      </c>
      <c r="O31" s="131">
        <f>N33*$P$62</f>
        <v>3.1821507873799997E-2</v>
      </c>
      <c r="P31" s="131">
        <f t="shared" ref="P31:T31" si="35">O33*$P$62</f>
        <v>3.9655381818127784E-2</v>
      </c>
      <c r="Q31" s="131">
        <f t="shared" si="35"/>
        <v>4.7336555972053246E-2</v>
      </c>
      <c r="R31" s="131">
        <f t="shared" si="35"/>
        <v>5.4869063565627457E-2</v>
      </c>
      <c r="S31" s="131">
        <f t="shared" si="35"/>
        <v>6.2256838076826686E-2</v>
      </c>
      <c r="T31" s="131">
        <f t="shared" si="35"/>
        <v>6.9503715730747637E-2</v>
      </c>
      <c r="U31" s="131">
        <f>T33*$P$63</f>
        <v>4.5968062761809869E-2</v>
      </c>
      <c r="V31" s="146">
        <f t="shared" ref="V31:Z31" si="36">U33*$P$63</f>
        <v>5.1280339200579214E-2</v>
      </c>
      <c r="W31" s="146">
        <f t="shared" si="36"/>
        <v>5.6542940479668007E-2</v>
      </c>
      <c r="X31" s="146">
        <f t="shared" si="36"/>
        <v>6.175676177140596E-2</v>
      </c>
      <c r="Y31" s="146">
        <f t="shared" si="36"/>
        <v>6.6922685570762502E-2</v>
      </c>
      <c r="Z31" s="144">
        <f t="shared" si="36"/>
        <v>7.2041581889258341E-2</v>
      </c>
      <c r="AA31" s="146">
        <f>Z33*$P$64</f>
        <v>0.1028190779279827</v>
      </c>
      <c r="AB31" s="146">
        <f t="shared" ref="AB31:AF31" si="37">AA33*$P$64</f>
        <v>0.11018611280598366</v>
      </c>
      <c r="AC31" s="146">
        <f t="shared" si="37"/>
        <v>0.11759427531515579</v>
      </c>
      <c r="AD31" s="146">
        <f t="shared" si="37"/>
        <v>0.12504651226945032</v>
      </c>
      <c r="AE31" s="146">
        <f t="shared" si="37"/>
        <v>0.13254578693387092</v>
      </c>
      <c r="AF31" s="144">
        <f t="shared" si="37"/>
        <v>0.1400950802031993</v>
      </c>
      <c r="AG31" s="146">
        <f>AF33*$P$65</f>
        <v>0.11077304384047591</v>
      </c>
      <c r="AH31" s="146">
        <f t="shared" ref="AH31:AX31" si="38">AG33*$P$65</f>
        <v>0.12043940393373297</v>
      </c>
      <c r="AI31" s="146">
        <f t="shared" si="38"/>
        <v>0.13013068796185412</v>
      </c>
      <c r="AJ31" s="146">
        <f t="shared" si="38"/>
        <v>0.13984907085586035</v>
      </c>
      <c r="AK31" s="146">
        <f t="shared" si="38"/>
        <v>0.14959673315465805</v>
      </c>
      <c r="AL31" s="146">
        <f t="shared" si="38"/>
        <v>0.15937586149439828</v>
      </c>
      <c r="AM31" s="146">
        <f t="shared" si="38"/>
        <v>0.16918864909909831</v>
      </c>
      <c r="AN31" s="146">
        <f t="shared" si="38"/>
        <v>0.17903729627263457</v>
      </c>
      <c r="AO31" s="146">
        <f t="shared" si="38"/>
        <v>0.18892401089221814</v>
      </c>
      <c r="AP31" s="146">
        <f t="shared" si="38"/>
        <v>0.19885100890346302</v>
      </c>
      <c r="AQ31" s="146">
        <f t="shared" si="38"/>
        <v>0.20882051481715869</v>
      </c>
      <c r="AR31" s="146">
        <f t="shared" si="38"/>
        <v>0.21883476220785761</v>
      </c>
      <c r="AS31" s="146">
        <f t="shared" si="38"/>
        <v>0.22889599421439041</v>
      </c>
      <c r="AT31" s="146">
        <f t="shared" si="38"/>
        <v>0.23900646404241999</v>
      </c>
      <c r="AU31" s="146">
        <f t="shared" si="38"/>
        <v>0.24916843546914783</v>
      </c>
      <c r="AV31" s="146">
        <f t="shared" si="38"/>
        <v>0.25938418335028518</v>
      </c>
      <c r="AW31" s="146">
        <f t="shared" si="38"/>
        <v>0.26965599412940311</v>
      </c>
      <c r="AX31" s="144">
        <f t="shared" si="38"/>
        <v>0.27998616634977486</v>
      </c>
      <c r="AY31" s="146">
        <f>AX33*$P$66</f>
        <v>0.19358467411255045</v>
      </c>
      <c r="AZ31" s="146">
        <f t="shared" ref="AZ31:BJ31" si="39">AY33*$P$66</f>
        <v>0.20404080599343613</v>
      </c>
      <c r="BA31" s="146">
        <f t="shared" si="39"/>
        <v>0.21451629634173305</v>
      </c>
      <c r="BB31" s="146">
        <f t="shared" si="39"/>
        <v>0.22501219077062931</v>
      </c>
      <c r="BC31" s="146">
        <f t="shared" si="39"/>
        <v>0.23552953682915972</v>
      </c>
      <c r="BD31" s="146">
        <f t="shared" si="39"/>
        <v>0.24606938410676724</v>
      </c>
      <c r="BE31" s="146">
        <f t="shared" si="39"/>
        <v>0.25663278433805764</v>
      </c>
      <c r="BF31" s="146">
        <f t="shared" si="39"/>
        <v>0.26722079150775874</v>
      </c>
      <c r="BG31" s="146">
        <f t="shared" si="39"/>
        <v>0.27783446195589362</v>
      </c>
      <c r="BH31" s="146">
        <f t="shared" si="39"/>
        <v>0.28847485448317928</v>
      </c>
      <c r="BI31" s="146">
        <f t="shared" si="39"/>
        <v>0.29914303045666057</v>
      </c>
      <c r="BJ31" s="144">
        <f t="shared" si="39"/>
        <v>0.30984005391559011</v>
      </c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1"/>
      <c r="BW31" s="131"/>
      <c r="BX31" s="131"/>
      <c r="BY31" s="131"/>
      <c r="BZ31" s="131"/>
      <c r="CA31" s="131"/>
      <c r="CB31" s="131"/>
      <c r="CC31" s="131"/>
      <c r="CD31" s="131"/>
      <c r="CE31" s="131"/>
      <c r="CF31" s="131"/>
      <c r="CG31" s="131"/>
      <c r="CH31" s="131"/>
      <c r="CI31" s="131"/>
      <c r="CJ31" s="131"/>
      <c r="CK31" s="131"/>
      <c r="CL31" s="131"/>
      <c r="CM31" s="131"/>
      <c r="CN31" s="131"/>
      <c r="CO31" s="131"/>
      <c r="CP31" s="131"/>
      <c r="CQ31" s="131"/>
      <c r="CR31" s="131"/>
      <c r="CS31" s="131"/>
      <c r="CT31" s="131"/>
      <c r="CU31" s="131"/>
      <c r="CV31" s="131"/>
      <c r="CW31" s="131"/>
      <c r="CX31" s="131"/>
      <c r="CY31" s="131"/>
      <c r="CZ31" s="131"/>
      <c r="DA31" s="131"/>
      <c r="DB31" s="131"/>
      <c r="DC31" s="131"/>
      <c r="DD31" s="131"/>
      <c r="DE31" s="131"/>
      <c r="DF31" s="131"/>
      <c r="DG31" s="131"/>
      <c r="DH31" s="131"/>
      <c r="DI31" s="131"/>
      <c r="DJ31" s="131"/>
      <c r="DK31" s="131"/>
      <c r="DL31" s="131"/>
      <c r="DM31" s="131"/>
      <c r="DN31" s="131"/>
      <c r="DO31" s="131"/>
      <c r="DP31" s="131"/>
      <c r="DQ31" s="131"/>
      <c r="DR31" s="131"/>
      <c r="DS31" s="131"/>
      <c r="DT31" s="131"/>
      <c r="DU31" s="131"/>
      <c r="DV31" s="131"/>
      <c r="DW31" s="131"/>
      <c r="DX31" s="131"/>
      <c r="DY31" s="131"/>
      <c r="DZ31" s="131"/>
      <c r="EA31" s="131"/>
      <c r="EB31" s="131"/>
      <c r="EC31" s="131"/>
      <c r="ED31" s="131"/>
      <c r="EE31" s="131"/>
      <c r="EF31" s="131"/>
      <c r="EG31" s="131"/>
      <c r="EH31" s="131"/>
      <c r="EI31" s="131"/>
      <c r="EJ31" s="131"/>
      <c r="EK31" s="131"/>
      <c r="EL31" s="131"/>
      <c r="EM31" s="131"/>
      <c r="EN31" s="131"/>
      <c r="EO31" s="131"/>
      <c r="EP31" s="131"/>
      <c r="EQ31" s="131"/>
      <c r="ER31" s="131"/>
      <c r="ES31" s="131"/>
      <c r="ET31" s="131"/>
      <c r="EU31" s="131"/>
      <c r="EV31" s="131"/>
      <c r="EW31" s="131"/>
      <c r="EX31" s="131"/>
      <c r="EY31" s="131"/>
      <c r="EZ31" s="131"/>
      <c r="FA31" s="131"/>
      <c r="FB31" s="131"/>
      <c r="FC31" s="131"/>
      <c r="FD31" s="131"/>
      <c r="FE31" s="131"/>
      <c r="FF31" s="131"/>
      <c r="FG31" s="131"/>
      <c r="FH31" s="131"/>
      <c r="FI31" s="131"/>
      <c r="FJ31" s="131"/>
      <c r="FK31" s="131"/>
      <c r="FL31" s="131"/>
      <c r="FM31" s="131"/>
      <c r="FN31" s="131"/>
      <c r="FO31" s="131"/>
      <c r="FP31" s="131"/>
      <c r="FQ31" s="131"/>
      <c r="FR31" s="131"/>
      <c r="FS31" s="131"/>
      <c r="FT31" s="131"/>
      <c r="FU31" s="131"/>
      <c r="FV31" s="131"/>
      <c r="FW31" s="131"/>
      <c r="FX31" s="131"/>
      <c r="FY31" s="131"/>
      <c r="FZ31" s="131"/>
      <c r="GA31" s="131"/>
      <c r="GB31" s="131"/>
      <c r="GC31" s="131"/>
      <c r="GD31" s="131"/>
      <c r="GE31" s="131"/>
      <c r="GF31" s="131"/>
      <c r="GG31" s="131"/>
      <c r="GH31" s="131"/>
      <c r="GI31" s="131"/>
      <c r="GJ31" s="131"/>
      <c r="GK31" s="131"/>
      <c r="GL31" s="131"/>
      <c r="GM31" s="131"/>
      <c r="GN31" s="131"/>
      <c r="GO31" s="131"/>
      <c r="GP31" s="131"/>
      <c r="GQ31" s="131"/>
      <c r="GR31" s="131"/>
      <c r="GS31" s="131"/>
    </row>
    <row r="32" spans="1:201" x14ac:dyDescent="0.25"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44"/>
      <c r="O32" s="131"/>
      <c r="P32" s="131"/>
      <c r="Q32" s="131"/>
      <c r="R32" s="131"/>
      <c r="S32" s="131"/>
      <c r="T32" s="144"/>
      <c r="U32" s="131"/>
      <c r="V32" s="146"/>
      <c r="W32" s="146"/>
      <c r="X32" s="146"/>
      <c r="Y32" s="146"/>
      <c r="Z32" s="144"/>
      <c r="AA32" s="131"/>
      <c r="AB32" s="146"/>
      <c r="AC32" s="146"/>
      <c r="AD32" s="146"/>
      <c r="AE32" s="146"/>
      <c r="AF32" s="144"/>
      <c r="AG32" s="131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4"/>
      <c r="AY32" s="131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4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1"/>
      <c r="BW32" s="131"/>
      <c r="BX32" s="131"/>
      <c r="BY32" s="131"/>
      <c r="BZ32" s="131"/>
      <c r="CA32" s="131"/>
      <c r="CB32" s="131"/>
      <c r="CC32" s="131"/>
      <c r="CD32" s="131"/>
      <c r="CE32" s="131"/>
      <c r="CF32" s="131"/>
      <c r="CG32" s="131"/>
      <c r="CH32" s="131"/>
      <c r="CI32" s="131"/>
      <c r="CJ32" s="131"/>
      <c r="CK32" s="131"/>
      <c r="CL32" s="131"/>
      <c r="CM32" s="131"/>
      <c r="CN32" s="131"/>
      <c r="CO32" s="131"/>
      <c r="CP32" s="131"/>
      <c r="CQ32" s="131"/>
      <c r="CR32" s="131"/>
      <c r="CS32" s="131"/>
      <c r="CT32" s="131"/>
      <c r="CU32" s="131"/>
      <c r="CV32" s="131"/>
      <c r="CW32" s="131"/>
      <c r="CX32" s="131"/>
      <c r="CY32" s="131"/>
      <c r="CZ32" s="131"/>
      <c r="DA32" s="131"/>
      <c r="DB32" s="131"/>
      <c r="DC32" s="131"/>
      <c r="DD32" s="131"/>
      <c r="DE32" s="131"/>
      <c r="DF32" s="131"/>
      <c r="DG32" s="131"/>
      <c r="DH32" s="131"/>
      <c r="DI32" s="131"/>
      <c r="DJ32" s="131"/>
      <c r="DK32" s="131"/>
      <c r="DL32" s="131"/>
      <c r="DM32" s="131"/>
      <c r="DN32" s="131"/>
      <c r="DO32" s="131"/>
      <c r="DP32" s="131"/>
      <c r="DQ32" s="131"/>
      <c r="DR32" s="131"/>
      <c r="DS32" s="131"/>
      <c r="DT32" s="131"/>
      <c r="DU32" s="131"/>
      <c r="DV32" s="131"/>
      <c r="DW32" s="131"/>
      <c r="DX32" s="131"/>
      <c r="DY32" s="131"/>
      <c r="DZ32" s="131"/>
      <c r="EA32" s="131"/>
      <c r="EB32" s="131"/>
      <c r="EC32" s="131"/>
      <c r="ED32" s="131"/>
      <c r="EE32" s="131"/>
      <c r="EF32" s="131"/>
      <c r="EG32" s="131"/>
      <c r="EH32" s="131"/>
      <c r="EI32" s="131"/>
      <c r="EJ32" s="131"/>
      <c r="EK32" s="131"/>
      <c r="EL32" s="131"/>
      <c r="EM32" s="131"/>
      <c r="EN32" s="131"/>
      <c r="EO32" s="131"/>
      <c r="EP32" s="131"/>
      <c r="EQ32" s="131"/>
      <c r="ER32" s="131"/>
      <c r="ES32" s="131"/>
      <c r="ET32" s="131"/>
      <c r="EU32" s="131"/>
      <c r="EV32" s="131"/>
      <c r="EW32" s="131"/>
      <c r="EX32" s="131"/>
      <c r="EY32" s="131"/>
      <c r="EZ32" s="131"/>
      <c r="FA32" s="131"/>
      <c r="FB32" s="131"/>
      <c r="FC32" s="131"/>
      <c r="FD32" s="131"/>
      <c r="FE32" s="131"/>
      <c r="FF32" s="131"/>
      <c r="FG32" s="131"/>
      <c r="FH32" s="131"/>
      <c r="FI32" s="131"/>
      <c r="FJ32" s="131"/>
      <c r="FK32" s="131"/>
      <c r="FL32" s="131"/>
      <c r="FM32" s="131"/>
      <c r="FN32" s="131"/>
      <c r="FO32" s="131"/>
      <c r="FP32" s="131"/>
      <c r="FQ32" s="131"/>
      <c r="FR32" s="131"/>
      <c r="FS32" s="131"/>
      <c r="FT32" s="131"/>
      <c r="FU32" s="131"/>
      <c r="FV32" s="131"/>
      <c r="FW32" s="131"/>
      <c r="FX32" s="131"/>
      <c r="FY32" s="131"/>
      <c r="FZ32" s="131"/>
      <c r="GA32" s="131"/>
      <c r="GB32" s="131"/>
      <c r="GC32" s="131"/>
      <c r="GD32" s="131"/>
      <c r="GE32" s="131"/>
      <c r="GF32" s="131"/>
      <c r="GG32" s="131"/>
      <c r="GH32" s="131"/>
      <c r="GI32" s="131"/>
      <c r="GJ32" s="131"/>
      <c r="GK32" s="131"/>
      <c r="GL32" s="131"/>
      <c r="GM32" s="131"/>
      <c r="GN32" s="131"/>
      <c r="GO32" s="131"/>
      <c r="GP32" s="131"/>
      <c r="GQ32" s="131"/>
      <c r="GR32" s="131"/>
      <c r="GS32" s="131"/>
    </row>
    <row r="33" spans="1:201" x14ac:dyDescent="0.25">
      <c r="B33" s="128" t="s">
        <v>326</v>
      </c>
      <c r="C33" s="131"/>
      <c r="D33" s="131"/>
      <c r="E33" s="131"/>
      <c r="F33" s="131"/>
      <c r="G33" s="131"/>
      <c r="H33" s="143">
        <f>H28</f>
        <v>0.5</v>
      </c>
      <c r="I33" s="143">
        <f>I27+I28-I31</f>
        <v>0.48499999999999999</v>
      </c>
      <c r="J33" s="143">
        <f t="shared" ref="J33:BJ33" si="40">J27+J28-J31</f>
        <v>0.65045000000000008</v>
      </c>
      <c r="K33" s="143">
        <f>K27+K28-K31</f>
        <v>0.81183650000000007</v>
      </c>
      <c r="L33" s="143">
        <f t="shared" si="40"/>
        <v>0.96928590500000011</v>
      </c>
      <c r="M33" s="143">
        <f t="shared" si="40"/>
        <v>1.1229208503500001</v>
      </c>
      <c r="N33" s="145">
        <f t="shared" si="40"/>
        <v>1.2728603149519999</v>
      </c>
      <c r="O33" s="145">
        <f t="shared" si="40"/>
        <v>1.5862152727251113</v>
      </c>
      <c r="P33" s="145">
        <f t="shared" si="40"/>
        <v>1.8934622388821296</v>
      </c>
      <c r="Q33" s="145">
        <f t="shared" si="40"/>
        <v>2.1947625426250981</v>
      </c>
      <c r="R33" s="145">
        <f t="shared" si="40"/>
        <v>2.4902735230730673</v>
      </c>
      <c r="S33" s="145">
        <f t="shared" si="40"/>
        <v>2.7801486292299056</v>
      </c>
      <c r="T33" s="145">
        <f t="shared" si="40"/>
        <v>3.0645375174539913</v>
      </c>
      <c r="U33" s="147">
        <f t="shared" si="40"/>
        <v>3.4186892800386146</v>
      </c>
      <c r="V33" s="147">
        <f t="shared" si="40"/>
        <v>3.7695293653112008</v>
      </c>
      <c r="W33" s="147">
        <f t="shared" si="40"/>
        <v>4.1171174514270641</v>
      </c>
      <c r="X33" s="147">
        <f t="shared" si="40"/>
        <v>4.4615123713841669</v>
      </c>
      <c r="Y33" s="147">
        <f t="shared" si="40"/>
        <v>4.8027721259505558</v>
      </c>
      <c r="Z33" s="145">
        <f t="shared" si="40"/>
        <v>5.140953896399135</v>
      </c>
      <c r="AA33" s="147">
        <f t="shared" si="40"/>
        <v>5.5093056402991829</v>
      </c>
      <c r="AB33" s="147">
        <f t="shared" si="40"/>
        <v>5.8797137657577894</v>
      </c>
      <c r="AC33" s="147">
        <f t="shared" si="40"/>
        <v>6.2523256134725163</v>
      </c>
      <c r="AD33" s="147">
        <f t="shared" si="40"/>
        <v>6.6272893466935461</v>
      </c>
      <c r="AE33" s="147">
        <f t="shared" si="40"/>
        <v>7.0047540101599646</v>
      </c>
      <c r="AF33" s="145">
        <f t="shared" si="40"/>
        <v>7.3848695893650609</v>
      </c>
      <c r="AG33" s="147">
        <f t="shared" si="40"/>
        <v>8.0292935955821978</v>
      </c>
      <c r="AH33" s="147">
        <f t="shared" si="40"/>
        <v>8.675379197456941</v>
      </c>
      <c r="AI33" s="147">
        <f t="shared" si="40"/>
        <v>9.3232713903906905</v>
      </c>
      <c r="AJ33" s="147">
        <f t="shared" si="40"/>
        <v>9.9731155436438694</v>
      </c>
      <c r="AK33" s="147">
        <f t="shared" si="40"/>
        <v>10.625057432959885</v>
      </c>
      <c r="AL33" s="147">
        <f t="shared" si="40"/>
        <v>11.27924327327322</v>
      </c>
      <c r="AM33" s="147">
        <f t="shared" si="40"/>
        <v>11.935819751508971</v>
      </c>
      <c r="AN33" s="147">
        <f t="shared" si="40"/>
        <v>12.59493405948121</v>
      </c>
      <c r="AO33" s="147">
        <f t="shared" si="40"/>
        <v>13.256733926897535</v>
      </c>
      <c r="AP33" s="147">
        <f t="shared" si="40"/>
        <v>13.921367654477246</v>
      </c>
      <c r="AQ33" s="147">
        <f t="shared" si="40"/>
        <v>14.588984147190509</v>
      </c>
      <c r="AR33" s="147">
        <f t="shared" si="40"/>
        <v>15.259732947626029</v>
      </c>
      <c r="AS33" s="147">
        <f t="shared" si="40"/>
        <v>15.933764269494667</v>
      </c>
      <c r="AT33" s="147">
        <f t="shared" si="40"/>
        <v>16.611229031276523</v>
      </c>
      <c r="AU33" s="147">
        <f t="shared" si="40"/>
        <v>17.292278890019013</v>
      </c>
      <c r="AV33" s="147">
        <f t="shared" si="40"/>
        <v>17.977066275293542</v>
      </c>
      <c r="AW33" s="147">
        <f t="shared" si="40"/>
        <v>18.665744423318323</v>
      </c>
      <c r="AX33" s="145">
        <f t="shared" si="40"/>
        <v>19.358467411255045</v>
      </c>
      <c r="AY33" s="147">
        <f t="shared" si="40"/>
        <v>20.404080599343612</v>
      </c>
      <c r="AZ33" s="147">
        <f t="shared" si="40"/>
        <v>21.451629634173305</v>
      </c>
      <c r="BA33" s="147">
        <f t="shared" si="40"/>
        <v>22.501219077062931</v>
      </c>
      <c r="BB33" s="147">
        <f t="shared" si="40"/>
        <v>23.552953682915973</v>
      </c>
      <c r="BC33" s="147">
        <f t="shared" si="40"/>
        <v>24.606938410676722</v>
      </c>
      <c r="BD33" s="147">
        <f t="shared" si="40"/>
        <v>25.663278433805765</v>
      </c>
      <c r="BE33" s="147">
        <f t="shared" si="40"/>
        <v>26.722079150775873</v>
      </c>
      <c r="BF33" s="147">
        <f t="shared" si="40"/>
        <v>27.783446195589363</v>
      </c>
      <c r="BG33" s="147">
        <f t="shared" si="40"/>
        <v>28.847485448317929</v>
      </c>
      <c r="BH33" s="147">
        <f t="shared" si="40"/>
        <v>29.914303045666056</v>
      </c>
      <c r="BI33" s="147">
        <f t="shared" si="40"/>
        <v>30.984005391559013</v>
      </c>
      <c r="BJ33" s="145">
        <f t="shared" si="40"/>
        <v>32.056699167756534</v>
      </c>
      <c r="BK33" s="131"/>
      <c r="BL33" s="131"/>
      <c r="BM33" s="131"/>
      <c r="BN33" s="131"/>
      <c r="BO33" s="131"/>
      <c r="BP33" s="131"/>
      <c r="BQ33" s="131"/>
      <c r="BR33" s="131"/>
      <c r="BS33" s="131"/>
      <c r="BT33" s="131"/>
      <c r="BU33" s="131"/>
      <c r="BV33" s="131"/>
      <c r="BW33" s="131"/>
      <c r="BX33" s="131"/>
      <c r="BY33" s="131"/>
      <c r="BZ33" s="131"/>
      <c r="CA33" s="131"/>
      <c r="CB33" s="131"/>
      <c r="CC33" s="131"/>
      <c r="CD33" s="131"/>
      <c r="CE33" s="131"/>
      <c r="CF33" s="131"/>
      <c r="CG33" s="131"/>
      <c r="CH33" s="131"/>
      <c r="CI33" s="131"/>
      <c r="CJ33" s="131"/>
      <c r="CK33" s="131"/>
      <c r="CL33" s="131"/>
      <c r="CM33" s="131"/>
      <c r="CN33" s="131"/>
      <c r="CO33" s="131"/>
      <c r="CP33" s="131"/>
      <c r="CQ33" s="131"/>
      <c r="CR33" s="131"/>
      <c r="CS33" s="131"/>
      <c r="CT33" s="131"/>
      <c r="CU33" s="131"/>
      <c r="CV33" s="131"/>
      <c r="CW33" s="131"/>
      <c r="CX33" s="131"/>
      <c r="CY33" s="131"/>
      <c r="CZ33" s="131"/>
      <c r="DA33" s="131"/>
      <c r="DB33" s="131"/>
      <c r="DC33" s="131"/>
      <c r="DD33" s="131"/>
      <c r="DE33" s="131"/>
      <c r="DF33" s="131"/>
      <c r="DG33" s="131"/>
      <c r="DH33" s="131"/>
      <c r="DI33" s="131"/>
      <c r="DJ33" s="131"/>
      <c r="DK33" s="131"/>
      <c r="DL33" s="131"/>
      <c r="DM33" s="131"/>
      <c r="DN33" s="131"/>
      <c r="DO33" s="131"/>
      <c r="DP33" s="131"/>
      <c r="DQ33" s="131"/>
      <c r="DR33" s="131"/>
      <c r="DS33" s="131"/>
      <c r="DT33" s="131"/>
      <c r="DU33" s="131"/>
      <c r="DV33" s="131"/>
      <c r="DW33" s="131"/>
      <c r="DX33" s="131"/>
      <c r="DY33" s="131"/>
      <c r="DZ33" s="131"/>
      <c r="EA33" s="131"/>
      <c r="EB33" s="131"/>
      <c r="EC33" s="131"/>
      <c r="ED33" s="131"/>
      <c r="EE33" s="131"/>
      <c r="EF33" s="131"/>
      <c r="EG33" s="131"/>
      <c r="EH33" s="131"/>
      <c r="EI33" s="131"/>
      <c r="EJ33" s="131"/>
      <c r="EK33" s="131"/>
      <c r="EL33" s="131"/>
      <c r="EM33" s="131"/>
      <c r="EN33" s="131"/>
      <c r="EO33" s="131"/>
      <c r="EP33" s="131"/>
      <c r="EQ33" s="131"/>
      <c r="ER33" s="131"/>
      <c r="ES33" s="131"/>
      <c r="ET33" s="131"/>
      <c r="EU33" s="131"/>
      <c r="EV33" s="131"/>
      <c r="EW33" s="131"/>
      <c r="EX33" s="131"/>
      <c r="EY33" s="131"/>
      <c r="EZ33" s="131"/>
      <c r="FA33" s="131"/>
      <c r="FB33" s="131"/>
      <c r="FC33" s="131"/>
      <c r="FD33" s="131"/>
      <c r="FE33" s="131"/>
      <c r="FF33" s="131"/>
      <c r="FG33" s="131"/>
      <c r="FH33" s="131"/>
      <c r="FI33" s="131"/>
      <c r="FJ33" s="131"/>
      <c r="FK33" s="131"/>
      <c r="FL33" s="131"/>
      <c r="FM33" s="131"/>
      <c r="FN33" s="131"/>
      <c r="FO33" s="131"/>
      <c r="FP33" s="131"/>
      <c r="FQ33" s="131"/>
      <c r="FR33" s="131"/>
      <c r="FS33" s="131"/>
      <c r="FT33" s="131"/>
      <c r="FU33" s="131"/>
      <c r="FV33" s="131"/>
      <c r="FW33" s="131"/>
      <c r="FX33" s="131"/>
      <c r="FY33" s="131"/>
      <c r="FZ33" s="131"/>
      <c r="GA33" s="131"/>
      <c r="GB33" s="131"/>
      <c r="GC33" s="131"/>
      <c r="GD33" s="131"/>
      <c r="GE33" s="131"/>
      <c r="GF33" s="131"/>
      <c r="GG33" s="131"/>
      <c r="GH33" s="131"/>
      <c r="GI33" s="131"/>
      <c r="GJ33" s="131"/>
      <c r="GK33" s="131"/>
      <c r="GL33" s="131"/>
      <c r="GM33" s="131"/>
      <c r="GN33" s="131"/>
      <c r="GO33" s="131"/>
      <c r="GP33" s="131"/>
      <c r="GQ33" s="131"/>
      <c r="GR33" s="131"/>
      <c r="GS33" s="131"/>
    </row>
    <row r="34" spans="1:201" x14ac:dyDescent="0.25"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  <c r="BD34" s="131"/>
      <c r="BE34" s="131"/>
      <c r="BF34" s="131"/>
      <c r="BG34" s="131"/>
      <c r="BH34" s="131"/>
      <c r="BI34" s="131"/>
      <c r="BJ34" s="131"/>
      <c r="BK34" s="131"/>
      <c r="BL34" s="131"/>
      <c r="BM34" s="131"/>
      <c r="BN34" s="131"/>
      <c r="BO34" s="131"/>
      <c r="BP34" s="131"/>
      <c r="BQ34" s="131"/>
      <c r="BR34" s="131"/>
      <c r="BS34" s="131"/>
      <c r="BT34" s="131"/>
      <c r="BU34" s="131"/>
      <c r="BV34" s="131"/>
      <c r="BW34" s="131"/>
      <c r="BX34" s="131"/>
      <c r="BY34" s="131"/>
      <c r="BZ34" s="131"/>
      <c r="CA34" s="131"/>
      <c r="CB34" s="131"/>
      <c r="CC34" s="131"/>
      <c r="CD34" s="131"/>
      <c r="CE34" s="131"/>
      <c r="CF34" s="131"/>
      <c r="CG34" s="131"/>
      <c r="CH34" s="131"/>
      <c r="CI34" s="131"/>
      <c r="CJ34" s="131"/>
      <c r="CK34" s="131"/>
      <c r="CL34" s="131"/>
      <c r="CM34" s="131"/>
      <c r="CN34" s="131"/>
      <c r="CO34" s="131"/>
      <c r="CP34" s="131"/>
      <c r="CQ34" s="131"/>
      <c r="CR34" s="131"/>
      <c r="CS34" s="131"/>
      <c r="CT34" s="131"/>
      <c r="CU34" s="131"/>
      <c r="CV34" s="131"/>
      <c r="CW34" s="131"/>
      <c r="CX34" s="131"/>
      <c r="CY34" s="131"/>
      <c r="CZ34" s="131"/>
      <c r="DA34" s="131"/>
      <c r="DB34" s="131"/>
      <c r="DC34" s="131"/>
      <c r="DD34" s="131"/>
      <c r="DE34" s="131"/>
      <c r="DF34" s="131"/>
      <c r="DG34" s="131"/>
      <c r="DH34" s="131"/>
      <c r="DI34" s="131"/>
      <c r="DJ34" s="131"/>
      <c r="DK34" s="131"/>
      <c r="DL34" s="131"/>
      <c r="DM34" s="131"/>
      <c r="DN34" s="131"/>
      <c r="DO34" s="131"/>
      <c r="DP34" s="131"/>
      <c r="DQ34" s="131"/>
      <c r="DR34" s="131"/>
      <c r="DS34" s="131"/>
      <c r="DT34" s="131"/>
      <c r="DU34" s="131"/>
      <c r="DV34" s="131"/>
      <c r="DW34" s="131"/>
      <c r="DX34" s="131"/>
      <c r="DY34" s="131"/>
      <c r="DZ34" s="131"/>
      <c r="EA34" s="131"/>
      <c r="EB34" s="131"/>
      <c r="EC34" s="131"/>
      <c r="ED34" s="131"/>
      <c r="EE34" s="131"/>
      <c r="EF34" s="131"/>
      <c r="EG34" s="131"/>
      <c r="EH34" s="131"/>
      <c r="EI34" s="131"/>
      <c r="EJ34" s="131"/>
      <c r="EK34" s="131"/>
      <c r="EL34" s="131"/>
      <c r="EM34" s="131"/>
      <c r="EN34" s="131"/>
      <c r="EO34" s="131"/>
      <c r="EP34" s="131"/>
      <c r="EQ34" s="131"/>
      <c r="ER34" s="131"/>
      <c r="ES34" s="131"/>
      <c r="ET34" s="131"/>
      <c r="EU34" s="131"/>
      <c r="EV34" s="131"/>
      <c r="EW34" s="131"/>
      <c r="EX34" s="131"/>
      <c r="EY34" s="131"/>
      <c r="EZ34" s="131"/>
      <c r="FA34" s="131"/>
      <c r="FB34" s="131"/>
      <c r="FC34" s="131"/>
      <c r="FD34" s="131"/>
      <c r="FE34" s="131"/>
      <c r="FF34" s="131"/>
      <c r="FG34" s="131"/>
      <c r="FH34" s="131"/>
      <c r="FI34" s="131"/>
      <c r="FJ34" s="131"/>
      <c r="FK34" s="131"/>
      <c r="FL34" s="131"/>
      <c r="FM34" s="131"/>
      <c r="FN34" s="131"/>
      <c r="FO34" s="131"/>
      <c r="FP34" s="131"/>
      <c r="FQ34" s="131"/>
      <c r="FR34" s="131"/>
      <c r="FS34" s="131"/>
      <c r="FT34" s="131"/>
      <c r="FU34" s="131"/>
      <c r="FV34" s="131"/>
      <c r="FW34" s="131"/>
      <c r="FX34" s="131"/>
      <c r="FY34" s="131"/>
      <c r="FZ34" s="131"/>
      <c r="GA34" s="131"/>
      <c r="GB34" s="131"/>
      <c r="GC34" s="131"/>
      <c r="GD34" s="131"/>
      <c r="GE34" s="131"/>
      <c r="GF34" s="131"/>
      <c r="GG34" s="131"/>
      <c r="GH34" s="131"/>
      <c r="GI34" s="131"/>
      <c r="GJ34" s="131"/>
      <c r="GK34" s="131"/>
      <c r="GL34" s="131"/>
      <c r="GM34" s="131"/>
      <c r="GN34" s="131"/>
      <c r="GO34" s="131"/>
      <c r="GP34" s="131"/>
      <c r="GQ34" s="131"/>
      <c r="GR34" s="131"/>
      <c r="GS34" s="131"/>
    </row>
    <row r="35" spans="1:201" x14ac:dyDescent="0.25">
      <c r="B35" s="128" t="s">
        <v>387</v>
      </c>
      <c r="C35" s="131"/>
      <c r="D35" s="131"/>
      <c r="E35" s="131"/>
      <c r="F35" s="131"/>
      <c r="G35" s="131"/>
      <c r="H35" s="149">
        <f>+H24+H14</f>
        <v>5.5</v>
      </c>
      <c r="I35" s="149">
        <f t="shared" ref="I35:BJ35" si="41">+I24+I14</f>
        <v>6.97</v>
      </c>
      <c r="J35" s="149">
        <f t="shared" si="41"/>
        <v>8.4040750000000006</v>
      </c>
      <c r="K35" s="149">
        <f t="shared" si="41"/>
        <v>9.8033436250000001</v>
      </c>
      <c r="L35" s="149">
        <f t="shared" si="41"/>
        <v>11.168891145625</v>
      </c>
      <c r="M35" s="149">
        <f t="shared" si="41"/>
        <v>12.501770479778125</v>
      </c>
      <c r="N35" s="149">
        <f t="shared" si="41"/>
        <v>13.803003164249265</v>
      </c>
      <c r="O35" s="149">
        <f t="shared" si="41"/>
        <v>15.413928057142201</v>
      </c>
      <c r="P35" s="149">
        <f t="shared" si="41"/>
        <v>16.994359827572808</v>
      </c>
      <c r="Q35" s="149">
        <f t="shared" si="41"/>
        <v>18.545109703601945</v>
      </c>
      <c r="R35" s="149">
        <f t="shared" si="41"/>
        <v>20.066968877088943</v>
      </c>
      <c r="S35" s="149">
        <f t="shared" si="41"/>
        <v>21.560709005819156</v>
      </c>
      <c r="T35" s="149">
        <f t="shared" si="41"/>
        <v>23.027082703084396</v>
      </c>
      <c r="U35" s="149">
        <f t="shared" si="41"/>
        <v>24.949022139501253</v>
      </c>
      <c r="V35" s="149">
        <f t="shared" si="41"/>
        <v>26.853469212756668</v>
      </c>
      <c r="W35" s="149">
        <f t="shared" si="41"/>
        <v>28.740742991939996</v>
      </c>
      <c r="X35" s="149">
        <f t="shared" si="41"/>
        <v>30.611158043522444</v>
      </c>
      <c r="Y35" s="149">
        <f t="shared" si="41"/>
        <v>32.465024500313461</v>
      </c>
      <c r="Z35" s="149">
        <f t="shared" si="41"/>
        <v>34.302648129389837</v>
      </c>
      <c r="AA35" s="149">
        <f t="shared" si="41"/>
        <v>36.286563157160884</v>
      </c>
      <c r="AB35" s="149">
        <f t="shared" si="41"/>
        <v>38.244149724328295</v>
      </c>
      <c r="AC35" s="149">
        <f t="shared" si="41"/>
        <v>40.176001149303914</v>
      </c>
      <c r="AD35" s="149">
        <f t="shared" si="41"/>
        <v>42.082699217877334</v>
      </c>
      <c r="AE35" s="149">
        <f t="shared" si="41"/>
        <v>43.964814415537077</v>
      </c>
      <c r="AF35" s="149">
        <f t="shared" si="41"/>
        <v>45.822906155153717</v>
      </c>
      <c r="AG35" s="149">
        <f t="shared" si="41"/>
        <v>48.156350763056857</v>
      </c>
      <c r="AH35" s="149">
        <f t="shared" si="41"/>
        <v>50.469897642842611</v>
      </c>
      <c r="AI35" s="149">
        <f t="shared" si="41"/>
        <v>52.763920780137724</v>
      </c>
      <c r="AJ35" s="149">
        <f t="shared" si="41"/>
        <v>55.038788928383106</v>
      </c>
      <c r="AK35" s="149">
        <f t="shared" si="41"/>
        <v>57.294865689204542</v>
      </c>
      <c r="AL35" s="149">
        <f t="shared" si="41"/>
        <v>59.532509591587399</v>
      </c>
      <c r="AM35" s="149">
        <f t="shared" si="41"/>
        <v>61.752074169873111</v>
      </c>
      <c r="AN35" s="149">
        <f t="shared" si="41"/>
        <v>63.953908040595337</v>
      </c>
      <c r="AO35" s="149">
        <f t="shared" si="41"/>
        <v>66.138354978173084</v>
      </c>
      <c r="AP35" s="149">
        <f t="shared" si="41"/>
        <v>68.305753989478092</v>
      </c>
      <c r="AQ35" s="149">
        <f t="shared" si="41"/>
        <v>70.456439387293429</v>
      </c>
      <c r="AR35" s="149">
        <f t="shared" si="41"/>
        <v>72.590740862679809</v>
      </c>
      <c r="AS35" s="149">
        <f t="shared" si="41"/>
        <v>74.708983556266375</v>
      </c>
      <c r="AT35" s="149">
        <f t="shared" si="41"/>
        <v>76.81148812848177</v>
      </c>
      <c r="AU35" s="149">
        <f t="shared" si="41"/>
        <v>78.89857082874174</v>
      </c>
      <c r="AV35" s="149">
        <f t="shared" si="41"/>
        <v>80.970543563608743</v>
      </c>
      <c r="AW35" s="149">
        <f t="shared" si="41"/>
        <v>83.027713963939235</v>
      </c>
      <c r="AX35" s="149">
        <f t="shared" si="41"/>
        <v>85.070385451033701</v>
      </c>
      <c r="AY35" s="149">
        <f t="shared" si="41"/>
        <v>87.756438054726203</v>
      </c>
      <c r="AZ35" s="149">
        <f t="shared" si="41"/>
        <v>90.430734667929784</v>
      </c>
      <c r="BA35" s="149">
        <f t="shared" si="41"/>
        <v>93.09350706192825</v>
      </c>
      <c r="BB35" s="149">
        <f t="shared" si="41"/>
        <v>95.744984681018892</v>
      </c>
      <c r="BC35" s="149">
        <f t="shared" si="41"/>
        <v>98.385394674441017</v>
      </c>
      <c r="BD35" s="149">
        <f t="shared" si="41"/>
        <v>101.01496192789784</v>
      </c>
      <c r="BE35" s="149">
        <f t="shared" si="41"/>
        <v>103.63390909467731</v>
      </c>
      <c r="BF35" s="149">
        <f t="shared" si="41"/>
        <v>106.24245662637765</v>
      </c>
      <c r="BG35" s="149">
        <f t="shared" si="41"/>
        <v>108.84082280324272</v>
      </c>
      <c r="BH35" s="149">
        <f t="shared" si="41"/>
        <v>111.42922376411278</v>
      </c>
      <c r="BI35" s="149">
        <f t="shared" si="41"/>
        <v>114.00787353599574</v>
      </c>
      <c r="BJ35" s="149">
        <f t="shared" si="41"/>
        <v>116.57698406326443</v>
      </c>
      <c r="BK35" s="131"/>
      <c r="BL35" s="131"/>
      <c r="BM35" s="131"/>
      <c r="BN35" s="131"/>
      <c r="BO35" s="131"/>
      <c r="BP35" s="131"/>
      <c r="BQ35" s="131"/>
      <c r="BR35" s="131"/>
      <c r="BS35" s="131"/>
      <c r="BT35" s="131"/>
      <c r="BU35" s="131"/>
      <c r="BV35" s="131"/>
      <c r="BW35" s="131"/>
      <c r="BX35" s="131"/>
      <c r="BY35" s="131"/>
      <c r="BZ35" s="131"/>
      <c r="CA35" s="131"/>
      <c r="CB35" s="131"/>
      <c r="CC35" s="131"/>
      <c r="CD35" s="131"/>
      <c r="CE35" s="131"/>
      <c r="CF35" s="131"/>
      <c r="CG35" s="131"/>
      <c r="CH35" s="131"/>
      <c r="CI35" s="131"/>
      <c r="CJ35" s="131"/>
      <c r="CK35" s="131"/>
      <c r="CL35" s="131"/>
      <c r="CM35" s="131"/>
      <c r="CN35" s="131"/>
      <c r="CO35" s="131"/>
      <c r="CP35" s="131"/>
      <c r="CQ35" s="131"/>
      <c r="CR35" s="131"/>
      <c r="CS35" s="131"/>
      <c r="CT35" s="131"/>
      <c r="CU35" s="131"/>
      <c r="CV35" s="131"/>
      <c r="CW35" s="131"/>
      <c r="CX35" s="131"/>
      <c r="CY35" s="131"/>
      <c r="CZ35" s="131"/>
      <c r="DA35" s="131"/>
      <c r="DB35" s="131"/>
      <c r="DC35" s="131"/>
      <c r="DD35" s="131"/>
      <c r="DE35" s="131"/>
      <c r="DF35" s="131"/>
      <c r="DG35" s="131"/>
      <c r="DH35" s="131"/>
      <c r="DI35" s="131"/>
      <c r="DJ35" s="131"/>
      <c r="DK35" s="131"/>
      <c r="DL35" s="131"/>
      <c r="DM35" s="131"/>
      <c r="DN35" s="131"/>
      <c r="DO35" s="131"/>
      <c r="DP35" s="131"/>
      <c r="DQ35" s="131"/>
      <c r="DR35" s="131"/>
      <c r="DS35" s="131"/>
      <c r="DT35" s="131"/>
      <c r="DU35" s="131"/>
      <c r="DV35" s="131"/>
      <c r="DW35" s="131"/>
      <c r="DX35" s="131"/>
      <c r="DY35" s="131"/>
      <c r="DZ35" s="131"/>
      <c r="EA35" s="131"/>
      <c r="EB35" s="131"/>
      <c r="EC35" s="131"/>
      <c r="ED35" s="131"/>
      <c r="EE35" s="131"/>
      <c r="EF35" s="131"/>
      <c r="EG35" s="131"/>
      <c r="EH35" s="131"/>
      <c r="EI35" s="131"/>
      <c r="EJ35" s="131"/>
      <c r="EK35" s="131"/>
      <c r="EL35" s="131"/>
      <c r="EM35" s="131"/>
      <c r="EN35" s="131"/>
      <c r="EO35" s="131"/>
      <c r="EP35" s="131"/>
      <c r="EQ35" s="131"/>
      <c r="ER35" s="131"/>
      <c r="ES35" s="131"/>
      <c r="ET35" s="131"/>
      <c r="EU35" s="131"/>
      <c r="EV35" s="131"/>
      <c r="EW35" s="131"/>
      <c r="EX35" s="131"/>
      <c r="EY35" s="131"/>
      <c r="EZ35" s="131"/>
      <c r="FA35" s="131"/>
      <c r="FB35" s="131"/>
      <c r="FC35" s="131"/>
      <c r="FD35" s="131"/>
      <c r="FE35" s="131"/>
      <c r="FF35" s="131"/>
      <c r="FG35" s="131"/>
      <c r="FH35" s="131"/>
      <c r="FI35" s="131"/>
      <c r="FJ35" s="131"/>
      <c r="FK35" s="131"/>
      <c r="FL35" s="131"/>
      <c r="FM35" s="131"/>
      <c r="FN35" s="131"/>
      <c r="FO35" s="131"/>
      <c r="FP35" s="131"/>
      <c r="FQ35" s="131"/>
      <c r="FR35" s="131"/>
      <c r="FS35" s="131"/>
      <c r="FT35" s="131"/>
      <c r="FU35" s="131"/>
      <c r="FV35" s="131"/>
      <c r="FW35" s="131"/>
      <c r="FX35" s="131"/>
      <c r="FY35" s="131"/>
      <c r="FZ35" s="131"/>
      <c r="GA35" s="131"/>
      <c r="GB35" s="131"/>
      <c r="GC35" s="131"/>
      <c r="GD35" s="131"/>
      <c r="GE35" s="131"/>
      <c r="GF35" s="131"/>
      <c r="GG35" s="131"/>
      <c r="GH35" s="131"/>
      <c r="GI35" s="131"/>
      <c r="GJ35" s="131"/>
      <c r="GK35" s="131"/>
      <c r="GL35" s="131"/>
      <c r="GM35" s="131"/>
      <c r="GN35" s="131"/>
      <c r="GO35" s="131"/>
      <c r="GP35" s="131"/>
      <c r="GQ35" s="131"/>
      <c r="GR35" s="131"/>
      <c r="GS35" s="131"/>
    </row>
    <row r="36" spans="1:201" x14ac:dyDescent="0.25"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  <c r="AP36" s="131"/>
      <c r="AQ36" s="131"/>
      <c r="AR36" s="131"/>
      <c r="AS36" s="131"/>
      <c r="AT36" s="131"/>
      <c r="AU36" s="131"/>
      <c r="AV36" s="131"/>
      <c r="AW36" s="131"/>
      <c r="AX36" s="131"/>
      <c r="AY36" s="131"/>
      <c r="AZ36" s="131"/>
      <c r="BA36" s="131"/>
      <c r="BB36" s="131"/>
      <c r="BC36" s="131"/>
      <c r="BD36" s="131"/>
      <c r="BE36" s="131"/>
      <c r="BF36" s="131"/>
      <c r="BG36" s="131"/>
      <c r="BH36" s="131"/>
      <c r="BI36" s="131"/>
      <c r="BJ36" s="131"/>
      <c r="BK36" s="131"/>
      <c r="BL36" s="131"/>
      <c r="BM36" s="131"/>
      <c r="BN36" s="131"/>
      <c r="BO36" s="131"/>
      <c r="BP36" s="131"/>
      <c r="BQ36" s="131"/>
      <c r="BR36" s="131"/>
      <c r="BS36" s="131"/>
      <c r="BT36" s="131"/>
      <c r="BU36" s="131"/>
      <c r="BV36" s="131"/>
      <c r="BW36" s="131"/>
      <c r="BX36" s="131"/>
      <c r="BY36" s="131"/>
      <c r="BZ36" s="131"/>
      <c r="CA36" s="131"/>
      <c r="CB36" s="131"/>
      <c r="CC36" s="131"/>
      <c r="CD36" s="131"/>
      <c r="CE36" s="131"/>
      <c r="CF36" s="131"/>
      <c r="CG36" s="131"/>
      <c r="CH36" s="131"/>
      <c r="CI36" s="131"/>
      <c r="CJ36" s="131"/>
      <c r="CK36" s="131"/>
      <c r="CL36" s="131"/>
      <c r="CM36" s="131"/>
      <c r="CN36" s="131"/>
      <c r="CO36" s="131"/>
      <c r="CP36" s="131"/>
      <c r="CQ36" s="131"/>
      <c r="CR36" s="131"/>
      <c r="CS36" s="131"/>
      <c r="CT36" s="131"/>
      <c r="CU36" s="131"/>
      <c r="CV36" s="131"/>
      <c r="CW36" s="131"/>
      <c r="CX36" s="131"/>
      <c r="CY36" s="131"/>
      <c r="CZ36" s="131"/>
      <c r="DA36" s="131"/>
      <c r="DB36" s="131"/>
      <c r="DC36" s="131"/>
      <c r="DD36" s="131"/>
      <c r="DE36" s="131"/>
      <c r="DF36" s="131"/>
      <c r="DG36" s="131"/>
      <c r="DH36" s="131"/>
      <c r="DI36" s="131"/>
      <c r="DJ36" s="131"/>
      <c r="DK36" s="131"/>
      <c r="DL36" s="131"/>
      <c r="DM36" s="131"/>
      <c r="DN36" s="131"/>
      <c r="DO36" s="131"/>
      <c r="DP36" s="131"/>
      <c r="DQ36" s="131"/>
      <c r="DR36" s="131"/>
      <c r="DS36" s="131"/>
      <c r="DT36" s="131"/>
      <c r="DU36" s="131"/>
      <c r="DV36" s="131"/>
      <c r="DW36" s="131"/>
      <c r="DX36" s="131"/>
      <c r="DY36" s="131"/>
      <c r="DZ36" s="131"/>
      <c r="EA36" s="131"/>
      <c r="EB36" s="131"/>
      <c r="EC36" s="131"/>
      <c r="ED36" s="131"/>
      <c r="EE36" s="131"/>
      <c r="EF36" s="131"/>
      <c r="EG36" s="131"/>
      <c r="EH36" s="131"/>
      <c r="EI36" s="131"/>
      <c r="EJ36" s="131"/>
      <c r="EK36" s="131"/>
      <c r="EL36" s="131"/>
      <c r="EM36" s="131"/>
      <c r="EN36" s="131"/>
      <c r="EO36" s="131"/>
      <c r="EP36" s="131"/>
      <c r="EQ36" s="131"/>
      <c r="ER36" s="131"/>
      <c r="ES36" s="131"/>
      <c r="ET36" s="131"/>
      <c r="EU36" s="131"/>
      <c r="EV36" s="131"/>
      <c r="EW36" s="131"/>
      <c r="EX36" s="131"/>
      <c r="EY36" s="131"/>
      <c r="EZ36" s="131"/>
      <c r="FA36" s="131"/>
      <c r="FB36" s="131"/>
      <c r="FC36" s="131"/>
      <c r="FD36" s="131"/>
      <c r="FE36" s="131"/>
      <c r="FF36" s="131"/>
      <c r="FG36" s="131"/>
      <c r="FH36" s="131"/>
      <c r="FI36" s="131"/>
      <c r="FJ36" s="131"/>
      <c r="FK36" s="131"/>
      <c r="FL36" s="131"/>
      <c r="FM36" s="131"/>
      <c r="FN36" s="131"/>
      <c r="FO36" s="131"/>
      <c r="FP36" s="131"/>
      <c r="FQ36" s="131"/>
      <c r="FR36" s="131"/>
      <c r="FS36" s="131"/>
      <c r="FT36" s="131"/>
      <c r="FU36" s="131"/>
      <c r="FV36" s="131"/>
      <c r="FW36" s="131"/>
      <c r="FX36" s="131"/>
      <c r="FY36" s="131"/>
      <c r="FZ36" s="131"/>
      <c r="GA36" s="131"/>
      <c r="GB36" s="131"/>
      <c r="GC36" s="131"/>
      <c r="GD36" s="131"/>
      <c r="GE36" s="131"/>
      <c r="GF36" s="131"/>
      <c r="GG36" s="131"/>
      <c r="GH36" s="131"/>
      <c r="GI36" s="131"/>
      <c r="GJ36" s="131"/>
      <c r="GK36" s="131"/>
      <c r="GL36" s="131"/>
      <c r="GM36" s="131"/>
      <c r="GN36" s="131"/>
      <c r="GO36" s="131"/>
      <c r="GP36" s="131"/>
      <c r="GQ36" s="131"/>
      <c r="GR36" s="131"/>
      <c r="GS36" s="131"/>
    </row>
    <row r="37" spans="1:201" s="131" customFormat="1" ht="27.6" x14ac:dyDescent="0.25">
      <c r="A37" s="152" t="s">
        <v>373</v>
      </c>
      <c r="B37" s="152" t="s">
        <v>404</v>
      </c>
      <c r="N37" s="144"/>
      <c r="O37" s="131">
        <f>1</f>
        <v>1</v>
      </c>
      <c r="P37" s="131">
        <f>O37+(O37*$E$81)</f>
        <v>1.0049999999999999</v>
      </c>
      <c r="Q37" s="131">
        <f t="shared" ref="Q37:Z37" si="42">P37+(P37*$E$81)</f>
        <v>1.010025</v>
      </c>
      <c r="R37" s="131">
        <f t="shared" si="42"/>
        <v>1.0150751249999999</v>
      </c>
      <c r="S37" s="131">
        <f t="shared" si="42"/>
        <v>1.0201505006249998</v>
      </c>
      <c r="T37" s="131">
        <f t="shared" si="42"/>
        <v>1.0252512531281248</v>
      </c>
      <c r="U37" s="131">
        <f t="shared" si="42"/>
        <v>1.0303775093937655</v>
      </c>
      <c r="V37" s="131">
        <f t="shared" si="42"/>
        <v>1.0355293969407344</v>
      </c>
      <c r="W37" s="131">
        <f t="shared" si="42"/>
        <v>1.040707043925438</v>
      </c>
      <c r="X37" s="131">
        <f t="shared" si="42"/>
        <v>1.0459105791450651</v>
      </c>
      <c r="Y37" s="131">
        <f t="shared" si="42"/>
        <v>1.0511401320407905</v>
      </c>
      <c r="Z37" s="131">
        <f t="shared" si="42"/>
        <v>1.0563958327009944</v>
      </c>
      <c r="AA37" s="131">
        <f>Z37+(Z37*$E$82)</f>
        <v>1.0616778118644994</v>
      </c>
      <c r="AB37" s="131">
        <f t="shared" ref="AB37:AF37" si="43">AA37+(AA37*$E$82)</f>
        <v>1.0669862009238218</v>
      </c>
      <c r="AC37" s="131">
        <f t="shared" si="43"/>
        <v>1.0723211319284409</v>
      </c>
      <c r="AD37" s="131">
        <f t="shared" si="43"/>
        <v>1.0776827375880831</v>
      </c>
      <c r="AE37" s="131">
        <f t="shared" si="43"/>
        <v>1.0830711512760236</v>
      </c>
      <c r="AF37" s="144">
        <f t="shared" si="43"/>
        <v>1.0884865070324037</v>
      </c>
      <c r="AG37" s="144">
        <f>AF37+(AF37*$E$83)</f>
        <v>1.0939289395675658</v>
      </c>
      <c r="AH37" s="144">
        <f t="shared" ref="AH37:AX37" si="44">AG37+(AG37*$E$83)</f>
        <v>1.0993985842654035</v>
      </c>
      <c r="AI37" s="144">
        <f t="shared" si="44"/>
        <v>1.1048955771867306</v>
      </c>
      <c r="AJ37" s="144">
        <f t="shared" si="44"/>
        <v>1.1104200550726642</v>
      </c>
      <c r="AK37" s="144">
        <f t="shared" si="44"/>
        <v>1.1159721553480275</v>
      </c>
      <c r="AL37" s="144">
        <f t="shared" si="44"/>
        <v>1.1215520161247676</v>
      </c>
      <c r="AM37" s="144">
        <f t="shared" si="44"/>
        <v>1.1271597762053915</v>
      </c>
      <c r="AN37" s="144">
        <f t="shared" si="44"/>
        <v>1.1327955750864185</v>
      </c>
      <c r="AO37" s="144">
        <f t="shared" si="44"/>
        <v>1.1384595529618506</v>
      </c>
      <c r="AP37" s="144">
        <f t="shared" si="44"/>
        <v>1.1441518507266599</v>
      </c>
      <c r="AQ37" s="144">
        <f t="shared" si="44"/>
        <v>1.1498726099802932</v>
      </c>
      <c r="AR37" s="144">
        <f t="shared" si="44"/>
        <v>1.1556219730301946</v>
      </c>
      <c r="AS37" s="144">
        <f t="shared" si="44"/>
        <v>1.1614000828953457</v>
      </c>
      <c r="AT37" s="144">
        <f t="shared" si="44"/>
        <v>1.1672070833098225</v>
      </c>
      <c r="AU37" s="144">
        <f t="shared" si="44"/>
        <v>1.1730431187263717</v>
      </c>
      <c r="AV37" s="144">
        <f t="shared" si="44"/>
        <v>1.1789083343200035</v>
      </c>
      <c r="AW37" s="144">
        <f t="shared" si="44"/>
        <v>1.1848028759916036</v>
      </c>
      <c r="AX37" s="156">
        <f t="shared" si="44"/>
        <v>1.1907268903715615</v>
      </c>
      <c r="AY37" s="144">
        <f>AX37+(AX37*$E$84)</f>
        <v>1.1966805248234194</v>
      </c>
      <c r="AZ37" s="144">
        <f t="shared" ref="AZ37:BJ37" si="45">AY37+(AY37*$E$84)</f>
        <v>1.2026639274475364</v>
      </c>
      <c r="BA37" s="144">
        <f t="shared" si="45"/>
        <v>1.208677247084774</v>
      </c>
      <c r="BB37" s="144">
        <f t="shared" si="45"/>
        <v>1.2147206333201979</v>
      </c>
      <c r="BC37" s="144">
        <f t="shared" si="45"/>
        <v>1.2207942364867987</v>
      </c>
      <c r="BD37" s="144">
        <f t="shared" si="45"/>
        <v>1.2268982076692327</v>
      </c>
      <c r="BE37" s="144">
        <f t="shared" si="45"/>
        <v>1.2330326987075788</v>
      </c>
      <c r="BF37" s="144">
        <f t="shared" si="45"/>
        <v>1.2391978622011166</v>
      </c>
      <c r="BG37" s="144">
        <f t="shared" si="45"/>
        <v>1.2453938515121221</v>
      </c>
      <c r="BH37" s="144">
        <f t="shared" si="45"/>
        <v>1.2516208207696828</v>
      </c>
      <c r="BI37" s="144">
        <f t="shared" si="45"/>
        <v>1.2578789248735311</v>
      </c>
      <c r="BJ37" s="144">
        <f t="shared" si="45"/>
        <v>1.2641683194978988</v>
      </c>
      <c r="BK37" s="144"/>
      <c r="BL37" s="146"/>
      <c r="BM37" s="146"/>
      <c r="BN37" s="146"/>
      <c r="BO37" s="146"/>
      <c r="BP37" s="146"/>
      <c r="BQ37" s="144"/>
    </row>
    <row r="38" spans="1:201" s="131" customFormat="1" x14ac:dyDescent="0.25">
      <c r="B38" s="152" t="s">
        <v>302</v>
      </c>
      <c r="N38" s="144"/>
      <c r="O38" s="146">
        <v>0</v>
      </c>
      <c r="P38" s="146">
        <f>O43</f>
        <v>1</v>
      </c>
      <c r="Q38" s="146">
        <f t="shared" ref="Q38:Z38" si="46">P43</f>
        <v>1.9949999999999999</v>
      </c>
      <c r="R38" s="146">
        <f t="shared" si="46"/>
        <v>2.9850749999999997</v>
      </c>
      <c r="S38" s="146">
        <f t="shared" si="46"/>
        <v>3.9702993749999993</v>
      </c>
      <c r="T38" s="146">
        <f t="shared" si="46"/>
        <v>4.9507468818749993</v>
      </c>
      <c r="U38" s="146">
        <f t="shared" si="46"/>
        <v>5.9264906661843737</v>
      </c>
      <c r="V38" s="146">
        <f t="shared" si="46"/>
        <v>6.8976032689162947</v>
      </c>
      <c r="W38" s="146">
        <f t="shared" si="46"/>
        <v>7.8641566331678661</v>
      </c>
      <c r="X38" s="146">
        <f t="shared" si="46"/>
        <v>8.8262221107616252</v>
      </c>
      <c r="Y38" s="146">
        <f t="shared" si="46"/>
        <v>9.7838704687990745</v>
      </c>
      <c r="Z38" s="146">
        <f t="shared" si="46"/>
        <v>10.737171896151875</v>
      </c>
      <c r="AA38" s="146">
        <f>Z43</f>
        <v>11.686196009891351</v>
      </c>
      <c r="AB38" s="146">
        <f t="shared" ref="AB38:BJ38" si="47">AA43</f>
        <v>12.631011861656935</v>
      </c>
      <c r="AC38" s="146">
        <f t="shared" si="47"/>
        <v>13.571687943964188</v>
      </c>
      <c r="AD38" s="146">
        <f t="shared" si="47"/>
        <v>14.508292196452986</v>
      </c>
      <c r="AE38" s="146">
        <f t="shared" si="47"/>
        <v>15.440892012076539</v>
      </c>
      <c r="AF38" s="144">
        <f t="shared" si="47"/>
        <v>16.369554243231796</v>
      </c>
      <c r="AG38" s="144">
        <f t="shared" si="47"/>
        <v>17.294345207831881</v>
      </c>
      <c r="AH38" s="144">
        <f t="shared" si="47"/>
        <v>18.215330695321128</v>
      </c>
      <c r="AI38" s="144">
        <f t="shared" si="47"/>
        <v>19.132575972633322</v>
      </c>
      <c r="AJ38" s="144">
        <f t="shared" si="47"/>
        <v>20.046145790093721</v>
      </c>
      <c r="AK38" s="144">
        <f t="shared" si="47"/>
        <v>20.956104387265448</v>
      </c>
      <c r="AL38" s="144">
        <f t="shared" si="47"/>
        <v>21.862515498740823</v>
      </c>
      <c r="AM38" s="144">
        <f t="shared" si="47"/>
        <v>22.765442359878183</v>
      </c>
      <c r="AN38" s="144">
        <f t="shared" si="47"/>
        <v>23.664947712484793</v>
      </c>
      <c r="AO38" s="144">
        <f t="shared" si="47"/>
        <v>24.561093810446366</v>
      </c>
      <c r="AP38" s="144">
        <f t="shared" si="47"/>
        <v>25.453942425303755</v>
      </c>
      <c r="AQ38" s="144">
        <f t="shared" si="47"/>
        <v>26.343554851777377</v>
      </c>
      <c r="AR38" s="144">
        <f t="shared" si="47"/>
        <v>27.229991913239896</v>
      </c>
      <c r="AS38" s="144">
        <f t="shared" si="47"/>
        <v>28.113313967137689</v>
      </c>
      <c r="AT38" s="144">
        <f t="shared" si="47"/>
        <v>28.993580910361658</v>
      </c>
      <c r="AU38" s="144">
        <f t="shared" si="47"/>
        <v>29.870852184567863</v>
      </c>
      <c r="AV38" s="144">
        <f t="shared" si="47"/>
        <v>30.745186781448556</v>
      </c>
      <c r="AW38" s="144">
        <f t="shared" si="47"/>
        <v>31.616643247954073</v>
      </c>
      <c r="AX38" s="156">
        <f t="shared" si="47"/>
        <v>32.485279691466133</v>
      </c>
      <c r="AY38" s="144">
        <f t="shared" si="47"/>
        <v>33.351153784923035</v>
      </c>
      <c r="AZ38" s="144">
        <f t="shared" si="47"/>
        <v>34.381078540821839</v>
      </c>
      <c r="BA38" s="144">
        <f t="shared" si="47"/>
        <v>35.411837075565266</v>
      </c>
      <c r="BB38" s="144">
        <f t="shared" si="47"/>
        <v>36.44345513727221</v>
      </c>
      <c r="BC38" s="144">
        <f t="shared" si="47"/>
        <v>37.475958494906045</v>
      </c>
      <c r="BD38" s="144">
        <f t="shared" si="47"/>
        <v>38.509372938918311</v>
      </c>
      <c r="BE38" s="144">
        <f t="shared" si="47"/>
        <v>39.543724281892949</v>
      </c>
      <c r="BF38" s="144">
        <f t="shared" si="47"/>
        <v>40.579038359191067</v>
      </c>
      <c r="BG38" s="144">
        <f t="shared" si="47"/>
        <v>41.61534102959623</v>
      </c>
      <c r="BH38" s="144">
        <f t="shared" si="47"/>
        <v>42.652658175960369</v>
      </c>
      <c r="BI38" s="144">
        <f t="shared" si="47"/>
        <v>43.691015705850248</v>
      </c>
      <c r="BJ38" s="144">
        <f t="shared" si="47"/>
        <v>44.730439552194525</v>
      </c>
    </row>
    <row r="39" spans="1:201" s="131" customFormat="1" x14ac:dyDescent="0.25">
      <c r="B39" s="152"/>
      <c r="N39" s="144"/>
      <c r="P39" s="146"/>
      <c r="Q39" s="146"/>
      <c r="R39" s="146"/>
      <c r="S39" s="146"/>
      <c r="U39" s="146"/>
      <c r="V39" s="146"/>
      <c r="W39" s="146"/>
      <c r="X39" s="146"/>
      <c r="Y39" s="144"/>
      <c r="AA39" s="146"/>
      <c r="AB39" s="146"/>
      <c r="AC39" s="146"/>
      <c r="AD39" s="146"/>
      <c r="AE39" s="144"/>
      <c r="AF39" s="144"/>
      <c r="AG39" s="146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46"/>
      <c r="AT39" s="146"/>
      <c r="AU39" s="146"/>
      <c r="AV39" s="146"/>
      <c r="AW39" s="144"/>
      <c r="AX39" s="156"/>
      <c r="AY39" s="146"/>
      <c r="AZ39" s="146"/>
      <c r="BA39" s="146"/>
      <c r="BB39" s="146"/>
      <c r="BC39" s="146"/>
      <c r="BD39" s="146"/>
      <c r="BE39" s="146"/>
      <c r="BF39" s="146"/>
      <c r="BG39" s="146"/>
      <c r="BH39" s="146"/>
      <c r="BI39" s="144"/>
      <c r="BJ39" s="144"/>
    </row>
    <row r="40" spans="1:201" s="131" customFormat="1" x14ac:dyDescent="0.25">
      <c r="B40" s="152"/>
      <c r="N40" s="144"/>
      <c r="P40" s="146"/>
      <c r="Q40" s="146"/>
      <c r="R40" s="146"/>
      <c r="S40" s="146"/>
      <c r="U40" s="146"/>
      <c r="V40" s="146"/>
      <c r="W40" s="146"/>
      <c r="X40" s="146"/>
      <c r="Y40" s="144"/>
      <c r="AA40" s="146"/>
      <c r="AB40" s="146"/>
      <c r="AC40" s="146"/>
      <c r="AD40" s="146"/>
      <c r="AE40" s="144"/>
      <c r="AF40" s="144"/>
      <c r="AG40" s="146"/>
      <c r="AH40" s="146"/>
      <c r="AI40" s="146"/>
      <c r="AJ40" s="146"/>
      <c r="AK40" s="146"/>
      <c r="AL40" s="146"/>
      <c r="AM40" s="146"/>
      <c r="AN40" s="146"/>
      <c r="AO40" s="146"/>
      <c r="AP40" s="146"/>
      <c r="AQ40" s="146"/>
      <c r="AR40" s="146"/>
      <c r="AS40" s="146"/>
      <c r="AT40" s="146"/>
      <c r="AU40" s="146"/>
      <c r="AV40" s="146"/>
      <c r="AW40" s="144"/>
      <c r="AX40" s="156"/>
      <c r="AY40" s="146"/>
      <c r="AZ40" s="146"/>
      <c r="BA40" s="146"/>
      <c r="BB40" s="146"/>
      <c r="BC40" s="146"/>
      <c r="BD40" s="146"/>
      <c r="BE40" s="146"/>
      <c r="BF40" s="146"/>
      <c r="BG40" s="146"/>
      <c r="BH40" s="146"/>
      <c r="BI40" s="144"/>
      <c r="BJ40" s="144"/>
    </row>
    <row r="41" spans="1:201" s="131" customFormat="1" x14ac:dyDescent="0.25">
      <c r="B41" s="152" t="s">
        <v>342</v>
      </c>
      <c r="N41" s="144"/>
      <c r="O41" s="131">
        <v>0</v>
      </c>
      <c r="P41" s="146">
        <f>O43*$F$81</f>
        <v>0.01</v>
      </c>
      <c r="Q41" s="146">
        <f t="shared" ref="Q41:Z41" si="48">P43*$F$81</f>
        <v>1.9949999999999999E-2</v>
      </c>
      <c r="R41" s="146">
        <f t="shared" si="48"/>
        <v>2.9850749999999999E-2</v>
      </c>
      <c r="S41" s="146">
        <f t="shared" si="48"/>
        <v>3.9702993749999992E-2</v>
      </c>
      <c r="T41" s="146">
        <f t="shared" si="48"/>
        <v>4.9507468818749997E-2</v>
      </c>
      <c r="U41" s="146">
        <f t="shared" si="48"/>
        <v>5.9264906661843739E-2</v>
      </c>
      <c r="V41" s="146">
        <f t="shared" si="48"/>
        <v>6.8976032689162955E-2</v>
      </c>
      <c r="W41" s="146">
        <f t="shared" si="48"/>
        <v>7.8641566331678667E-2</v>
      </c>
      <c r="X41" s="146">
        <f t="shared" si="48"/>
        <v>8.8262221107616251E-2</v>
      </c>
      <c r="Y41" s="146">
        <f t="shared" si="48"/>
        <v>9.7838704687990746E-2</v>
      </c>
      <c r="Z41" s="146">
        <f t="shared" si="48"/>
        <v>0.10737171896151874</v>
      </c>
      <c r="AA41" s="146">
        <f>Z43*$F$82</f>
        <v>0.1168619600989135</v>
      </c>
      <c r="AB41" s="146">
        <f t="shared" ref="AB41:AF41" si="49">AA43*$F$82</f>
        <v>0.12631011861656935</v>
      </c>
      <c r="AC41" s="146">
        <f t="shared" si="49"/>
        <v>0.13571687943964189</v>
      </c>
      <c r="AD41" s="146">
        <f t="shared" si="49"/>
        <v>0.14508292196452988</v>
      </c>
      <c r="AE41" s="146">
        <f t="shared" si="49"/>
        <v>0.1544089201207654</v>
      </c>
      <c r="AF41" s="144">
        <f t="shared" si="49"/>
        <v>0.16369554243231796</v>
      </c>
      <c r="AG41" s="144">
        <f>AF43*$F$83</f>
        <v>0.17294345207831882</v>
      </c>
      <c r="AH41" s="144">
        <f t="shared" ref="AH41:AX41" si="50">AG43*$F$83</f>
        <v>0.18215330695321127</v>
      </c>
      <c r="AI41" s="144">
        <f t="shared" si="50"/>
        <v>0.19132575972633323</v>
      </c>
      <c r="AJ41" s="144">
        <f t="shared" si="50"/>
        <v>0.20046145790093722</v>
      </c>
      <c r="AK41" s="144">
        <f t="shared" si="50"/>
        <v>0.20956104387265448</v>
      </c>
      <c r="AL41" s="144">
        <f t="shared" si="50"/>
        <v>0.21862515498740823</v>
      </c>
      <c r="AM41" s="144">
        <f t="shared" si="50"/>
        <v>0.22765442359878182</v>
      </c>
      <c r="AN41" s="144">
        <f t="shared" si="50"/>
        <v>0.23664947712484793</v>
      </c>
      <c r="AO41" s="144">
        <f t="shared" si="50"/>
        <v>0.24561093810446366</v>
      </c>
      <c r="AP41" s="144">
        <f t="shared" si="50"/>
        <v>0.25453942425303755</v>
      </c>
      <c r="AQ41" s="144">
        <f t="shared" si="50"/>
        <v>0.26343554851777379</v>
      </c>
      <c r="AR41" s="144">
        <f t="shared" si="50"/>
        <v>0.27229991913239898</v>
      </c>
      <c r="AS41" s="144">
        <f t="shared" si="50"/>
        <v>0.28113313967137687</v>
      </c>
      <c r="AT41" s="144">
        <f t="shared" si="50"/>
        <v>0.2899358091036166</v>
      </c>
      <c r="AU41" s="144">
        <f t="shared" si="50"/>
        <v>0.29870852184567864</v>
      </c>
      <c r="AV41" s="144">
        <f t="shared" si="50"/>
        <v>0.30745186781448558</v>
      </c>
      <c r="AW41" s="144">
        <f t="shared" si="50"/>
        <v>0.31616643247954074</v>
      </c>
      <c r="AX41" s="156">
        <f t="shared" si="50"/>
        <v>0.32485279691466135</v>
      </c>
      <c r="AY41" s="144">
        <f>AX43*$F$84</f>
        <v>0.16675576892461519</v>
      </c>
      <c r="AZ41" s="144">
        <f t="shared" ref="AZ41:BJ41" si="51">AY43*$F$84</f>
        <v>0.17190539270410921</v>
      </c>
      <c r="BA41" s="144">
        <f t="shared" si="51"/>
        <v>0.17705918537782633</v>
      </c>
      <c r="BB41" s="144">
        <f t="shared" si="51"/>
        <v>0.18221727568636106</v>
      </c>
      <c r="BC41" s="144">
        <f t="shared" si="51"/>
        <v>0.18737979247453024</v>
      </c>
      <c r="BD41" s="144">
        <f t="shared" si="51"/>
        <v>0.19254686469459156</v>
      </c>
      <c r="BE41" s="144">
        <f t="shared" si="51"/>
        <v>0.19771862140946475</v>
      </c>
      <c r="BF41" s="144">
        <f t="shared" si="51"/>
        <v>0.20289519179595533</v>
      </c>
      <c r="BG41" s="144">
        <f t="shared" si="51"/>
        <v>0.20807670514798116</v>
      </c>
      <c r="BH41" s="144">
        <f t="shared" si="51"/>
        <v>0.21326329087980184</v>
      </c>
      <c r="BI41" s="144">
        <f t="shared" si="51"/>
        <v>0.21845507852925125</v>
      </c>
      <c r="BJ41" s="144">
        <f t="shared" si="51"/>
        <v>0.22365219776097264</v>
      </c>
    </row>
    <row r="42" spans="1:201" s="131" customFormat="1" x14ac:dyDescent="0.25">
      <c r="B42" s="143"/>
      <c r="H42" s="143"/>
      <c r="I42" s="143"/>
      <c r="J42" s="143"/>
      <c r="K42" s="143"/>
      <c r="L42" s="143"/>
      <c r="M42" s="143"/>
      <c r="N42" s="145"/>
      <c r="O42" s="143"/>
      <c r="P42" s="146"/>
      <c r="Q42" s="146"/>
      <c r="R42" s="146"/>
      <c r="S42" s="146"/>
      <c r="U42" s="146"/>
      <c r="V42" s="146"/>
      <c r="W42" s="146"/>
      <c r="X42" s="146"/>
      <c r="Y42" s="144"/>
      <c r="AA42" s="146"/>
      <c r="AB42" s="146"/>
      <c r="AC42" s="146"/>
      <c r="AD42" s="146"/>
      <c r="AE42" s="144"/>
      <c r="AF42" s="144"/>
      <c r="AG42" s="146"/>
      <c r="AH42" s="146"/>
      <c r="AI42" s="146"/>
      <c r="AJ42" s="146"/>
      <c r="AK42" s="146"/>
      <c r="AL42" s="146"/>
      <c r="AM42" s="146"/>
      <c r="AN42" s="146"/>
      <c r="AO42" s="146"/>
      <c r="AP42" s="146"/>
      <c r="AQ42" s="146"/>
      <c r="AR42" s="146"/>
      <c r="AS42" s="146"/>
      <c r="AT42" s="146"/>
      <c r="AU42" s="146"/>
      <c r="AV42" s="146"/>
      <c r="AW42" s="144"/>
      <c r="AX42" s="156"/>
      <c r="AY42" s="146"/>
      <c r="AZ42" s="146"/>
      <c r="BA42" s="146"/>
      <c r="BB42" s="146"/>
      <c r="BC42" s="146"/>
      <c r="BD42" s="146"/>
      <c r="BE42" s="146"/>
      <c r="BF42" s="146"/>
      <c r="BG42" s="146"/>
      <c r="BH42" s="146"/>
      <c r="BI42" s="144"/>
      <c r="BJ42" s="144"/>
    </row>
    <row r="43" spans="1:201" s="131" customFormat="1" x14ac:dyDescent="0.25">
      <c r="B43" s="152" t="s">
        <v>326</v>
      </c>
      <c r="H43" s="143"/>
      <c r="I43" s="143"/>
      <c r="J43" s="143"/>
      <c r="K43" s="143"/>
      <c r="L43" s="143"/>
      <c r="M43" s="143"/>
      <c r="N43" s="145"/>
      <c r="O43" s="147">
        <f>O37+O38-O41</f>
        <v>1</v>
      </c>
      <c r="P43" s="147">
        <f t="shared" ref="P43:BJ43" si="52">P37+P38-P41</f>
        <v>1.9949999999999999</v>
      </c>
      <c r="Q43" s="147">
        <f t="shared" si="52"/>
        <v>2.9850749999999997</v>
      </c>
      <c r="R43" s="147">
        <f t="shared" si="52"/>
        <v>3.9702993749999993</v>
      </c>
      <c r="S43" s="147">
        <f t="shared" si="52"/>
        <v>4.9507468818749993</v>
      </c>
      <c r="T43" s="147">
        <f t="shared" si="52"/>
        <v>5.9264906661843737</v>
      </c>
      <c r="U43" s="147">
        <f t="shared" si="52"/>
        <v>6.8976032689162947</v>
      </c>
      <c r="V43" s="147">
        <f t="shared" si="52"/>
        <v>7.8641566331678661</v>
      </c>
      <c r="W43" s="147">
        <f t="shared" si="52"/>
        <v>8.8262221107616252</v>
      </c>
      <c r="X43" s="147">
        <f t="shared" si="52"/>
        <v>9.7838704687990745</v>
      </c>
      <c r="Y43" s="147">
        <f t="shared" si="52"/>
        <v>10.737171896151875</v>
      </c>
      <c r="Z43" s="147">
        <f t="shared" si="52"/>
        <v>11.686196009891351</v>
      </c>
      <c r="AA43" s="147">
        <f t="shared" si="52"/>
        <v>12.631011861656935</v>
      </c>
      <c r="AB43" s="147">
        <f t="shared" si="52"/>
        <v>13.571687943964188</v>
      </c>
      <c r="AC43" s="147">
        <f t="shared" si="52"/>
        <v>14.508292196452986</v>
      </c>
      <c r="AD43" s="147">
        <f t="shared" si="52"/>
        <v>15.440892012076539</v>
      </c>
      <c r="AE43" s="147">
        <f t="shared" si="52"/>
        <v>16.369554243231796</v>
      </c>
      <c r="AF43" s="145">
        <f t="shared" si="52"/>
        <v>17.294345207831881</v>
      </c>
      <c r="AG43" s="145">
        <f t="shared" si="52"/>
        <v>18.215330695321128</v>
      </c>
      <c r="AH43" s="145">
        <f t="shared" si="52"/>
        <v>19.132575972633322</v>
      </c>
      <c r="AI43" s="145">
        <f t="shared" si="52"/>
        <v>20.046145790093721</v>
      </c>
      <c r="AJ43" s="145">
        <f t="shared" si="52"/>
        <v>20.956104387265448</v>
      </c>
      <c r="AK43" s="145">
        <f t="shared" si="52"/>
        <v>21.862515498740823</v>
      </c>
      <c r="AL43" s="145">
        <f t="shared" si="52"/>
        <v>22.765442359878183</v>
      </c>
      <c r="AM43" s="145">
        <f t="shared" si="52"/>
        <v>23.664947712484793</v>
      </c>
      <c r="AN43" s="145">
        <f t="shared" si="52"/>
        <v>24.561093810446366</v>
      </c>
      <c r="AO43" s="145">
        <f t="shared" si="52"/>
        <v>25.453942425303755</v>
      </c>
      <c r="AP43" s="145">
        <f t="shared" si="52"/>
        <v>26.343554851777377</v>
      </c>
      <c r="AQ43" s="145">
        <f t="shared" si="52"/>
        <v>27.229991913239896</v>
      </c>
      <c r="AR43" s="145">
        <f t="shared" si="52"/>
        <v>28.113313967137689</v>
      </c>
      <c r="AS43" s="145">
        <f t="shared" si="52"/>
        <v>28.993580910361658</v>
      </c>
      <c r="AT43" s="145">
        <f t="shared" si="52"/>
        <v>29.870852184567863</v>
      </c>
      <c r="AU43" s="145">
        <f t="shared" si="52"/>
        <v>30.745186781448556</v>
      </c>
      <c r="AV43" s="145">
        <f t="shared" si="52"/>
        <v>31.616643247954073</v>
      </c>
      <c r="AW43" s="145">
        <f t="shared" si="52"/>
        <v>32.485279691466133</v>
      </c>
      <c r="AX43" s="157">
        <f t="shared" si="52"/>
        <v>33.351153784923035</v>
      </c>
      <c r="AY43" s="147">
        <f>AY37+AY38-AY41</f>
        <v>34.381078540821839</v>
      </c>
      <c r="AZ43" s="147">
        <f t="shared" si="52"/>
        <v>35.411837075565266</v>
      </c>
      <c r="BA43" s="147">
        <f t="shared" si="52"/>
        <v>36.44345513727221</v>
      </c>
      <c r="BB43" s="147">
        <f t="shared" si="52"/>
        <v>37.475958494906045</v>
      </c>
      <c r="BC43" s="147">
        <f t="shared" si="52"/>
        <v>38.509372938918311</v>
      </c>
      <c r="BD43" s="147">
        <f t="shared" si="52"/>
        <v>39.543724281892949</v>
      </c>
      <c r="BE43" s="147">
        <f t="shared" si="52"/>
        <v>40.579038359191067</v>
      </c>
      <c r="BF43" s="147">
        <f t="shared" si="52"/>
        <v>41.61534102959623</v>
      </c>
      <c r="BG43" s="147">
        <f t="shared" si="52"/>
        <v>42.652658175960369</v>
      </c>
      <c r="BH43" s="147">
        <f t="shared" si="52"/>
        <v>43.691015705850248</v>
      </c>
      <c r="BI43" s="147">
        <f t="shared" si="52"/>
        <v>44.730439552194525</v>
      </c>
      <c r="BJ43" s="145">
        <f t="shared" si="52"/>
        <v>45.770955673931454</v>
      </c>
    </row>
    <row r="44" spans="1:201" x14ac:dyDescent="0.25"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1"/>
      <c r="BA44" s="131"/>
      <c r="BB44" s="131"/>
      <c r="BC44" s="131"/>
      <c r="BD44" s="131"/>
      <c r="BE44" s="131"/>
      <c r="BF44" s="131"/>
      <c r="BG44" s="131"/>
      <c r="BH44" s="131"/>
      <c r="BI44" s="131"/>
      <c r="BJ44" s="131"/>
      <c r="BK44" s="131"/>
      <c r="BL44" s="131"/>
      <c r="BM44" s="131"/>
      <c r="BN44" s="131"/>
      <c r="BO44" s="131"/>
      <c r="BP44" s="131"/>
      <c r="BQ44" s="131"/>
      <c r="BR44" s="131"/>
      <c r="BS44" s="131"/>
      <c r="BT44" s="131"/>
      <c r="BU44" s="131"/>
      <c r="BV44" s="131"/>
      <c r="BW44" s="131"/>
      <c r="BX44" s="131"/>
      <c r="BY44" s="131"/>
      <c r="BZ44" s="131"/>
      <c r="CA44" s="131"/>
      <c r="CB44" s="131"/>
      <c r="CC44" s="131"/>
      <c r="CD44" s="131"/>
      <c r="CE44" s="131"/>
      <c r="CF44" s="131"/>
      <c r="CG44" s="131"/>
      <c r="CH44" s="131"/>
      <c r="CI44" s="131"/>
      <c r="CJ44" s="131"/>
      <c r="CK44" s="131"/>
      <c r="CL44" s="131"/>
      <c r="CM44" s="131"/>
      <c r="CN44" s="131"/>
      <c r="CO44" s="131"/>
      <c r="CP44" s="131"/>
      <c r="CQ44" s="131"/>
      <c r="CR44" s="131"/>
      <c r="CS44" s="131"/>
      <c r="CT44" s="131"/>
      <c r="CU44" s="131"/>
      <c r="CV44" s="131"/>
      <c r="CW44" s="131"/>
      <c r="CX44" s="131"/>
      <c r="CY44" s="131"/>
      <c r="CZ44" s="131"/>
      <c r="DA44" s="131"/>
      <c r="DB44" s="131"/>
      <c r="DC44" s="131"/>
      <c r="DD44" s="131"/>
      <c r="DE44" s="131"/>
      <c r="DF44" s="131"/>
      <c r="DG44" s="131"/>
      <c r="DH44" s="131"/>
      <c r="DI44" s="131"/>
      <c r="DJ44" s="131"/>
      <c r="DK44" s="131"/>
      <c r="DL44" s="131"/>
      <c r="DM44" s="131"/>
      <c r="DN44" s="131"/>
      <c r="DO44" s="131"/>
      <c r="DP44" s="131"/>
      <c r="DQ44" s="131"/>
      <c r="DR44" s="131"/>
      <c r="DS44" s="131"/>
      <c r="DT44" s="131"/>
      <c r="DU44" s="131"/>
      <c r="DV44" s="131"/>
      <c r="DW44" s="131"/>
      <c r="DX44" s="131"/>
      <c r="DY44" s="131"/>
      <c r="DZ44" s="131"/>
      <c r="EA44" s="131"/>
      <c r="EB44" s="131"/>
      <c r="EC44" s="131"/>
      <c r="ED44" s="131"/>
      <c r="EE44" s="131"/>
      <c r="EF44" s="131"/>
      <c r="EG44" s="131"/>
      <c r="EH44" s="131"/>
      <c r="EI44" s="131"/>
      <c r="EJ44" s="131"/>
      <c r="EK44" s="131"/>
      <c r="EL44" s="131"/>
      <c r="EM44" s="131"/>
      <c r="EN44" s="131"/>
      <c r="EO44" s="131"/>
      <c r="EP44" s="131"/>
      <c r="EQ44" s="131"/>
      <c r="ER44" s="131"/>
      <c r="ES44" s="131"/>
      <c r="ET44" s="131"/>
      <c r="EU44" s="131"/>
      <c r="EV44" s="131"/>
      <c r="EW44" s="131"/>
      <c r="EX44" s="131"/>
      <c r="EY44" s="131"/>
      <c r="EZ44" s="131"/>
      <c r="FA44" s="131"/>
      <c r="FB44" s="131"/>
      <c r="FC44" s="131"/>
      <c r="FD44" s="131"/>
      <c r="FE44" s="131"/>
      <c r="FF44" s="131"/>
      <c r="FG44" s="131"/>
      <c r="FH44" s="131"/>
      <c r="FI44" s="131"/>
      <c r="FJ44" s="131"/>
      <c r="FK44" s="131"/>
      <c r="FL44" s="131"/>
      <c r="FM44" s="131"/>
      <c r="FN44" s="131"/>
      <c r="FO44" s="131"/>
      <c r="FP44" s="131"/>
      <c r="FQ44" s="131"/>
      <c r="FR44" s="131"/>
      <c r="FS44" s="131"/>
      <c r="FT44" s="131"/>
      <c r="FU44" s="131"/>
      <c r="FV44" s="131"/>
      <c r="FW44" s="131"/>
      <c r="FX44" s="131"/>
      <c r="FY44" s="131"/>
      <c r="FZ44" s="131"/>
      <c r="GA44" s="131"/>
      <c r="GB44" s="131"/>
      <c r="GC44" s="131"/>
      <c r="GD44" s="131"/>
      <c r="GE44" s="131"/>
      <c r="GF44" s="131"/>
      <c r="GG44" s="131"/>
      <c r="GH44" s="131"/>
      <c r="GI44" s="131"/>
      <c r="GJ44" s="131"/>
      <c r="GK44" s="131"/>
      <c r="GL44" s="131"/>
      <c r="GM44" s="131"/>
      <c r="GN44" s="131"/>
      <c r="GO44" s="131"/>
      <c r="GP44" s="131"/>
      <c r="GQ44" s="131"/>
      <c r="GR44" s="131"/>
      <c r="GS44" s="131"/>
    </row>
    <row r="45" spans="1:201" x14ac:dyDescent="0.25"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1"/>
      <c r="AO45" s="131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131"/>
      <c r="BA45" s="131"/>
      <c r="BB45" s="131"/>
      <c r="BC45" s="131"/>
      <c r="BD45" s="131"/>
      <c r="BE45" s="131"/>
      <c r="BF45" s="131"/>
      <c r="BG45" s="131"/>
      <c r="BH45" s="131"/>
      <c r="BI45" s="131"/>
      <c r="BJ45" s="131"/>
      <c r="BK45" s="131"/>
      <c r="BL45" s="131"/>
      <c r="BM45" s="131"/>
      <c r="BN45" s="131"/>
      <c r="BO45" s="131"/>
      <c r="BP45" s="131"/>
      <c r="BQ45" s="131"/>
      <c r="BR45" s="131"/>
      <c r="BS45" s="131"/>
      <c r="BT45" s="131"/>
      <c r="BU45" s="131"/>
      <c r="BV45" s="131"/>
      <c r="BW45" s="131"/>
      <c r="BX45" s="131"/>
      <c r="BY45" s="131"/>
      <c r="BZ45" s="131"/>
      <c r="CA45" s="131"/>
      <c r="CB45" s="131"/>
      <c r="CC45" s="131"/>
      <c r="CD45" s="131"/>
      <c r="CE45" s="131"/>
      <c r="CF45" s="131"/>
      <c r="CG45" s="131"/>
      <c r="CH45" s="131"/>
      <c r="CI45" s="131"/>
      <c r="CJ45" s="131"/>
      <c r="CK45" s="131"/>
      <c r="CL45" s="131"/>
      <c r="CM45" s="131"/>
      <c r="CN45" s="131"/>
      <c r="CO45" s="131"/>
      <c r="CP45" s="131"/>
      <c r="CQ45" s="131"/>
      <c r="CR45" s="131"/>
      <c r="CS45" s="131"/>
      <c r="CT45" s="131"/>
      <c r="CU45" s="131"/>
      <c r="CV45" s="131"/>
      <c r="CW45" s="131"/>
      <c r="CX45" s="131"/>
      <c r="CY45" s="131"/>
      <c r="CZ45" s="131"/>
      <c r="DA45" s="131"/>
      <c r="DB45" s="131"/>
      <c r="DC45" s="131"/>
      <c r="DD45" s="131"/>
      <c r="DE45" s="131"/>
      <c r="DF45" s="131"/>
      <c r="DG45" s="131"/>
      <c r="DH45" s="131"/>
      <c r="DI45" s="131"/>
      <c r="DJ45" s="131"/>
      <c r="DK45" s="131"/>
      <c r="DL45" s="131"/>
      <c r="DM45" s="131"/>
      <c r="DN45" s="131"/>
      <c r="DO45" s="131"/>
      <c r="DP45" s="131"/>
      <c r="DQ45" s="131"/>
      <c r="DR45" s="131"/>
      <c r="DS45" s="131"/>
      <c r="DT45" s="131"/>
      <c r="DU45" s="131"/>
      <c r="DV45" s="131"/>
      <c r="DW45" s="131"/>
      <c r="DX45" s="131"/>
      <c r="DY45" s="131"/>
      <c r="DZ45" s="131"/>
      <c r="EA45" s="131"/>
      <c r="EB45" s="131"/>
      <c r="EC45" s="131"/>
      <c r="ED45" s="131"/>
      <c r="EE45" s="131"/>
      <c r="EF45" s="131"/>
      <c r="EG45" s="131"/>
      <c r="EH45" s="131"/>
      <c r="EI45" s="131"/>
      <c r="EJ45" s="131"/>
      <c r="EK45" s="131"/>
      <c r="EL45" s="131"/>
      <c r="EM45" s="131"/>
      <c r="EN45" s="131"/>
      <c r="EO45" s="131"/>
      <c r="EP45" s="131"/>
      <c r="EQ45" s="131"/>
      <c r="ER45" s="131"/>
      <c r="ES45" s="131"/>
      <c r="ET45" s="131"/>
      <c r="EU45" s="131"/>
      <c r="EV45" s="131"/>
      <c r="EW45" s="131"/>
      <c r="EX45" s="131"/>
      <c r="EY45" s="131"/>
      <c r="EZ45" s="131"/>
      <c r="FA45" s="131"/>
      <c r="FB45" s="131"/>
      <c r="FC45" s="131"/>
      <c r="FD45" s="131"/>
      <c r="FE45" s="131"/>
      <c r="FF45" s="131"/>
      <c r="FG45" s="131"/>
      <c r="FH45" s="131"/>
      <c r="FI45" s="131"/>
      <c r="FJ45" s="131"/>
      <c r="FK45" s="131"/>
      <c r="FL45" s="131"/>
      <c r="FM45" s="131"/>
      <c r="FN45" s="131"/>
      <c r="FO45" s="131"/>
      <c r="FP45" s="131"/>
      <c r="FQ45" s="131"/>
      <c r="FR45" s="131"/>
      <c r="FS45" s="131"/>
      <c r="FT45" s="131"/>
      <c r="FU45" s="131"/>
      <c r="FV45" s="131"/>
      <c r="FW45" s="131"/>
      <c r="FX45" s="131"/>
      <c r="FY45" s="131"/>
      <c r="FZ45" s="131"/>
      <c r="GA45" s="131"/>
      <c r="GB45" s="131"/>
      <c r="GC45" s="131"/>
      <c r="GD45" s="131"/>
      <c r="GE45" s="131"/>
      <c r="GF45" s="131"/>
      <c r="GG45" s="131"/>
      <c r="GH45" s="131"/>
      <c r="GI45" s="131"/>
      <c r="GJ45" s="131"/>
      <c r="GK45" s="131"/>
      <c r="GL45" s="131"/>
      <c r="GM45" s="131"/>
      <c r="GN45" s="131"/>
      <c r="GO45" s="131"/>
      <c r="GP45" s="131"/>
      <c r="GQ45" s="131"/>
      <c r="GR45" s="131"/>
      <c r="GS45" s="131"/>
    </row>
    <row r="46" spans="1:201" x14ac:dyDescent="0.25"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131"/>
      <c r="BA46" s="131"/>
      <c r="BB46" s="131"/>
      <c r="BC46" s="131"/>
      <c r="BD46" s="131"/>
      <c r="BE46" s="131"/>
      <c r="BF46" s="131"/>
      <c r="BG46" s="131"/>
      <c r="BH46" s="131"/>
      <c r="BI46" s="131"/>
      <c r="BJ46" s="131"/>
      <c r="BK46" s="131"/>
      <c r="BL46" s="131"/>
      <c r="BM46" s="131"/>
      <c r="BN46" s="131"/>
      <c r="BO46" s="131"/>
      <c r="BP46" s="131"/>
      <c r="BQ46" s="131"/>
      <c r="BR46" s="131"/>
      <c r="BS46" s="131"/>
      <c r="BT46" s="131"/>
      <c r="BU46" s="131"/>
      <c r="BV46" s="131"/>
      <c r="BW46" s="131"/>
      <c r="BX46" s="131"/>
      <c r="BY46" s="131"/>
      <c r="BZ46" s="131"/>
      <c r="CA46" s="131"/>
      <c r="CB46" s="131"/>
      <c r="CC46" s="131"/>
      <c r="CD46" s="131"/>
      <c r="CE46" s="131"/>
      <c r="CF46" s="131"/>
      <c r="CG46" s="131"/>
      <c r="CH46" s="131"/>
      <c r="CI46" s="131"/>
      <c r="CJ46" s="131"/>
      <c r="CK46" s="131"/>
      <c r="CL46" s="131"/>
      <c r="CM46" s="131"/>
      <c r="CN46" s="131"/>
      <c r="CO46" s="131"/>
      <c r="CP46" s="131"/>
      <c r="CQ46" s="131"/>
      <c r="CR46" s="131"/>
      <c r="CS46" s="131"/>
      <c r="CT46" s="131"/>
      <c r="CU46" s="131"/>
      <c r="CV46" s="131"/>
      <c r="CW46" s="131"/>
      <c r="CX46" s="131"/>
      <c r="CY46" s="131"/>
      <c r="CZ46" s="131"/>
      <c r="DA46" s="131"/>
      <c r="DB46" s="131"/>
      <c r="DC46" s="131"/>
      <c r="DD46" s="131"/>
      <c r="DE46" s="131"/>
      <c r="DF46" s="131"/>
      <c r="DG46" s="131"/>
      <c r="DH46" s="131"/>
      <c r="DI46" s="131"/>
      <c r="DJ46" s="131"/>
      <c r="DK46" s="131"/>
      <c r="DL46" s="131"/>
      <c r="DM46" s="131"/>
      <c r="DN46" s="131"/>
      <c r="DO46" s="131"/>
      <c r="DP46" s="131"/>
      <c r="DQ46" s="131"/>
      <c r="DR46" s="131"/>
      <c r="DS46" s="131"/>
      <c r="DT46" s="131"/>
      <c r="DU46" s="131"/>
      <c r="DV46" s="131"/>
      <c r="DW46" s="131"/>
      <c r="DX46" s="131"/>
      <c r="DY46" s="131"/>
      <c r="DZ46" s="131"/>
      <c r="EA46" s="131"/>
      <c r="EB46" s="131"/>
      <c r="EC46" s="131"/>
      <c r="ED46" s="131"/>
      <c r="EE46" s="131"/>
      <c r="EF46" s="131"/>
      <c r="EG46" s="131"/>
      <c r="EH46" s="131"/>
      <c r="EI46" s="131"/>
      <c r="EJ46" s="131"/>
      <c r="EK46" s="131"/>
      <c r="EL46" s="131"/>
      <c r="EM46" s="131"/>
      <c r="EN46" s="131"/>
      <c r="EO46" s="131"/>
      <c r="EP46" s="131"/>
      <c r="EQ46" s="131"/>
      <c r="ER46" s="131"/>
      <c r="ES46" s="131"/>
      <c r="ET46" s="131"/>
      <c r="EU46" s="131"/>
      <c r="EV46" s="131"/>
      <c r="EW46" s="131"/>
      <c r="EX46" s="131"/>
      <c r="EY46" s="131"/>
      <c r="EZ46" s="131"/>
      <c r="FA46" s="131"/>
      <c r="FB46" s="131"/>
      <c r="FC46" s="131"/>
      <c r="FD46" s="131"/>
      <c r="FE46" s="131"/>
      <c r="FF46" s="131"/>
      <c r="FG46" s="131"/>
      <c r="FH46" s="131"/>
      <c r="FI46" s="131"/>
      <c r="FJ46" s="131"/>
      <c r="FK46" s="131"/>
      <c r="FL46" s="131"/>
      <c r="FM46" s="131"/>
      <c r="FN46" s="131"/>
      <c r="FO46" s="131"/>
      <c r="FP46" s="131"/>
      <c r="FQ46" s="131"/>
      <c r="FR46" s="131"/>
      <c r="FS46" s="131"/>
      <c r="FT46" s="131"/>
      <c r="FU46" s="131"/>
      <c r="FV46" s="131"/>
      <c r="FW46" s="131"/>
      <c r="FX46" s="131"/>
      <c r="FY46" s="131"/>
      <c r="FZ46" s="131"/>
      <c r="GA46" s="131"/>
      <c r="GB46" s="131"/>
      <c r="GC46" s="131"/>
      <c r="GD46" s="131"/>
      <c r="GE46" s="131"/>
      <c r="GF46" s="131"/>
      <c r="GG46" s="131"/>
      <c r="GH46" s="131"/>
      <c r="GI46" s="131"/>
      <c r="GJ46" s="131"/>
      <c r="GK46" s="131"/>
      <c r="GL46" s="131"/>
      <c r="GM46" s="131"/>
      <c r="GN46" s="131"/>
      <c r="GO46" s="131"/>
      <c r="GP46" s="131"/>
      <c r="GQ46" s="131"/>
      <c r="GR46" s="131"/>
      <c r="GS46" s="131"/>
    </row>
    <row r="47" spans="1:201" x14ac:dyDescent="0.25"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131"/>
      <c r="BA47" s="131"/>
      <c r="BB47" s="131"/>
      <c r="BC47" s="131"/>
      <c r="BD47" s="131"/>
      <c r="BE47" s="131"/>
      <c r="BF47" s="131"/>
      <c r="BG47" s="131"/>
      <c r="BH47" s="131"/>
      <c r="BI47" s="131"/>
      <c r="BJ47" s="131"/>
      <c r="BK47" s="131"/>
      <c r="BL47" s="131"/>
      <c r="BM47" s="131"/>
      <c r="BN47" s="131"/>
      <c r="BO47" s="131"/>
      <c r="BP47" s="131"/>
      <c r="BQ47" s="131"/>
      <c r="BR47" s="131"/>
      <c r="BS47" s="131"/>
      <c r="BT47" s="131"/>
      <c r="BU47" s="131"/>
      <c r="BV47" s="131"/>
      <c r="BW47" s="131"/>
      <c r="BX47" s="131"/>
      <c r="BY47" s="131"/>
      <c r="BZ47" s="131"/>
      <c r="CA47" s="131"/>
      <c r="CB47" s="131"/>
      <c r="CC47" s="131"/>
      <c r="CD47" s="131"/>
      <c r="CE47" s="131"/>
      <c r="CF47" s="131"/>
      <c r="CG47" s="131"/>
      <c r="CH47" s="131"/>
      <c r="CI47" s="131"/>
      <c r="CJ47" s="131"/>
      <c r="CK47" s="131"/>
      <c r="CL47" s="131"/>
      <c r="CM47" s="131"/>
      <c r="CN47" s="131"/>
      <c r="CO47" s="131"/>
      <c r="CP47" s="131"/>
      <c r="CQ47" s="131"/>
      <c r="CR47" s="131"/>
      <c r="CS47" s="131"/>
      <c r="CT47" s="131"/>
      <c r="CU47" s="131"/>
      <c r="CV47" s="131"/>
      <c r="CW47" s="131"/>
      <c r="CX47" s="131"/>
      <c r="CY47" s="131"/>
      <c r="CZ47" s="131"/>
      <c r="DA47" s="131"/>
      <c r="DB47" s="131"/>
      <c r="DC47" s="131"/>
      <c r="DD47" s="131"/>
      <c r="DE47" s="131"/>
      <c r="DF47" s="131"/>
      <c r="DG47" s="131"/>
      <c r="DH47" s="131"/>
      <c r="DI47" s="131"/>
      <c r="DJ47" s="131"/>
      <c r="DK47" s="131"/>
      <c r="DL47" s="131"/>
      <c r="DM47" s="131"/>
      <c r="DN47" s="131"/>
      <c r="DO47" s="131"/>
      <c r="DP47" s="131"/>
      <c r="DQ47" s="131"/>
      <c r="DR47" s="131"/>
      <c r="DS47" s="131"/>
      <c r="DT47" s="131"/>
      <c r="DU47" s="131"/>
      <c r="DV47" s="131"/>
      <c r="DW47" s="131"/>
      <c r="DX47" s="131"/>
      <c r="DY47" s="131"/>
      <c r="DZ47" s="131"/>
      <c r="EA47" s="131"/>
      <c r="EB47" s="131"/>
      <c r="EC47" s="131"/>
      <c r="ED47" s="131"/>
      <c r="EE47" s="131"/>
      <c r="EF47" s="131"/>
      <c r="EG47" s="131"/>
      <c r="EH47" s="131"/>
      <c r="EI47" s="131"/>
      <c r="EJ47" s="131"/>
      <c r="EK47" s="131"/>
      <c r="EL47" s="131"/>
      <c r="EM47" s="131"/>
      <c r="EN47" s="131"/>
      <c r="EO47" s="131"/>
      <c r="EP47" s="131"/>
      <c r="EQ47" s="131"/>
      <c r="ER47" s="131"/>
      <c r="ES47" s="131"/>
      <c r="ET47" s="131"/>
      <c r="EU47" s="131"/>
      <c r="EV47" s="131"/>
      <c r="EW47" s="131"/>
      <c r="EX47" s="131"/>
      <c r="EY47" s="131"/>
      <c r="EZ47" s="131"/>
      <c r="FA47" s="131"/>
      <c r="FB47" s="131"/>
      <c r="FC47" s="131"/>
      <c r="FD47" s="131"/>
      <c r="FE47" s="131"/>
      <c r="FF47" s="131"/>
      <c r="FG47" s="131"/>
      <c r="FH47" s="131"/>
      <c r="FI47" s="131"/>
      <c r="FJ47" s="131"/>
      <c r="FK47" s="131"/>
      <c r="FL47" s="131"/>
      <c r="FM47" s="131"/>
      <c r="FN47" s="131"/>
      <c r="FO47" s="131"/>
      <c r="FP47" s="131"/>
      <c r="FQ47" s="131"/>
      <c r="FR47" s="131"/>
      <c r="FS47" s="131"/>
      <c r="FT47" s="131"/>
      <c r="FU47" s="131"/>
      <c r="FV47" s="131"/>
      <c r="FW47" s="131"/>
      <c r="FX47" s="131"/>
      <c r="FY47" s="131"/>
      <c r="FZ47" s="131"/>
      <c r="GA47" s="131"/>
      <c r="GB47" s="131"/>
      <c r="GC47" s="131"/>
      <c r="GD47" s="131"/>
      <c r="GE47" s="131"/>
      <c r="GF47" s="131"/>
      <c r="GG47" s="131"/>
      <c r="GH47" s="131"/>
      <c r="GI47" s="131"/>
      <c r="GJ47" s="131"/>
      <c r="GK47" s="131"/>
      <c r="GL47" s="131"/>
      <c r="GM47" s="131"/>
      <c r="GN47" s="131"/>
      <c r="GO47" s="131"/>
      <c r="GP47" s="131"/>
      <c r="GQ47" s="131"/>
      <c r="GR47" s="131"/>
      <c r="GS47" s="131"/>
    </row>
    <row r="48" spans="1:201" s="131" customFormat="1" ht="41.4" x14ac:dyDescent="0.25">
      <c r="A48" s="152" t="s">
        <v>343</v>
      </c>
      <c r="B48" s="152" t="s">
        <v>301</v>
      </c>
      <c r="C48" s="131">
        <v>1</v>
      </c>
      <c r="D48" s="131">
        <f>C48+(C48*$E$59)</f>
        <v>1</v>
      </c>
      <c r="E48" s="131">
        <f>D48+(D48*$E$60)</f>
        <v>1</v>
      </c>
      <c r="F48" s="131">
        <f>E48+(E48*$E$59)</f>
        <v>1</v>
      </c>
      <c r="G48" s="144">
        <f>F48+(F48*$E$59)</f>
        <v>1</v>
      </c>
      <c r="H48" s="143">
        <f>(H35*C92/C90)+(H43*C92/C90)</f>
        <v>1.1000000000000001</v>
      </c>
      <c r="I48" s="131">
        <f>H48+(H48*$K$80)</f>
        <v>1.1605000000000001</v>
      </c>
      <c r="J48" s="131">
        <f t="shared" ref="J48:N48" si="53">I48+(I48*$K$80)</f>
        <v>1.2243275</v>
      </c>
      <c r="K48" s="131">
        <f t="shared" si="53"/>
        <v>1.2916655125000001</v>
      </c>
      <c r="L48" s="131">
        <f t="shared" si="53"/>
        <v>1.3627071156875001</v>
      </c>
      <c r="M48" s="131">
        <f t="shared" si="53"/>
        <v>1.4376560070503126</v>
      </c>
      <c r="N48" s="144">
        <f t="shared" si="53"/>
        <v>1.5167270874380798</v>
      </c>
      <c r="O48" s="131">
        <f>N48+(N48*$K$81)</f>
        <v>1.6001470772471742</v>
      </c>
      <c r="P48" s="131">
        <f t="shared" ref="P48:T48" si="54">O48+(O48*$K$81)</f>
        <v>1.6881551664957688</v>
      </c>
      <c r="Q48" s="131">
        <f t="shared" si="54"/>
        <v>1.7810037006530361</v>
      </c>
      <c r="R48" s="131">
        <f t="shared" si="54"/>
        <v>1.8789589041889532</v>
      </c>
      <c r="S48" s="131">
        <f t="shared" si="54"/>
        <v>1.9823016439193455</v>
      </c>
      <c r="T48" s="144">
        <f t="shared" si="54"/>
        <v>2.0913282343349096</v>
      </c>
      <c r="U48" s="131">
        <f>T48+(T48*$K$82)</f>
        <v>2.174981363708306</v>
      </c>
      <c r="V48" s="131">
        <f t="shared" ref="V48:Z48" si="55">U48+(U48*$K$82)</f>
        <v>2.2619806182566382</v>
      </c>
      <c r="W48" s="131">
        <f t="shared" si="55"/>
        <v>2.3524598429869039</v>
      </c>
      <c r="X48" s="131">
        <f t="shared" si="55"/>
        <v>2.4465582367063803</v>
      </c>
      <c r="Y48" s="131">
        <f t="shared" si="55"/>
        <v>2.5444205661746353</v>
      </c>
      <c r="Z48" s="144">
        <f t="shared" si="55"/>
        <v>2.6461973888216206</v>
      </c>
      <c r="AA48" s="131">
        <f>Z48+(Z48*$K$83)</f>
        <v>2.725583310486269</v>
      </c>
      <c r="AB48" s="131">
        <f t="shared" ref="AB48:AF48" si="56">AA48+(AA48*$K$83)</f>
        <v>2.807350809800857</v>
      </c>
      <c r="AC48" s="131">
        <f t="shared" si="56"/>
        <v>2.8915713340948828</v>
      </c>
      <c r="AD48" s="131">
        <f t="shared" si="56"/>
        <v>2.9783184741177293</v>
      </c>
      <c r="AE48" s="131">
        <f t="shared" si="56"/>
        <v>3.0676680283412612</v>
      </c>
      <c r="AF48" s="144">
        <f t="shared" si="56"/>
        <v>3.1596980691914989</v>
      </c>
      <c r="AG48" s="131">
        <f>AF48+(AF48*$K$84)</f>
        <v>3.2228920305753288</v>
      </c>
      <c r="AH48" s="131">
        <f t="shared" ref="AH48:AX48" si="57">AG48+(AG48*$K$84)</f>
        <v>3.2873498711868354</v>
      </c>
      <c r="AI48" s="131">
        <f t="shared" si="57"/>
        <v>3.3530968686105722</v>
      </c>
      <c r="AJ48" s="131">
        <f t="shared" si="57"/>
        <v>3.4201588059827834</v>
      </c>
      <c r="AK48" s="131">
        <f t="shared" si="57"/>
        <v>3.4885619821024392</v>
      </c>
      <c r="AL48" s="131">
        <f t="shared" si="57"/>
        <v>3.5583332217444879</v>
      </c>
      <c r="AM48" s="131">
        <f t="shared" si="57"/>
        <v>3.6294998861793775</v>
      </c>
      <c r="AN48" s="131">
        <f t="shared" si="57"/>
        <v>3.702089883902965</v>
      </c>
      <c r="AO48" s="131">
        <f t="shared" si="57"/>
        <v>3.7761316815810244</v>
      </c>
      <c r="AP48" s="131">
        <f t="shared" si="57"/>
        <v>3.8516543152126448</v>
      </c>
      <c r="AQ48" s="131">
        <f t="shared" si="57"/>
        <v>3.9286874015168975</v>
      </c>
      <c r="AR48" s="131">
        <f t="shared" si="57"/>
        <v>4.0072611495472357</v>
      </c>
      <c r="AS48" s="131">
        <f t="shared" si="57"/>
        <v>4.0874063725381804</v>
      </c>
      <c r="AT48" s="131">
        <f t="shared" si="57"/>
        <v>4.1691544999889443</v>
      </c>
      <c r="AU48" s="131">
        <f t="shared" si="57"/>
        <v>4.252537589988723</v>
      </c>
      <c r="AV48" s="131">
        <f t="shared" si="57"/>
        <v>4.3375883417884973</v>
      </c>
      <c r="AW48" s="131">
        <f t="shared" si="57"/>
        <v>4.4243401086242669</v>
      </c>
      <c r="AX48" s="144">
        <f t="shared" si="57"/>
        <v>4.5128269107967522</v>
      </c>
      <c r="AY48" s="131">
        <f>AX48+(AX48*$K$85)</f>
        <v>4.5805193144587033</v>
      </c>
      <c r="AZ48" s="131">
        <f t="shared" ref="AZ48:BJ48" si="58">AY48+(AY48*$K$85)</f>
        <v>4.6492271041755835</v>
      </c>
      <c r="BA48" s="131">
        <f t="shared" si="58"/>
        <v>4.7189655107382169</v>
      </c>
      <c r="BB48" s="131">
        <f t="shared" si="58"/>
        <v>4.7897499933992904</v>
      </c>
      <c r="BC48" s="131">
        <f t="shared" si="58"/>
        <v>4.86159624330028</v>
      </c>
      <c r="BD48" s="131">
        <f t="shared" si="58"/>
        <v>4.9345201869497846</v>
      </c>
      <c r="BE48" s="131">
        <f t="shared" si="58"/>
        <v>5.0085379897540312</v>
      </c>
      <c r="BF48" s="131">
        <f t="shared" si="58"/>
        <v>5.0836660596003416</v>
      </c>
      <c r="BG48" s="131">
        <f t="shared" si="58"/>
        <v>5.1599210504943471</v>
      </c>
      <c r="BH48" s="131">
        <f t="shared" si="58"/>
        <v>5.2373198662517622</v>
      </c>
      <c r="BI48" s="131">
        <f t="shared" si="58"/>
        <v>5.3158796642455384</v>
      </c>
      <c r="BJ48" s="144">
        <f t="shared" si="58"/>
        <v>5.3956178592092217</v>
      </c>
    </row>
    <row r="49" spans="2:201" x14ac:dyDescent="0.25">
      <c r="G49" s="153"/>
      <c r="N49" s="153"/>
      <c r="T49" s="153"/>
      <c r="Z49" s="153"/>
      <c r="AF49" s="153"/>
      <c r="AX49" s="153"/>
      <c r="BJ49" s="153"/>
    </row>
    <row r="50" spans="2:201" x14ac:dyDescent="0.25">
      <c r="C50" s="131"/>
      <c r="D50" s="131"/>
      <c r="E50" s="131"/>
      <c r="F50" s="131"/>
      <c r="G50" s="144"/>
      <c r="H50" s="131"/>
      <c r="I50" s="131"/>
      <c r="J50" s="131"/>
      <c r="K50" s="131"/>
      <c r="L50" s="131"/>
      <c r="M50" s="131"/>
      <c r="N50" s="144"/>
      <c r="O50" s="131"/>
      <c r="P50" s="131"/>
      <c r="Q50" s="131"/>
      <c r="R50" s="131"/>
      <c r="S50" s="131"/>
      <c r="T50" s="144"/>
      <c r="U50" s="131"/>
      <c r="V50" s="131"/>
      <c r="W50" s="131"/>
      <c r="X50" s="131"/>
      <c r="Y50" s="131"/>
      <c r="Z50" s="144"/>
      <c r="AA50" s="131"/>
      <c r="AB50" s="131"/>
      <c r="AC50" s="131"/>
      <c r="AD50" s="131"/>
      <c r="AE50" s="131"/>
      <c r="AF50" s="144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44"/>
      <c r="AY50" s="131"/>
      <c r="AZ50" s="131"/>
      <c r="BA50" s="131"/>
      <c r="BB50" s="131"/>
      <c r="BC50" s="131"/>
      <c r="BD50" s="131"/>
      <c r="BE50" s="131"/>
      <c r="BF50" s="131"/>
      <c r="BG50" s="131"/>
      <c r="BH50" s="131"/>
      <c r="BI50" s="131"/>
      <c r="BJ50" s="144"/>
      <c r="BK50" s="131"/>
      <c r="BL50" s="131"/>
      <c r="BM50" s="131"/>
      <c r="BN50" s="131"/>
      <c r="BO50" s="131"/>
      <c r="BP50" s="131"/>
      <c r="BQ50" s="131"/>
      <c r="BR50" s="131"/>
      <c r="BS50" s="131"/>
      <c r="BT50" s="131"/>
      <c r="BU50" s="131"/>
      <c r="BV50" s="131"/>
      <c r="BW50" s="131"/>
      <c r="BX50" s="131"/>
      <c r="BY50" s="131"/>
      <c r="BZ50" s="131"/>
      <c r="CA50" s="131"/>
      <c r="CB50" s="131"/>
      <c r="CC50" s="131"/>
      <c r="CD50" s="131"/>
      <c r="CE50" s="131"/>
      <c r="CF50" s="131"/>
      <c r="CG50" s="131"/>
      <c r="CH50" s="131"/>
      <c r="CI50" s="131"/>
      <c r="CJ50" s="131"/>
      <c r="CK50" s="131"/>
      <c r="CL50" s="131"/>
      <c r="CM50" s="131"/>
      <c r="CN50" s="131"/>
      <c r="CO50" s="131"/>
      <c r="CP50" s="131"/>
      <c r="CQ50" s="131"/>
      <c r="CR50" s="131"/>
      <c r="CS50" s="131"/>
      <c r="CT50" s="131"/>
      <c r="CU50" s="131"/>
      <c r="CV50" s="131"/>
      <c r="CW50" s="131"/>
      <c r="CX50" s="131"/>
      <c r="CY50" s="131"/>
      <c r="CZ50" s="131"/>
      <c r="DA50" s="131"/>
      <c r="DB50" s="131"/>
      <c r="DC50" s="131"/>
      <c r="DD50" s="131"/>
      <c r="DE50" s="131"/>
      <c r="DF50" s="131"/>
      <c r="DG50" s="131"/>
      <c r="DH50" s="131"/>
      <c r="DI50" s="131"/>
      <c r="DJ50" s="131"/>
      <c r="DK50" s="131"/>
      <c r="DL50" s="131"/>
      <c r="DM50" s="131"/>
      <c r="DN50" s="131"/>
      <c r="DO50" s="131"/>
      <c r="DP50" s="131"/>
      <c r="DQ50" s="131"/>
      <c r="DR50" s="131"/>
      <c r="DS50" s="131"/>
      <c r="DT50" s="131"/>
      <c r="DU50" s="131"/>
      <c r="DV50" s="131"/>
      <c r="DW50" s="131"/>
      <c r="DX50" s="131"/>
      <c r="DY50" s="131"/>
      <c r="DZ50" s="131"/>
      <c r="EA50" s="131"/>
      <c r="EB50" s="131"/>
      <c r="EC50" s="131"/>
      <c r="ED50" s="131"/>
      <c r="EE50" s="131"/>
      <c r="EF50" s="131"/>
      <c r="EG50" s="131"/>
      <c r="EH50" s="131"/>
      <c r="EI50" s="131"/>
      <c r="EJ50" s="131"/>
      <c r="EK50" s="131"/>
      <c r="EL50" s="131"/>
      <c r="EM50" s="131"/>
      <c r="EN50" s="131"/>
      <c r="EO50" s="131"/>
      <c r="EP50" s="131"/>
      <c r="EQ50" s="131"/>
      <c r="ER50" s="131"/>
      <c r="ES50" s="131"/>
      <c r="ET50" s="131"/>
      <c r="EU50" s="131"/>
      <c r="EV50" s="131"/>
      <c r="EW50" s="131"/>
      <c r="EX50" s="131"/>
      <c r="EY50" s="131"/>
      <c r="EZ50" s="131"/>
      <c r="FA50" s="131"/>
      <c r="FB50" s="131"/>
      <c r="FC50" s="131"/>
      <c r="FD50" s="131"/>
      <c r="FE50" s="131"/>
      <c r="FF50" s="131"/>
      <c r="FG50" s="131"/>
      <c r="FH50" s="131"/>
      <c r="FI50" s="131"/>
      <c r="FJ50" s="131"/>
      <c r="FK50" s="131"/>
      <c r="FL50" s="131"/>
      <c r="FM50" s="131"/>
      <c r="FN50" s="131"/>
      <c r="FO50" s="131"/>
      <c r="FP50" s="131"/>
      <c r="FQ50" s="131"/>
      <c r="FR50" s="131"/>
      <c r="FS50" s="131"/>
      <c r="FT50" s="131"/>
      <c r="FU50" s="131"/>
      <c r="FV50" s="131"/>
      <c r="FW50" s="131"/>
      <c r="FX50" s="131"/>
      <c r="FY50" s="131"/>
      <c r="FZ50" s="131"/>
      <c r="GA50" s="131"/>
      <c r="GB50" s="131"/>
      <c r="GC50" s="131"/>
      <c r="GD50" s="131"/>
      <c r="GE50" s="131"/>
      <c r="GF50" s="131"/>
      <c r="GG50" s="131"/>
      <c r="GH50" s="131"/>
      <c r="GI50" s="131"/>
      <c r="GJ50" s="131"/>
      <c r="GK50" s="131"/>
      <c r="GL50" s="131"/>
      <c r="GM50" s="131"/>
      <c r="GN50" s="131"/>
      <c r="GO50" s="131"/>
      <c r="GP50" s="131"/>
      <c r="GQ50" s="131"/>
      <c r="GR50" s="131"/>
      <c r="GS50" s="131"/>
    </row>
    <row r="51" spans="2:201" s="143" customFormat="1" x14ac:dyDescent="0.25">
      <c r="B51" s="152" t="s">
        <v>326</v>
      </c>
      <c r="C51" s="143">
        <f>C48</f>
        <v>1</v>
      </c>
      <c r="D51" s="143">
        <f>C51+D48</f>
        <v>2</v>
      </c>
      <c r="E51" s="143">
        <f>D51+D48</f>
        <v>3</v>
      </c>
      <c r="F51" s="143">
        <f>E51+E48</f>
        <v>4</v>
      </c>
      <c r="G51" s="145">
        <f>F51+F48</f>
        <v>5</v>
      </c>
      <c r="H51" s="143">
        <f t="shared" ref="H51:AM51" si="59">H48</f>
        <v>1.1000000000000001</v>
      </c>
      <c r="I51" s="143">
        <f t="shared" si="59"/>
        <v>1.1605000000000001</v>
      </c>
      <c r="J51" s="143">
        <f t="shared" si="59"/>
        <v>1.2243275</v>
      </c>
      <c r="K51" s="143">
        <f t="shared" si="59"/>
        <v>1.2916655125000001</v>
      </c>
      <c r="L51" s="143">
        <f t="shared" si="59"/>
        <v>1.3627071156875001</v>
      </c>
      <c r="M51" s="143">
        <f t="shared" si="59"/>
        <v>1.4376560070503126</v>
      </c>
      <c r="N51" s="145">
        <f t="shared" si="59"/>
        <v>1.5167270874380798</v>
      </c>
      <c r="O51" s="143">
        <f t="shared" si="59"/>
        <v>1.6001470772471742</v>
      </c>
      <c r="P51" s="143">
        <f t="shared" si="59"/>
        <v>1.6881551664957688</v>
      </c>
      <c r="Q51" s="143">
        <f t="shared" si="59"/>
        <v>1.7810037006530361</v>
      </c>
      <c r="R51" s="143">
        <f t="shared" si="59"/>
        <v>1.8789589041889532</v>
      </c>
      <c r="S51" s="143">
        <f t="shared" si="59"/>
        <v>1.9823016439193455</v>
      </c>
      <c r="T51" s="145">
        <f t="shared" si="59"/>
        <v>2.0913282343349096</v>
      </c>
      <c r="U51" s="143">
        <f t="shared" si="59"/>
        <v>2.174981363708306</v>
      </c>
      <c r="V51" s="143">
        <f t="shared" si="59"/>
        <v>2.2619806182566382</v>
      </c>
      <c r="W51" s="143">
        <f t="shared" si="59"/>
        <v>2.3524598429869039</v>
      </c>
      <c r="X51" s="143">
        <f t="shared" si="59"/>
        <v>2.4465582367063803</v>
      </c>
      <c r="Y51" s="143">
        <f t="shared" si="59"/>
        <v>2.5444205661746353</v>
      </c>
      <c r="Z51" s="145">
        <f t="shared" si="59"/>
        <v>2.6461973888216206</v>
      </c>
      <c r="AA51" s="143">
        <f t="shared" si="59"/>
        <v>2.725583310486269</v>
      </c>
      <c r="AB51" s="143">
        <f t="shared" si="59"/>
        <v>2.807350809800857</v>
      </c>
      <c r="AC51" s="143">
        <f t="shared" si="59"/>
        <v>2.8915713340948828</v>
      </c>
      <c r="AD51" s="143">
        <f t="shared" si="59"/>
        <v>2.9783184741177293</v>
      </c>
      <c r="AE51" s="143">
        <f t="shared" si="59"/>
        <v>3.0676680283412612</v>
      </c>
      <c r="AF51" s="145">
        <f t="shared" si="59"/>
        <v>3.1596980691914989</v>
      </c>
      <c r="AG51" s="143">
        <f t="shared" si="59"/>
        <v>3.2228920305753288</v>
      </c>
      <c r="AH51" s="143">
        <f t="shared" si="59"/>
        <v>3.2873498711868354</v>
      </c>
      <c r="AI51" s="143">
        <f t="shared" si="59"/>
        <v>3.3530968686105722</v>
      </c>
      <c r="AJ51" s="143">
        <f t="shared" si="59"/>
        <v>3.4201588059827834</v>
      </c>
      <c r="AK51" s="143">
        <f t="shared" si="59"/>
        <v>3.4885619821024392</v>
      </c>
      <c r="AL51" s="143">
        <f t="shared" si="59"/>
        <v>3.5583332217444879</v>
      </c>
      <c r="AM51" s="143">
        <f t="shared" si="59"/>
        <v>3.6294998861793775</v>
      </c>
      <c r="AN51" s="143">
        <f t="shared" ref="AN51:BJ51" si="60">AN48</f>
        <v>3.702089883902965</v>
      </c>
      <c r="AO51" s="143">
        <f t="shared" si="60"/>
        <v>3.7761316815810244</v>
      </c>
      <c r="AP51" s="143">
        <f t="shared" si="60"/>
        <v>3.8516543152126448</v>
      </c>
      <c r="AQ51" s="143">
        <f t="shared" si="60"/>
        <v>3.9286874015168975</v>
      </c>
      <c r="AR51" s="143">
        <f t="shared" si="60"/>
        <v>4.0072611495472357</v>
      </c>
      <c r="AS51" s="143">
        <f t="shared" si="60"/>
        <v>4.0874063725381804</v>
      </c>
      <c r="AT51" s="143">
        <f t="shared" si="60"/>
        <v>4.1691544999889443</v>
      </c>
      <c r="AU51" s="143">
        <f t="shared" si="60"/>
        <v>4.252537589988723</v>
      </c>
      <c r="AV51" s="143">
        <f t="shared" si="60"/>
        <v>4.3375883417884973</v>
      </c>
      <c r="AW51" s="143">
        <f t="shared" si="60"/>
        <v>4.4243401086242669</v>
      </c>
      <c r="AX51" s="145">
        <f t="shared" si="60"/>
        <v>4.5128269107967522</v>
      </c>
      <c r="AY51" s="143">
        <f t="shared" si="60"/>
        <v>4.5805193144587033</v>
      </c>
      <c r="AZ51" s="143">
        <f t="shared" si="60"/>
        <v>4.6492271041755835</v>
      </c>
      <c r="BA51" s="143">
        <f t="shared" si="60"/>
        <v>4.7189655107382169</v>
      </c>
      <c r="BB51" s="143">
        <f t="shared" si="60"/>
        <v>4.7897499933992904</v>
      </c>
      <c r="BC51" s="143">
        <f t="shared" si="60"/>
        <v>4.86159624330028</v>
      </c>
      <c r="BD51" s="143">
        <f t="shared" si="60"/>
        <v>4.9345201869497846</v>
      </c>
      <c r="BE51" s="143">
        <f t="shared" si="60"/>
        <v>5.0085379897540312</v>
      </c>
      <c r="BF51" s="143">
        <f t="shared" si="60"/>
        <v>5.0836660596003416</v>
      </c>
      <c r="BG51" s="143">
        <f t="shared" si="60"/>
        <v>5.1599210504943471</v>
      </c>
      <c r="BH51" s="143">
        <f t="shared" si="60"/>
        <v>5.2373198662517622</v>
      </c>
      <c r="BI51" s="143">
        <f t="shared" si="60"/>
        <v>5.3158796642455384</v>
      </c>
      <c r="BJ51" s="145">
        <f t="shared" si="60"/>
        <v>5.3956178592092217</v>
      </c>
    </row>
    <row r="52" spans="2:201" x14ac:dyDescent="0.25"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131"/>
      <c r="AV52" s="131"/>
      <c r="AW52" s="131"/>
      <c r="AX52" s="131"/>
      <c r="AY52" s="131"/>
      <c r="AZ52" s="131"/>
      <c r="BA52" s="131"/>
      <c r="BB52" s="131"/>
      <c r="BC52" s="131"/>
      <c r="BD52" s="131"/>
      <c r="BE52" s="131"/>
      <c r="BF52" s="131"/>
      <c r="BG52" s="131"/>
      <c r="BH52" s="131"/>
      <c r="BI52" s="131"/>
      <c r="BJ52" s="131"/>
      <c r="BK52" s="131"/>
      <c r="BL52" s="131"/>
      <c r="BM52" s="131"/>
      <c r="BN52" s="131"/>
      <c r="BO52" s="131"/>
      <c r="BP52" s="131"/>
      <c r="BQ52" s="131"/>
      <c r="BR52" s="131"/>
      <c r="BS52" s="131"/>
      <c r="BT52" s="131"/>
      <c r="BU52" s="131"/>
      <c r="BV52" s="131"/>
      <c r="BW52" s="131"/>
      <c r="BX52" s="131"/>
      <c r="BY52" s="131"/>
      <c r="BZ52" s="131"/>
      <c r="CA52" s="131"/>
      <c r="CB52" s="131"/>
      <c r="CC52" s="131"/>
      <c r="CD52" s="131"/>
      <c r="CE52" s="131"/>
      <c r="CF52" s="131"/>
      <c r="CG52" s="131"/>
      <c r="CH52" s="131"/>
      <c r="CI52" s="131"/>
      <c r="CJ52" s="131"/>
      <c r="CK52" s="131"/>
      <c r="CL52" s="131"/>
      <c r="CM52" s="131"/>
      <c r="CN52" s="131"/>
      <c r="CO52" s="131"/>
      <c r="CP52" s="131"/>
      <c r="CQ52" s="131"/>
      <c r="CR52" s="131"/>
      <c r="CS52" s="131"/>
      <c r="CT52" s="131"/>
      <c r="CU52" s="131"/>
      <c r="CV52" s="131"/>
      <c r="CW52" s="131"/>
      <c r="CX52" s="131"/>
      <c r="CY52" s="131"/>
      <c r="CZ52" s="131"/>
      <c r="DA52" s="131"/>
      <c r="DB52" s="131"/>
      <c r="DC52" s="131"/>
      <c r="DD52" s="131"/>
      <c r="DE52" s="131"/>
      <c r="DF52" s="131"/>
      <c r="DG52" s="131"/>
      <c r="DH52" s="131"/>
      <c r="DI52" s="131"/>
      <c r="DJ52" s="131"/>
      <c r="DK52" s="131"/>
      <c r="DL52" s="131"/>
      <c r="DM52" s="131"/>
      <c r="DN52" s="131"/>
      <c r="DO52" s="131"/>
      <c r="DP52" s="131"/>
      <c r="DQ52" s="131"/>
      <c r="DR52" s="131"/>
      <c r="DS52" s="131"/>
      <c r="DT52" s="131"/>
      <c r="DU52" s="131"/>
      <c r="DV52" s="131"/>
      <c r="DW52" s="131"/>
      <c r="DX52" s="131"/>
      <c r="DY52" s="131"/>
      <c r="DZ52" s="131"/>
      <c r="EA52" s="131"/>
      <c r="EB52" s="131"/>
      <c r="EC52" s="131"/>
      <c r="ED52" s="131"/>
      <c r="EE52" s="131"/>
      <c r="EF52" s="131"/>
      <c r="EG52" s="131"/>
      <c r="EH52" s="131"/>
      <c r="EI52" s="131"/>
      <c r="EJ52" s="131"/>
      <c r="EK52" s="131"/>
      <c r="EL52" s="131"/>
      <c r="EM52" s="131"/>
      <c r="EN52" s="131"/>
      <c r="EO52" s="131"/>
      <c r="EP52" s="131"/>
      <c r="EQ52" s="131"/>
      <c r="ER52" s="131"/>
      <c r="ES52" s="131"/>
      <c r="ET52" s="131"/>
      <c r="EU52" s="131"/>
      <c r="EV52" s="131"/>
      <c r="EW52" s="131"/>
      <c r="EX52" s="131"/>
      <c r="EY52" s="131"/>
      <c r="EZ52" s="131"/>
      <c r="FA52" s="131"/>
      <c r="FB52" s="131"/>
      <c r="FC52" s="131"/>
      <c r="FD52" s="131"/>
      <c r="FE52" s="131"/>
      <c r="FF52" s="131"/>
      <c r="FG52" s="131"/>
      <c r="FH52" s="131"/>
      <c r="FI52" s="131"/>
      <c r="FJ52" s="131"/>
      <c r="FK52" s="131"/>
      <c r="FL52" s="131"/>
      <c r="FM52" s="131"/>
      <c r="FN52" s="131"/>
      <c r="FO52" s="131"/>
      <c r="FP52" s="131"/>
      <c r="FQ52" s="131"/>
      <c r="FR52" s="131"/>
      <c r="FS52" s="131"/>
      <c r="FT52" s="131"/>
      <c r="FU52" s="131"/>
      <c r="FV52" s="131"/>
      <c r="FW52" s="131"/>
      <c r="FX52" s="131"/>
      <c r="FY52" s="131"/>
      <c r="FZ52" s="131"/>
      <c r="GA52" s="131"/>
      <c r="GB52" s="131"/>
      <c r="GC52" s="131"/>
      <c r="GD52" s="131"/>
      <c r="GE52" s="131"/>
      <c r="GF52" s="131"/>
      <c r="GG52" s="131"/>
      <c r="GH52" s="131"/>
      <c r="GI52" s="131"/>
      <c r="GJ52" s="131"/>
      <c r="GK52" s="131"/>
      <c r="GL52" s="131"/>
      <c r="GM52" s="131"/>
      <c r="GN52" s="131"/>
      <c r="GO52" s="131"/>
      <c r="GP52" s="131"/>
      <c r="GQ52" s="131"/>
      <c r="GR52" s="131"/>
      <c r="GS52" s="131"/>
    </row>
    <row r="53" spans="2:201" x14ac:dyDescent="0.25"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131"/>
      <c r="AS53" s="131"/>
      <c r="AT53" s="131"/>
      <c r="AU53" s="131"/>
      <c r="AV53" s="131"/>
      <c r="AW53" s="131"/>
      <c r="AX53" s="131"/>
      <c r="AY53" s="131"/>
      <c r="AZ53" s="131"/>
      <c r="BA53" s="131"/>
      <c r="BB53" s="131"/>
      <c r="BC53" s="131"/>
      <c r="BD53" s="131"/>
      <c r="BE53" s="131"/>
      <c r="BF53" s="131"/>
      <c r="BG53" s="131"/>
      <c r="BH53" s="131"/>
      <c r="BI53" s="131"/>
      <c r="BJ53" s="131"/>
      <c r="BK53" s="131"/>
      <c r="BL53" s="131"/>
      <c r="BM53" s="131"/>
      <c r="BN53" s="131"/>
      <c r="BO53" s="131"/>
      <c r="BP53" s="131"/>
      <c r="BQ53" s="131"/>
      <c r="BR53" s="131"/>
      <c r="BS53" s="131"/>
      <c r="BT53" s="131"/>
      <c r="BU53" s="131"/>
      <c r="BV53" s="131"/>
      <c r="BW53" s="131"/>
      <c r="BX53" s="131"/>
      <c r="BY53" s="131"/>
      <c r="BZ53" s="131"/>
      <c r="CA53" s="131"/>
      <c r="CB53" s="131"/>
      <c r="CC53" s="131"/>
      <c r="CD53" s="131"/>
      <c r="CE53" s="131"/>
      <c r="CF53" s="131"/>
      <c r="CG53" s="131"/>
      <c r="CH53" s="131"/>
      <c r="CI53" s="131"/>
      <c r="CJ53" s="131"/>
      <c r="CK53" s="131"/>
      <c r="CL53" s="131"/>
      <c r="CM53" s="131"/>
      <c r="CN53" s="131"/>
      <c r="CO53" s="131"/>
      <c r="CP53" s="131"/>
      <c r="CQ53" s="131"/>
      <c r="CR53" s="131"/>
      <c r="CS53" s="131"/>
      <c r="CT53" s="131"/>
      <c r="CU53" s="131"/>
      <c r="CV53" s="131"/>
      <c r="CW53" s="131"/>
      <c r="CX53" s="131"/>
      <c r="CY53" s="131"/>
      <c r="CZ53" s="131"/>
      <c r="DA53" s="131"/>
      <c r="DB53" s="131"/>
      <c r="DC53" s="131"/>
      <c r="DD53" s="131"/>
      <c r="DE53" s="131"/>
      <c r="DF53" s="131"/>
      <c r="DG53" s="131"/>
      <c r="DH53" s="131"/>
      <c r="DI53" s="131"/>
      <c r="DJ53" s="131"/>
      <c r="DK53" s="131"/>
      <c r="DL53" s="131"/>
      <c r="DM53" s="131"/>
      <c r="DN53" s="131"/>
      <c r="DO53" s="131"/>
      <c r="DP53" s="131"/>
      <c r="DQ53" s="131"/>
      <c r="DR53" s="131"/>
      <c r="DS53" s="131"/>
      <c r="DT53" s="131"/>
      <c r="DU53" s="131"/>
      <c r="DV53" s="131"/>
      <c r="DW53" s="131"/>
      <c r="DX53" s="131"/>
      <c r="DY53" s="131"/>
      <c r="DZ53" s="131"/>
      <c r="EA53" s="131"/>
      <c r="EB53" s="131"/>
      <c r="EC53" s="131"/>
      <c r="ED53" s="131"/>
      <c r="EE53" s="131"/>
      <c r="EF53" s="131"/>
      <c r="EG53" s="131"/>
      <c r="EH53" s="131"/>
      <c r="EI53" s="131"/>
      <c r="EJ53" s="131"/>
      <c r="EK53" s="131"/>
      <c r="EL53" s="131"/>
      <c r="EM53" s="131"/>
      <c r="EN53" s="131"/>
      <c r="EO53" s="131"/>
      <c r="EP53" s="131"/>
      <c r="EQ53" s="131"/>
      <c r="ER53" s="131"/>
      <c r="ES53" s="131"/>
      <c r="ET53" s="131"/>
      <c r="EU53" s="131"/>
      <c r="EV53" s="131"/>
      <c r="EW53" s="131"/>
      <c r="EX53" s="131"/>
      <c r="EY53" s="131"/>
      <c r="EZ53" s="131"/>
      <c r="FA53" s="131"/>
      <c r="FB53" s="131"/>
      <c r="FC53" s="131"/>
      <c r="FD53" s="131"/>
      <c r="FE53" s="131"/>
      <c r="FF53" s="131"/>
      <c r="FG53" s="131"/>
      <c r="FH53" s="131"/>
      <c r="FI53" s="131"/>
      <c r="FJ53" s="131"/>
      <c r="FK53" s="131"/>
      <c r="FL53" s="131"/>
      <c r="FM53" s="131"/>
      <c r="FN53" s="131"/>
      <c r="FO53" s="131"/>
      <c r="FP53" s="131"/>
      <c r="FQ53" s="131"/>
      <c r="FR53" s="131"/>
      <c r="FS53" s="131"/>
      <c r="FT53" s="131"/>
      <c r="FU53" s="131"/>
      <c r="FV53" s="131"/>
      <c r="FW53" s="131"/>
      <c r="FX53" s="131"/>
      <c r="FY53" s="131"/>
      <c r="FZ53" s="131"/>
      <c r="GA53" s="131"/>
      <c r="GB53" s="131"/>
      <c r="GC53" s="131"/>
      <c r="GD53" s="131"/>
      <c r="GE53" s="131"/>
      <c r="GF53" s="131"/>
      <c r="GG53" s="131"/>
      <c r="GH53" s="131"/>
      <c r="GI53" s="131"/>
      <c r="GJ53" s="131"/>
      <c r="GK53" s="131"/>
      <c r="GL53" s="131"/>
      <c r="GM53" s="131"/>
      <c r="GN53" s="131"/>
      <c r="GO53" s="131"/>
      <c r="GP53" s="131"/>
      <c r="GQ53" s="131"/>
      <c r="GR53" s="131"/>
      <c r="GS53" s="131"/>
    </row>
    <row r="54" spans="2:201" x14ac:dyDescent="0.25"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131"/>
      <c r="AS54" s="131"/>
      <c r="AT54" s="131"/>
      <c r="AU54" s="131"/>
      <c r="AV54" s="131"/>
      <c r="AW54" s="131"/>
      <c r="AX54" s="131"/>
      <c r="AY54" s="131"/>
      <c r="AZ54" s="131"/>
      <c r="BA54" s="131"/>
      <c r="BB54" s="131"/>
      <c r="BC54" s="131"/>
      <c r="BD54" s="131"/>
      <c r="BE54" s="131"/>
      <c r="BF54" s="131"/>
      <c r="BG54" s="131"/>
      <c r="BH54" s="131"/>
      <c r="BI54" s="131"/>
      <c r="BJ54" s="131"/>
      <c r="BK54" s="131"/>
      <c r="BL54" s="131"/>
      <c r="BM54" s="131"/>
      <c r="BN54" s="131"/>
      <c r="BO54" s="131"/>
      <c r="BP54" s="131"/>
      <c r="BQ54" s="131"/>
      <c r="BR54" s="131"/>
      <c r="BS54" s="131"/>
      <c r="BT54" s="131"/>
      <c r="BU54" s="131"/>
      <c r="BV54" s="131"/>
      <c r="BW54" s="131"/>
      <c r="BX54" s="131"/>
      <c r="BY54" s="131"/>
      <c r="BZ54" s="131"/>
      <c r="CA54" s="131"/>
      <c r="CB54" s="131"/>
      <c r="CC54" s="131"/>
      <c r="CD54" s="131"/>
      <c r="CE54" s="131"/>
      <c r="CF54" s="131"/>
      <c r="CG54" s="131"/>
      <c r="CH54" s="131"/>
      <c r="CI54" s="131"/>
      <c r="CJ54" s="131"/>
      <c r="CK54" s="131"/>
      <c r="CL54" s="131"/>
      <c r="CM54" s="131"/>
      <c r="CN54" s="131"/>
      <c r="CO54" s="131"/>
      <c r="CP54" s="131"/>
      <c r="CQ54" s="131"/>
      <c r="CR54" s="131"/>
      <c r="CS54" s="131"/>
      <c r="CT54" s="131"/>
      <c r="CU54" s="131"/>
      <c r="CV54" s="131"/>
      <c r="CW54" s="131"/>
      <c r="CX54" s="131"/>
      <c r="CY54" s="131"/>
      <c r="CZ54" s="131"/>
      <c r="DA54" s="131"/>
      <c r="DB54" s="131"/>
      <c r="DC54" s="131"/>
      <c r="DD54" s="131"/>
      <c r="DE54" s="131"/>
      <c r="DF54" s="131"/>
      <c r="DG54" s="131"/>
      <c r="DH54" s="131"/>
      <c r="DI54" s="131"/>
      <c r="DJ54" s="131"/>
      <c r="DK54" s="131"/>
      <c r="DL54" s="131"/>
      <c r="DM54" s="131"/>
      <c r="DN54" s="131"/>
      <c r="DO54" s="131"/>
      <c r="DP54" s="131"/>
      <c r="DQ54" s="131"/>
      <c r="DR54" s="131"/>
      <c r="DS54" s="131"/>
      <c r="DT54" s="131"/>
      <c r="DU54" s="131"/>
      <c r="DV54" s="131"/>
      <c r="DW54" s="131"/>
      <c r="DX54" s="131"/>
      <c r="DY54" s="131"/>
      <c r="DZ54" s="131"/>
      <c r="EA54" s="131"/>
      <c r="EB54" s="131"/>
      <c r="EC54" s="131"/>
      <c r="ED54" s="131"/>
      <c r="EE54" s="131"/>
      <c r="EF54" s="131"/>
      <c r="EG54" s="131"/>
      <c r="EH54" s="131"/>
      <c r="EI54" s="131"/>
      <c r="EJ54" s="131"/>
      <c r="EK54" s="131"/>
      <c r="EL54" s="131"/>
      <c r="EM54" s="131"/>
      <c r="EN54" s="131"/>
      <c r="EO54" s="131"/>
      <c r="EP54" s="131"/>
      <c r="EQ54" s="131"/>
      <c r="ER54" s="131"/>
      <c r="ES54" s="131"/>
      <c r="ET54" s="131"/>
      <c r="EU54" s="131"/>
      <c r="EV54" s="131"/>
      <c r="EW54" s="131"/>
      <c r="EX54" s="131"/>
      <c r="EY54" s="131"/>
      <c r="EZ54" s="131"/>
      <c r="FA54" s="131"/>
      <c r="FB54" s="131"/>
      <c r="FC54" s="131"/>
      <c r="FD54" s="131"/>
      <c r="FE54" s="131"/>
      <c r="FF54" s="131"/>
      <c r="FG54" s="131"/>
      <c r="FH54" s="131"/>
      <c r="FI54" s="131"/>
      <c r="FJ54" s="131"/>
      <c r="FK54" s="131"/>
      <c r="FL54" s="131"/>
      <c r="FM54" s="131"/>
      <c r="FN54" s="131"/>
      <c r="FO54" s="131"/>
      <c r="FP54" s="131"/>
      <c r="FQ54" s="131"/>
      <c r="FR54" s="131"/>
      <c r="FS54" s="131"/>
      <c r="FT54" s="131"/>
      <c r="FU54" s="131"/>
      <c r="FV54" s="131"/>
      <c r="FW54" s="131"/>
      <c r="FX54" s="131"/>
      <c r="FY54" s="131"/>
      <c r="FZ54" s="131"/>
      <c r="GA54" s="131"/>
      <c r="GB54" s="131"/>
      <c r="GC54" s="131"/>
      <c r="GD54" s="131"/>
      <c r="GE54" s="131"/>
      <c r="GF54" s="131"/>
      <c r="GG54" s="131"/>
      <c r="GH54" s="131"/>
      <c r="GI54" s="131"/>
      <c r="GJ54" s="131"/>
      <c r="GK54" s="131"/>
      <c r="GL54" s="131"/>
      <c r="GM54" s="131"/>
      <c r="GN54" s="131"/>
      <c r="GO54" s="131"/>
      <c r="GP54" s="131"/>
      <c r="GQ54" s="131"/>
      <c r="GR54" s="131"/>
      <c r="GS54" s="131"/>
    </row>
    <row r="57" spans="2:201" x14ac:dyDescent="0.25">
      <c r="B57" s="127"/>
      <c r="J57" s="181" t="s">
        <v>372</v>
      </c>
      <c r="K57" s="182"/>
      <c r="L57" s="182"/>
      <c r="M57" s="182"/>
      <c r="N57" s="182"/>
      <c r="O57" s="182"/>
      <c r="P57" s="182"/>
      <c r="Q57" s="182"/>
    </row>
    <row r="58" spans="2:201" ht="41.4" x14ac:dyDescent="0.25">
      <c r="B58" s="127"/>
      <c r="J58" s="139" t="s">
        <v>330</v>
      </c>
      <c r="K58" s="139" t="s">
        <v>350</v>
      </c>
      <c r="L58" s="139" t="s">
        <v>351</v>
      </c>
      <c r="M58" s="139" t="s">
        <v>352</v>
      </c>
      <c r="N58" s="139" t="s">
        <v>353</v>
      </c>
      <c r="O58" s="139" t="s">
        <v>354</v>
      </c>
      <c r="P58" s="139" t="s">
        <v>355</v>
      </c>
      <c r="Q58" s="139" t="s">
        <v>345</v>
      </c>
    </row>
    <row r="59" spans="2:201" ht="27.6" x14ac:dyDescent="0.25">
      <c r="B59" s="127"/>
      <c r="J59" s="136" t="s">
        <v>331</v>
      </c>
      <c r="K59" s="136" t="s">
        <v>356</v>
      </c>
      <c r="L59" s="138"/>
      <c r="M59" s="138"/>
      <c r="N59" s="138"/>
      <c r="O59" s="140"/>
      <c r="P59" s="138" t="s">
        <v>357</v>
      </c>
      <c r="Q59" s="136" t="s">
        <v>358</v>
      </c>
    </row>
    <row r="60" spans="2:201" ht="27.6" x14ac:dyDescent="0.25">
      <c r="B60" s="127"/>
      <c r="J60" s="136" t="s">
        <v>332</v>
      </c>
      <c r="K60" s="136" t="s">
        <v>359</v>
      </c>
      <c r="L60" s="138"/>
      <c r="M60" s="138"/>
      <c r="N60" s="138"/>
      <c r="O60" s="140"/>
      <c r="P60" s="138" t="s">
        <v>357</v>
      </c>
      <c r="Q60" s="136" t="s">
        <v>358</v>
      </c>
    </row>
    <row r="61" spans="2:201" ht="41.4" x14ac:dyDescent="0.25">
      <c r="B61" s="127"/>
      <c r="J61" s="136" t="s">
        <v>360</v>
      </c>
      <c r="K61" s="136" t="s">
        <v>361</v>
      </c>
      <c r="L61" s="140">
        <v>0.55000000000000004</v>
      </c>
      <c r="M61" s="142">
        <v>0.35</v>
      </c>
      <c r="N61" s="140">
        <v>0.1</v>
      </c>
      <c r="O61" s="141">
        <v>5.0000000000000001E-3</v>
      </c>
      <c r="P61" s="141">
        <v>0.03</v>
      </c>
      <c r="Q61" s="136" t="s">
        <v>362</v>
      </c>
    </row>
    <row r="62" spans="2:201" ht="41.4" x14ac:dyDescent="0.25">
      <c r="B62" s="127"/>
      <c r="J62" s="136" t="s">
        <v>360</v>
      </c>
      <c r="K62" s="136" t="s">
        <v>363</v>
      </c>
      <c r="L62" s="140">
        <v>0.45</v>
      </c>
      <c r="M62" s="142">
        <v>0.4</v>
      </c>
      <c r="N62" s="140">
        <v>0.15</v>
      </c>
      <c r="O62" s="141">
        <v>5.0000000000000001E-3</v>
      </c>
      <c r="P62" s="141">
        <v>2.5000000000000001E-2</v>
      </c>
      <c r="Q62" s="136" t="s">
        <v>362</v>
      </c>
    </row>
    <row r="63" spans="2:201" ht="41.4" x14ac:dyDescent="0.25">
      <c r="B63" s="127"/>
      <c r="J63" s="136" t="s">
        <v>338</v>
      </c>
      <c r="K63" s="136" t="s">
        <v>364</v>
      </c>
      <c r="L63" s="140">
        <v>0.4</v>
      </c>
      <c r="M63" s="142">
        <v>0.45</v>
      </c>
      <c r="N63" s="140">
        <v>0.15</v>
      </c>
      <c r="O63" s="141">
        <v>5.0000000000000001E-3</v>
      </c>
      <c r="P63" s="141">
        <v>1.4999999999999999E-2</v>
      </c>
      <c r="Q63" s="136" t="s">
        <v>365</v>
      </c>
    </row>
    <row r="64" spans="2:201" ht="41.4" x14ac:dyDescent="0.25">
      <c r="B64" s="127"/>
      <c r="J64" s="136" t="s">
        <v>339</v>
      </c>
      <c r="K64" s="136" t="s">
        <v>366</v>
      </c>
      <c r="L64" s="140">
        <v>0.35</v>
      </c>
      <c r="M64" s="142">
        <v>0.5</v>
      </c>
      <c r="N64" s="140">
        <v>0.15</v>
      </c>
      <c r="O64" s="141">
        <v>5.0000000000000001E-3</v>
      </c>
      <c r="P64" s="141">
        <v>0.02</v>
      </c>
      <c r="Q64" s="136" t="s">
        <v>365</v>
      </c>
    </row>
    <row r="65" spans="2:17" ht="27.6" x14ac:dyDescent="0.25">
      <c r="B65" s="127"/>
      <c r="J65" s="136" t="s">
        <v>375</v>
      </c>
      <c r="K65" s="136" t="s">
        <v>367</v>
      </c>
      <c r="L65" s="140">
        <v>0.3</v>
      </c>
      <c r="M65" s="142">
        <v>0.5</v>
      </c>
      <c r="N65" s="140">
        <v>0.2</v>
      </c>
      <c r="O65" s="141">
        <v>5.0000000000000001E-3</v>
      </c>
      <c r="P65" s="141">
        <v>1.4999999999999999E-2</v>
      </c>
      <c r="Q65" s="136" t="s">
        <v>368</v>
      </c>
    </row>
    <row r="66" spans="2:17" ht="27.6" x14ac:dyDescent="0.25">
      <c r="B66" s="127"/>
      <c r="J66" s="136" t="s">
        <v>376</v>
      </c>
      <c r="K66" s="136" t="s">
        <v>369</v>
      </c>
      <c r="L66" s="140">
        <v>0.25</v>
      </c>
      <c r="M66" s="142">
        <v>0.5</v>
      </c>
      <c r="N66" s="140">
        <v>0.25</v>
      </c>
      <c r="O66" s="141">
        <v>5.0000000000000001E-3</v>
      </c>
      <c r="P66" s="141">
        <v>0.01</v>
      </c>
      <c r="Q66" s="136" t="s">
        <v>368</v>
      </c>
    </row>
    <row r="67" spans="2:17" ht="27.6" x14ac:dyDescent="0.25">
      <c r="B67" s="127"/>
      <c r="J67" s="136" t="s">
        <v>333</v>
      </c>
      <c r="K67" s="136" t="s">
        <v>370</v>
      </c>
      <c r="L67" s="140">
        <v>0.2</v>
      </c>
      <c r="M67" s="142">
        <v>0.5</v>
      </c>
      <c r="N67" s="140">
        <v>0.3</v>
      </c>
      <c r="O67" s="141">
        <v>5.0000000000000001E-3</v>
      </c>
      <c r="P67" s="141">
        <v>5.0000000000000001E-3</v>
      </c>
      <c r="Q67" s="136" t="s">
        <v>371</v>
      </c>
    </row>
    <row r="71" spans="2:17" ht="27.6" x14ac:dyDescent="0.25">
      <c r="B71" s="135" t="s">
        <v>349</v>
      </c>
      <c r="C71" s="135" t="s">
        <v>344</v>
      </c>
      <c r="D71" s="135" t="s">
        <v>345</v>
      </c>
    </row>
    <row r="72" spans="2:17" ht="96.6" x14ac:dyDescent="0.25">
      <c r="B72" s="136">
        <v>1</v>
      </c>
      <c r="C72" s="137"/>
      <c r="D72" s="138" t="s">
        <v>346</v>
      </c>
    </row>
    <row r="73" spans="2:17" ht="55.2" x14ac:dyDescent="0.25">
      <c r="B73" s="136">
        <v>2</v>
      </c>
      <c r="C73" s="137"/>
      <c r="D73" s="138" t="s">
        <v>347</v>
      </c>
    </row>
    <row r="74" spans="2:17" ht="138" x14ac:dyDescent="0.25">
      <c r="B74" s="136">
        <v>3</v>
      </c>
      <c r="C74" s="137"/>
      <c r="D74" s="138" t="s">
        <v>348</v>
      </c>
    </row>
    <row r="77" spans="2:17" ht="69" x14ac:dyDescent="0.25">
      <c r="B77" s="139" t="s">
        <v>330</v>
      </c>
      <c r="C77" s="139" t="s">
        <v>350</v>
      </c>
      <c r="D77" s="139" t="s">
        <v>377</v>
      </c>
      <c r="E77" s="139" t="s">
        <v>385</v>
      </c>
      <c r="F77" s="148" t="s">
        <v>386</v>
      </c>
      <c r="I77" s="139" t="s">
        <v>330</v>
      </c>
      <c r="J77" s="139" t="s">
        <v>350</v>
      </c>
      <c r="K77" s="139" t="s">
        <v>390</v>
      </c>
      <c r="L77" s="132"/>
      <c r="M77" s="132"/>
      <c r="N77" s="132"/>
    </row>
    <row r="78" spans="2:17" x14ac:dyDescent="0.25">
      <c r="B78" s="136" t="s">
        <v>331</v>
      </c>
      <c r="C78" s="136" t="s">
        <v>356</v>
      </c>
      <c r="D78" s="138"/>
      <c r="E78" s="138"/>
      <c r="F78" s="140"/>
      <c r="I78" s="136" t="s">
        <v>331</v>
      </c>
      <c r="J78" s="136" t="s">
        <v>356</v>
      </c>
      <c r="K78" s="141">
        <v>0.04</v>
      </c>
      <c r="L78" s="134"/>
      <c r="M78" s="134"/>
      <c r="N78" s="133"/>
    </row>
    <row r="79" spans="2:17" ht="27.6" x14ac:dyDescent="0.25">
      <c r="B79" s="136" t="s">
        <v>332</v>
      </c>
      <c r="C79" s="136" t="s">
        <v>359</v>
      </c>
      <c r="D79" s="138"/>
      <c r="E79" s="138"/>
      <c r="F79" s="140"/>
      <c r="I79" s="136" t="s">
        <v>332</v>
      </c>
      <c r="J79" s="136" t="s">
        <v>359</v>
      </c>
      <c r="K79" s="141">
        <v>7.0000000000000007E-2</v>
      </c>
      <c r="L79" s="134"/>
      <c r="M79" s="134"/>
      <c r="N79" s="133"/>
    </row>
    <row r="80" spans="2:17" ht="41.4" x14ac:dyDescent="0.25">
      <c r="B80" s="136" t="s">
        <v>360</v>
      </c>
      <c r="C80" s="136" t="s">
        <v>361</v>
      </c>
      <c r="D80" s="138" t="s">
        <v>379</v>
      </c>
      <c r="E80" s="141">
        <v>5.0000000000000001E-3</v>
      </c>
      <c r="F80" s="141">
        <v>0.02</v>
      </c>
      <c r="I80" s="136" t="s">
        <v>360</v>
      </c>
      <c r="J80" s="136" t="s">
        <v>361</v>
      </c>
      <c r="K80" s="141">
        <v>5.5E-2</v>
      </c>
      <c r="L80" s="134"/>
      <c r="M80" s="134"/>
      <c r="N80" s="133"/>
    </row>
    <row r="81" spans="2:14" ht="41.4" x14ac:dyDescent="0.25">
      <c r="B81" s="136" t="s">
        <v>360</v>
      </c>
      <c r="C81" s="136" t="s">
        <v>363</v>
      </c>
      <c r="D81" s="138" t="s">
        <v>380</v>
      </c>
      <c r="E81" s="141">
        <v>5.0000000000000001E-3</v>
      </c>
      <c r="F81" s="141">
        <v>0.01</v>
      </c>
      <c r="I81" s="136" t="s">
        <v>360</v>
      </c>
      <c r="J81" s="136" t="s">
        <v>363</v>
      </c>
      <c r="K81" s="141">
        <v>5.5E-2</v>
      </c>
      <c r="L81" s="134"/>
      <c r="M81" s="134"/>
      <c r="N81" s="133"/>
    </row>
    <row r="82" spans="2:14" ht="41.4" x14ac:dyDescent="0.25">
      <c r="B82" s="136" t="s">
        <v>338</v>
      </c>
      <c r="C82" s="136" t="s">
        <v>364</v>
      </c>
      <c r="D82" s="138" t="s">
        <v>381</v>
      </c>
      <c r="E82" s="141">
        <v>5.0000000000000001E-3</v>
      </c>
      <c r="F82" s="141">
        <v>0.01</v>
      </c>
      <c r="I82" s="136" t="s">
        <v>338</v>
      </c>
      <c r="J82" s="136" t="s">
        <v>364</v>
      </c>
      <c r="K82" s="151">
        <v>0.04</v>
      </c>
    </row>
    <row r="83" spans="2:14" ht="41.4" x14ac:dyDescent="0.25">
      <c r="B83" s="136" t="s">
        <v>339</v>
      </c>
      <c r="C83" s="136" t="s">
        <v>366</v>
      </c>
      <c r="D83" s="138" t="s">
        <v>378</v>
      </c>
      <c r="E83" s="141">
        <v>5.0000000000000001E-3</v>
      </c>
      <c r="F83" s="141">
        <v>0.01</v>
      </c>
      <c r="I83" s="136" t="s">
        <v>339</v>
      </c>
      <c r="J83" s="136" t="s">
        <v>366</v>
      </c>
      <c r="K83" s="151">
        <v>0.03</v>
      </c>
    </row>
    <row r="84" spans="2:14" ht="27.6" x14ac:dyDescent="0.25">
      <c r="B84" s="136" t="s">
        <v>375</v>
      </c>
      <c r="C84" s="136" t="s">
        <v>367</v>
      </c>
      <c r="D84" s="138" t="s">
        <v>382</v>
      </c>
      <c r="E84" s="141">
        <v>5.0000000000000001E-3</v>
      </c>
      <c r="F84" s="141">
        <v>5.0000000000000001E-3</v>
      </c>
      <c r="I84" s="136" t="s">
        <v>375</v>
      </c>
      <c r="J84" s="136" t="s">
        <v>367</v>
      </c>
      <c r="K84" s="151">
        <v>0.02</v>
      </c>
    </row>
    <row r="85" spans="2:14" ht="27.6" x14ac:dyDescent="0.25">
      <c r="B85" s="136" t="s">
        <v>376</v>
      </c>
      <c r="C85" s="136" t="s">
        <v>369</v>
      </c>
      <c r="D85" s="138" t="s">
        <v>383</v>
      </c>
      <c r="E85" s="141">
        <v>5.0000000000000001E-3</v>
      </c>
      <c r="F85" s="141">
        <v>5.0000000000000001E-3</v>
      </c>
      <c r="I85" s="136" t="s">
        <v>376</v>
      </c>
      <c r="J85" s="136" t="s">
        <v>369</v>
      </c>
      <c r="K85" s="151">
        <v>1.4999999999999999E-2</v>
      </c>
    </row>
    <row r="86" spans="2:14" x14ac:dyDescent="0.25">
      <c r="B86" s="136" t="s">
        <v>333</v>
      </c>
      <c r="C86" s="136" t="s">
        <v>370</v>
      </c>
      <c r="D86" s="138" t="s">
        <v>384</v>
      </c>
      <c r="E86" s="141">
        <v>5.0000000000000001E-3</v>
      </c>
      <c r="F86" s="141">
        <v>5.0000000000000001E-3</v>
      </c>
      <c r="I86" s="136" t="s">
        <v>333</v>
      </c>
      <c r="J86" s="136" t="s">
        <v>370</v>
      </c>
      <c r="K86" s="151">
        <v>0.01</v>
      </c>
    </row>
    <row r="89" spans="2:14" ht="27.6" x14ac:dyDescent="0.25">
      <c r="B89" s="129"/>
      <c r="C89" s="139" t="s">
        <v>389</v>
      </c>
    </row>
    <row r="90" spans="2:14" ht="41.4" x14ac:dyDescent="0.25">
      <c r="B90" s="129" t="s">
        <v>388</v>
      </c>
      <c r="C90" s="150">
        <v>0.5</v>
      </c>
    </row>
    <row r="91" spans="2:14" x14ac:dyDescent="0.25">
      <c r="B91" s="129" t="s">
        <v>373</v>
      </c>
      <c r="C91" s="150">
        <v>0.4</v>
      </c>
    </row>
    <row r="92" spans="2:14" ht="27.6" x14ac:dyDescent="0.25">
      <c r="B92" s="129" t="s">
        <v>313</v>
      </c>
      <c r="C92" s="150">
        <v>0.1</v>
      </c>
    </row>
  </sheetData>
  <mergeCells count="9">
    <mergeCell ref="J57:Q57"/>
    <mergeCell ref="C4:D4"/>
    <mergeCell ref="E4:F4"/>
    <mergeCell ref="G4:N4"/>
    <mergeCell ref="O4:T4"/>
    <mergeCell ref="U4:Z4"/>
    <mergeCell ref="AA4:AF4"/>
    <mergeCell ref="AG4:AX4"/>
    <mergeCell ref="AY4:BJ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4:GS95"/>
  <sheetViews>
    <sheetView topLeftCell="A33" zoomScale="89" zoomScaleNormal="70" workbookViewId="0">
      <selection activeCell="C56" sqref="C56:BJ56"/>
    </sheetView>
  </sheetViews>
  <sheetFormatPr defaultColWidth="11.5546875" defaultRowHeight="13.8" x14ac:dyDescent="0.25"/>
  <cols>
    <col min="1" max="1" width="11.5546875" style="127"/>
    <col min="2" max="2" width="11.5546875" style="126"/>
    <col min="3" max="13" width="11.5546875" style="127"/>
    <col min="14" max="14" width="11.5546875" style="171"/>
    <col min="15" max="25" width="11.5546875" style="127"/>
    <col min="26" max="26" width="11.5546875" style="171"/>
    <col min="27" max="37" width="11.5546875" style="127"/>
    <col min="38" max="38" width="11.5546875" style="171"/>
    <col min="39" max="39" width="12.21875" style="127" bestFit="1" customWidth="1"/>
    <col min="40" max="49" width="11.5546875" style="127"/>
    <col min="50" max="50" width="11.5546875" style="171"/>
    <col min="51" max="51" width="12.21875" style="127" bestFit="1" customWidth="1"/>
    <col min="52" max="16384" width="11.5546875" style="127"/>
  </cols>
  <sheetData>
    <row r="4" spans="1:201" ht="13.8" customHeight="1" x14ac:dyDescent="0.25">
      <c r="C4" s="181" t="s">
        <v>334</v>
      </c>
      <c r="D4" s="182"/>
      <c r="E4" s="181" t="s">
        <v>335</v>
      </c>
      <c r="F4" s="182"/>
      <c r="G4" s="181" t="s">
        <v>336</v>
      </c>
      <c r="H4" s="181"/>
      <c r="I4" s="181"/>
      <c r="J4" s="181"/>
      <c r="K4" s="181"/>
      <c r="L4" s="181"/>
      <c r="M4" s="181"/>
      <c r="N4" s="185"/>
      <c r="O4" s="181" t="s">
        <v>337</v>
      </c>
      <c r="P4" s="182"/>
      <c r="Q4" s="182"/>
      <c r="R4" s="182"/>
      <c r="S4" s="182"/>
      <c r="T4" s="183"/>
      <c r="U4" s="184" t="s">
        <v>338</v>
      </c>
      <c r="V4" s="182"/>
      <c r="W4" s="182"/>
      <c r="X4" s="182"/>
      <c r="Y4" s="182"/>
      <c r="Z4" s="183"/>
      <c r="AA4" s="184" t="s">
        <v>339</v>
      </c>
      <c r="AB4" s="182"/>
      <c r="AC4" s="182"/>
      <c r="AD4" s="182"/>
      <c r="AE4" s="182"/>
      <c r="AF4" s="183"/>
      <c r="AG4" s="184" t="s">
        <v>340</v>
      </c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3"/>
      <c r="AY4" s="184" t="s">
        <v>341</v>
      </c>
      <c r="AZ4" s="182"/>
      <c r="BA4" s="182"/>
      <c r="BB4" s="182"/>
      <c r="BC4" s="182"/>
      <c r="BD4" s="182"/>
      <c r="BE4" s="182"/>
      <c r="BF4" s="182"/>
      <c r="BG4" s="182"/>
      <c r="BH4" s="182"/>
      <c r="BI4" s="182"/>
      <c r="BJ4" s="183"/>
    </row>
    <row r="5" spans="1:201" s="126" customFormat="1" x14ac:dyDescent="0.25">
      <c r="B5" s="128" t="s">
        <v>300</v>
      </c>
      <c r="C5" s="128">
        <v>1</v>
      </c>
      <c r="D5" s="128">
        <v>2</v>
      </c>
      <c r="E5" s="128">
        <v>3</v>
      </c>
      <c r="F5" s="128">
        <v>4</v>
      </c>
      <c r="G5" s="128">
        <v>5</v>
      </c>
      <c r="H5" s="128">
        <v>6</v>
      </c>
      <c r="I5" s="128">
        <v>7</v>
      </c>
      <c r="J5" s="128">
        <v>8</v>
      </c>
      <c r="K5" s="128">
        <v>9</v>
      </c>
      <c r="L5" s="128">
        <v>10</v>
      </c>
      <c r="M5" s="128">
        <v>11</v>
      </c>
      <c r="N5" s="164">
        <v>12</v>
      </c>
      <c r="O5" s="128">
        <v>13</v>
      </c>
      <c r="P5" s="128">
        <v>14</v>
      </c>
      <c r="Q5" s="128">
        <v>15</v>
      </c>
      <c r="R5" s="128">
        <v>16</v>
      </c>
      <c r="S5" s="128">
        <v>17</v>
      </c>
      <c r="T5" s="128">
        <v>18</v>
      </c>
      <c r="U5" s="128">
        <v>19</v>
      </c>
      <c r="V5" s="128">
        <v>20</v>
      </c>
      <c r="W5" s="128">
        <v>21</v>
      </c>
      <c r="X5" s="128">
        <v>22</v>
      </c>
      <c r="Y5" s="128">
        <v>23</v>
      </c>
      <c r="Z5" s="164">
        <v>24</v>
      </c>
      <c r="AA5" s="128">
        <v>25</v>
      </c>
      <c r="AB5" s="128">
        <v>26</v>
      </c>
      <c r="AC5" s="128">
        <v>27</v>
      </c>
      <c r="AD5" s="128">
        <v>28</v>
      </c>
      <c r="AE5" s="128">
        <v>29</v>
      </c>
      <c r="AF5" s="128">
        <v>30</v>
      </c>
      <c r="AG5" s="128">
        <v>31</v>
      </c>
      <c r="AH5" s="128">
        <v>32</v>
      </c>
      <c r="AI5" s="128">
        <v>33</v>
      </c>
      <c r="AJ5" s="128">
        <v>34</v>
      </c>
      <c r="AK5" s="128">
        <v>35</v>
      </c>
      <c r="AL5" s="164">
        <v>36</v>
      </c>
      <c r="AM5" s="128">
        <v>37</v>
      </c>
      <c r="AN5" s="128">
        <v>38</v>
      </c>
      <c r="AO5" s="128">
        <v>39</v>
      </c>
      <c r="AP5" s="128">
        <v>40</v>
      </c>
      <c r="AQ5" s="128">
        <v>41</v>
      </c>
      <c r="AR5" s="128">
        <v>42</v>
      </c>
      <c r="AS5" s="128">
        <v>43</v>
      </c>
      <c r="AT5" s="128">
        <v>44</v>
      </c>
      <c r="AU5" s="128">
        <v>45</v>
      </c>
      <c r="AV5" s="128">
        <v>46</v>
      </c>
      <c r="AW5" s="128">
        <v>47</v>
      </c>
      <c r="AX5" s="164">
        <v>48</v>
      </c>
      <c r="AY5" s="128">
        <v>49</v>
      </c>
      <c r="AZ5" s="128">
        <v>50</v>
      </c>
      <c r="BA5" s="128">
        <v>51</v>
      </c>
      <c r="BB5" s="128">
        <v>52</v>
      </c>
      <c r="BC5" s="128">
        <v>53</v>
      </c>
      <c r="BD5" s="128">
        <v>54</v>
      </c>
      <c r="BE5" s="128">
        <v>55</v>
      </c>
      <c r="BF5" s="128">
        <v>56</v>
      </c>
      <c r="BG5" s="128">
        <v>57</v>
      </c>
      <c r="BH5" s="128">
        <v>58</v>
      </c>
      <c r="BI5" s="128">
        <v>59</v>
      </c>
      <c r="BJ5" s="128">
        <v>60</v>
      </c>
    </row>
    <row r="8" spans="1:201" ht="27.6" x14ac:dyDescent="0.25">
      <c r="A8" s="128" t="s">
        <v>327</v>
      </c>
      <c r="B8" s="128" t="s">
        <v>301</v>
      </c>
      <c r="H8" s="131">
        <v>1</v>
      </c>
      <c r="I8" s="131">
        <f t="shared" ref="I8:N8" si="0">H8+(H8*$O$64)</f>
        <v>1.03</v>
      </c>
      <c r="J8" s="131">
        <f t="shared" si="0"/>
        <v>1.0609</v>
      </c>
      <c r="K8" s="131">
        <f t="shared" si="0"/>
        <v>1.092727</v>
      </c>
      <c r="L8" s="131">
        <f t="shared" si="0"/>
        <v>1.1255088099999999</v>
      </c>
      <c r="M8" s="131">
        <f t="shared" si="0"/>
        <v>1.1592740742999998</v>
      </c>
      <c r="N8" s="165">
        <f t="shared" si="0"/>
        <v>1.1940522965289999</v>
      </c>
      <c r="O8" s="131">
        <f>(N8+(N8*$O$65))</f>
        <v>1.22987386542487</v>
      </c>
      <c r="P8" s="131">
        <f>O8+(O8*$O$65)</f>
        <v>1.2667700813876162</v>
      </c>
      <c r="Q8" s="131">
        <f>P8+(P8*$O$65)</f>
        <v>1.3047731838292447</v>
      </c>
      <c r="R8" s="131">
        <f>Q8+(Q8*$O$65)</f>
        <v>1.343916379344122</v>
      </c>
      <c r="S8" s="131">
        <f>R8+(R8*$O$65)</f>
        <v>1.3842338707244457</v>
      </c>
      <c r="T8" s="144">
        <f>S8+(S8*$O$65)</f>
        <v>1.4257608868461791</v>
      </c>
      <c r="U8" s="146">
        <f>T8+(T8*$O$66)</f>
        <v>1.4542761045831027</v>
      </c>
      <c r="V8" s="146">
        <f>U8+(U8*$O$66)</f>
        <v>1.4833616266747649</v>
      </c>
      <c r="W8" s="146">
        <f t="shared" ref="W8:Z8" si="1">V8+(V8*$O$66)</f>
        <v>1.5130288592082601</v>
      </c>
      <c r="X8" s="146">
        <f t="shared" si="1"/>
        <v>1.5432894363924254</v>
      </c>
      <c r="Y8" s="146">
        <f t="shared" si="1"/>
        <v>1.5741552251202739</v>
      </c>
      <c r="Z8" s="165">
        <f t="shared" si="1"/>
        <v>1.6056383296226795</v>
      </c>
      <c r="AA8" s="146">
        <f>Z8+(Z8*$O$67)</f>
        <v>1.6377510962151332</v>
      </c>
      <c r="AB8" s="146">
        <f t="shared" ref="AB8:AF8" si="2">AA8+(AA8*$O$67)</f>
        <v>1.6705061181394358</v>
      </c>
      <c r="AC8" s="146">
        <f t="shared" si="2"/>
        <v>1.7039162405022246</v>
      </c>
      <c r="AD8" s="146">
        <f t="shared" si="2"/>
        <v>1.737994565312269</v>
      </c>
      <c r="AE8" s="146">
        <f t="shared" si="2"/>
        <v>1.7727544566185145</v>
      </c>
      <c r="AF8" s="144">
        <f t="shared" si="2"/>
        <v>1.8082095457508849</v>
      </c>
      <c r="AG8" s="146">
        <f>AF8+(AF8*$O$68)</f>
        <v>1.8443737366659025</v>
      </c>
      <c r="AH8" s="146">
        <f t="shared" ref="AH8:BJ8" si="3">AG8+(AG8*$O$68)</f>
        <v>1.8812612113992206</v>
      </c>
      <c r="AI8" s="146">
        <f t="shared" si="3"/>
        <v>1.9188864356272051</v>
      </c>
      <c r="AJ8" s="146">
        <f t="shared" si="3"/>
        <v>1.9572641643397493</v>
      </c>
      <c r="AK8" s="146">
        <f t="shared" si="3"/>
        <v>1.9964094476265442</v>
      </c>
      <c r="AL8" s="172">
        <f t="shared" si="3"/>
        <v>2.0363376365790749</v>
      </c>
      <c r="AM8" s="146">
        <f t="shared" si="3"/>
        <v>2.0770643893106562</v>
      </c>
      <c r="AN8" s="146">
        <f t="shared" si="3"/>
        <v>2.1186056770968693</v>
      </c>
      <c r="AO8" s="146">
        <f t="shared" si="3"/>
        <v>2.1609777906388068</v>
      </c>
      <c r="AP8" s="146">
        <f t="shared" si="3"/>
        <v>2.2041973464515827</v>
      </c>
      <c r="AQ8" s="146">
        <f t="shared" si="3"/>
        <v>2.2482812933806144</v>
      </c>
      <c r="AR8" s="146">
        <f t="shared" si="3"/>
        <v>2.2932469192482268</v>
      </c>
      <c r="AS8" s="146">
        <f t="shared" si="3"/>
        <v>2.3391118576331915</v>
      </c>
      <c r="AT8" s="146">
        <f t="shared" si="3"/>
        <v>2.3858940947858551</v>
      </c>
      <c r="AU8" s="146">
        <f t="shared" si="3"/>
        <v>2.433611976681572</v>
      </c>
      <c r="AV8" s="146">
        <f t="shared" si="3"/>
        <v>2.4822842162152035</v>
      </c>
      <c r="AW8" s="146">
        <f t="shared" si="3"/>
        <v>2.5319299005395077</v>
      </c>
      <c r="AX8" s="165">
        <f t="shared" si="3"/>
        <v>2.5825684985502977</v>
      </c>
      <c r="AY8" s="146">
        <f t="shared" si="3"/>
        <v>2.6342198685213036</v>
      </c>
      <c r="AZ8" s="146">
        <f t="shared" si="3"/>
        <v>2.6869042658917297</v>
      </c>
      <c r="BA8" s="146">
        <f t="shared" si="3"/>
        <v>2.7406423512095643</v>
      </c>
      <c r="BB8" s="146">
        <f t="shared" si="3"/>
        <v>2.7954551982337557</v>
      </c>
      <c r="BC8" s="146">
        <f t="shared" si="3"/>
        <v>2.851364302198431</v>
      </c>
      <c r="BD8" s="146">
        <f t="shared" si="3"/>
        <v>2.9083915882423996</v>
      </c>
      <c r="BE8" s="146">
        <f t="shared" si="3"/>
        <v>2.9665594200072478</v>
      </c>
      <c r="BF8" s="146">
        <f t="shared" si="3"/>
        <v>3.0258906084073929</v>
      </c>
      <c r="BG8" s="146">
        <f t="shared" si="3"/>
        <v>3.0864084205755407</v>
      </c>
      <c r="BH8" s="146">
        <f t="shared" si="3"/>
        <v>3.1481365889870516</v>
      </c>
      <c r="BI8" s="146">
        <f t="shared" si="3"/>
        <v>3.2110993207667926</v>
      </c>
      <c r="BJ8" s="144">
        <f t="shared" si="3"/>
        <v>3.2753213071821285</v>
      </c>
      <c r="BK8" s="131"/>
      <c r="BL8" s="131"/>
      <c r="BM8" s="131"/>
      <c r="BN8" s="131"/>
      <c r="BO8" s="131"/>
      <c r="BP8" s="131"/>
      <c r="BQ8" s="131"/>
      <c r="BR8" s="131"/>
      <c r="BS8" s="131"/>
      <c r="BT8" s="131"/>
      <c r="BU8" s="131"/>
      <c r="BV8" s="131"/>
      <c r="BW8" s="131"/>
      <c r="BX8" s="131"/>
      <c r="BY8" s="131"/>
      <c r="BZ8" s="131"/>
      <c r="CA8" s="131"/>
      <c r="CB8" s="131"/>
      <c r="CC8" s="131"/>
      <c r="CD8" s="131"/>
      <c r="CE8" s="131"/>
      <c r="CF8" s="131"/>
      <c r="CG8" s="131"/>
      <c r="CH8" s="131"/>
      <c r="CI8" s="131"/>
      <c r="CJ8" s="131"/>
      <c r="CK8" s="131"/>
      <c r="CL8" s="131"/>
      <c r="CM8" s="131"/>
      <c r="CN8" s="131"/>
      <c r="CO8" s="131"/>
      <c r="CP8" s="131"/>
      <c r="CQ8" s="131"/>
      <c r="CR8" s="131"/>
      <c r="CS8" s="131"/>
      <c r="CT8" s="131"/>
      <c r="CU8" s="131"/>
      <c r="CV8" s="131"/>
      <c r="CW8" s="131"/>
      <c r="CX8" s="131"/>
      <c r="CY8" s="131"/>
      <c r="CZ8" s="131"/>
      <c r="DA8" s="131"/>
      <c r="DB8" s="131"/>
      <c r="DC8" s="131"/>
      <c r="DD8" s="131"/>
      <c r="DE8" s="131"/>
      <c r="DF8" s="131"/>
      <c r="DG8" s="131"/>
      <c r="DH8" s="131"/>
      <c r="DI8" s="131"/>
      <c r="DJ8" s="131"/>
      <c r="DK8" s="131"/>
      <c r="DL8" s="131"/>
      <c r="DM8" s="131"/>
      <c r="DN8" s="131"/>
      <c r="DO8" s="131"/>
      <c r="DP8" s="131"/>
      <c r="DQ8" s="131"/>
      <c r="DR8" s="131"/>
      <c r="DS8" s="131"/>
      <c r="DT8" s="131"/>
      <c r="DU8" s="131"/>
      <c r="DV8" s="131"/>
      <c r="DW8" s="131"/>
      <c r="DX8" s="131"/>
      <c r="DY8" s="131"/>
      <c r="DZ8" s="131"/>
      <c r="EA8" s="131"/>
      <c r="EB8" s="131"/>
      <c r="EC8" s="131"/>
      <c r="ED8" s="131"/>
      <c r="EE8" s="131"/>
      <c r="EF8" s="131"/>
      <c r="EG8" s="131"/>
      <c r="EH8" s="131"/>
      <c r="EI8" s="131"/>
      <c r="EJ8" s="131"/>
      <c r="EK8" s="131"/>
      <c r="EL8" s="131"/>
      <c r="EM8" s="131"/>
      <c r="EN8" s="131"/>
      <c r="EO8" s="131"/>
      <c r="EP8" s="131"/>
      <c r="EQ8" s="131"/>
      <c r="ER8" s="131"/>
      <c r="ES8" s="131"/>
      <c r="ET8" s="131"/>
      <c r="EU8" s="131"/>
      <c r="EV8" s="131"/>
      <c r="EW8" s="131"/>
      <c r="EX8" s="131"/>
      <c r="EY8" s="131"/>
      <c r="EZ8" s="131"/>
      <c r="FA8" s="131"/>
      <c r="FB8" s="131"/>
      <c r="FC8" s="131"/>
      <c r="FD8" s="131"/>
      <c r="FE8" s="131"/>
      <c r="FF8" s="131"/>
      <c r="FG8" s="131"/>
      <c r="FH8" s="131"/>
      <c r="FI8" s="131"/>
      <c r="FJ8" s="131"/>
      <c r="FK8" s="131"/>
      <c r="FL8" s="131"/>
      <c r="FM8" s="131"/>
      <c r="FN8" s="131"/>
      <c r="FO8" s="131"/>
      <c r="FP8" s="131"/>
      <c r="FQ8" s="131"/>
      <c r="FR8" s="131"/>
      <c r="FS8" s="131"/>
      <c r="FT8" s="131"/>
      <c r="FU8" s="131"/>
      <c r="FV8" s="131"/>
      <c r="FW8" s="131"/>
      <c r="FX8" s="131"/>
      <c r="FY8" s="131"/>
      <c r="FZ8" s="131"/>
      <c r="GA8" s="131"/>
      <c r="GB8" s="131"/>
      <c r="GC8" s="131"/>
      <c r="GD8" s="131"/>
      <c r="GE8" s="131"/>
      <c r="GF8" s="131"/>
      <c r="GG8" s="131"/>
      <c r="GH8" s="131"/>
      <c r="GI8" s="131"/>
      <c r="GJ8" s="131"/>
      <c r="GK8" s="131"/>
      <c r="GL8" s="131"/>
      <c r="GM8" s="131"/>
      <c r="GN8" s="131"/>
      <c r="GO8" s="131"/>
      <c r="GP8" s="131"/>
      <c r="GQ8" s="131"/>
      <c r="GR8" s="131"/>
      <c r="GS8" s="131"/>
    </row>
    <row r="9" spans="1:201" x14ac:dyDescent="0.25">
      <c r="B9" s="128" t="s">
        <v>302</v>
      </c>
      <c r="H9" s="131">
        <f>G54*L64</f>
        <v>2.75</v>
      </c>
      <c r="I9" s="131">
        <f>H14</f>
        <v>3.75</v>
      </c>
      <c r="J9" s="131">
        <f>I14</f>
        <v>4.6675000000000004</v>
      </c>
      <c r="K9" s="131">
        <f t="shared" ref="K9:T9" si="4">J14</f>
        <v>5.588375000000001</v>
      </c>
      <c r="L9" s="131">
        <f t="shared" si="4"/>
        <v>6.5134507500000005</v>
      </c>
      <c r="M9" s="131">
        <f t="shared" si="4"/>
        <v>7.4435560374999996</v>
      </c>
      <c r="N9" s="165">
        <f t="shared" si="4"/>
        <v>8.3795234306749986</v>
      </c>
      <c r="O9" s="131">
        <f t="shared" si="4"/>
        <v>9.3221900242837492</v>
      </c>
      <c r="P9" s="131">
        <f t="shared" si="4"/>
        <v>10.319009139101526</v>
      </c>
      <c r="Q9" s="131">
        <f t="shared" si="4"/>
        <v>11.327803992011605</v>
      </c>
      <c r="R9" s="131">
        <f t="shared" si="4"/>
        <v>12.349382076040559</v>
      </c>
      <c r="S9" s="131">
        <f t="shared" si="4"/>
        <v>13.384563903483668</v>
      </c>
      <c r="T9" s="144">
        <f t="shared" si="4"/>
        <v>14.434183676621021</v>
      </c>
      <c r="U9" s="131">
        <f>T14</f>
        <v>15.499089971551674</v>
      </c>
      <c r="V9" s="131">
        <f t="shared" ref="V9:BJ9" si="5">U14</f>
        <v>16.720879726561503</v>
      </c>
      <c r="W9" s="131">
        <f t="shared" si="5"/>
        <v>17.953428157337843</v>
      </c>
      <c r="X9" s="131">
        <f t="shared" si="5"/>
        <v>19.197155594186032</v>
      </c>
      <c r="Y9" s="131">
        <f t="shared" si="5"/>
        <v>20.452487696665667</v>
      </c>
      <c r="Z9" s="165">
        <f t="shared" si="5"/>
        <v>21.719855606335958</v>
      </c>
      <c r="AA9" s="146">
        <f t="shared" si="5"/>
        <v>22.999696101863599</v>
      </c>
      <c r="AB9" s="146">
        <f t="shared" si="5"/>
        <v>24.177453276041462</v>
      </c>
      <c r="AC9" s="146">
        <f t="shared" si="5"/>
        <v>25.364410328660068</v>
      </c>
      <c r="AD9" s="146">
        <f t="shared" si="5"/>
        <v>26.561038362589091</v>
      </c>
      <c r="AE9" s="146">
        <f t="shared" si="5"/>
        <v>27.76781216064958</v>
      </c>
      <c r="AF9" s="144">
        <f t="shared" si="5"/>
        <v>28.985210374055104</v>
      </c>
      <c r="AG9" s="146">
        <f t="shared" si="5"/>
        <v>30.213715712324884</v>
      </c>
      <c r="AH9" s="146">
        <f t="shared" si="5"/>
        <v>31.604883713305913</v>
      </c>
      <c r="AI9" s="146">
        <f t="shared" si="5"/>
        <v>33.01207166900555</v>
      </c>
      <c r="AJ9" s="146">
        <f t="shared" si="5"/>
        <v>34.435777029597674</v>
      </c>
      <c r="AK9" s="146">
        <f t="shared" si="5"/>
        <v>35.876504538493457</v>
      </c>
      <c r="AL9" s="172">
        <f t="shared" si="5"/>
        <v>37.334766418042605</v>
      </c>
      <c r="AM9" s="146">
        <f t="shared" si="5"/>
        <v>38.811082558351046</v>
      </c>
      <c r="AN9" s="146">
        <f t="shared" si="5"/>
        <v>40.305980709286438</v>
      </c>
      <c r="AO9" s="146">
        <f t="shared" si="5"/>
        <v>41.819996675744008</v>
      </c>
      <c r="AP9" s="146">
        <f t="shared" si="5"/>
        <v>43.353674516246656</v>
      </c>
      <c r="AQ9" s="146">
        <f t="shared" si="5"/>
        <v>44.907566744954536</v>
      </c>
      <c r="AR9" s="146">
        <f t="shared" si="5"/>
        <v>46.482234537160835</v>
      </c>
      <c r="AS9" s="146">
        <f t="shared" si="5"/>
        <v>48.078247938351652</v>
      </c>
      <c r="AT9" s="146">
        <f t="shared" si="5"/>
        <v>49.696186076909569</v>
      </c>
      <c r="AU9" s="146">
        <f t="shared" si="5"/>
        <v>51.336637380541781</v>
      </c>
      <c r="AV9" s="146">
        <f t="shared" si="5"/>
        <v>53.000199796515226</v>
      </c>
      <c r="AW9" s="146">
        <f t="shared" si="5"/>
        <v>54.687481015782701</v>
      </c>
      <c r="AX9" s="165">
        <f t="shared" si="5"/>
        <v>56.399098701085471</v>
      </c>
      <c r="AY9" s="146">
        <f t="shared" si="5"/>
        <v>58.135680719119485</v>
      </c>
      <c r="AZ9" s="146">
        <f t="shared" si="5"/>
        <v>59.897865376854</v>
      </c>
      <c r="BA9" s="146">
        <f t="shared" si="5"/>
        <v>61.686301662092916</v>
      </c>
      <c r="BB9" s="146">
        <f t="shared" si="5"/>
        <v>63.501649488371079</v>
      </c>
      <c r="BC9" s="146">
        <f t="shared" si="5"/>
        <v>65.344579944279275</v>
      </c>
      <c r="BD9" s="146">
        <f t="shared" si="5"/>
        <v>67.215775547313513</v>
      </c>
      <c r="BE9" s="146">
        <f t="shared" si="5"/>
        <v>69.115930502346203</v>
      </c>
      <c r="BF9" s="146">
        <f t="shared" si="5"/>
        <v>71.045750964818254</v>
      </c>
      <c r="BG9" s="146">
        <f t="shared" si="5"/>
        <v>73.005955308753371</v>
      </c>
      <c r="BH9" s="146">
        <f t="shared" si="5"/>
        <v>74.997274399697602</v>
      </c>
      <c r="BI9" s="146">
        <f t="shared" si="5"/>
        <v>77.020451872689193</v>
      </c>
      <c r="BJ9" s="144">
        <f t="shared" si="5"/>
        <v>79.07624441536565</v>
      </c>
      <c r="BK9" s="131"/>
      <c r="BL9" s="131"/>
      <c r="BM9" s="131"/>
      <c r="BN9" s="131"/>
      <c r="BO9" s="131"/>
      <c r="BP9" s="131"/>
      <c r="BQ9" s="131"/>
      <c r="BR9" s="131"/>
      <c r="BS9" s="131"/>
      <c r="BT9" s="131"/>
      <c r="BU9" s="131"/>
      <c r="BV9" s="131"/>
      <c r="BW9" s="131"/>
      <c r="BX9" s="131"/>
      <c r="BY9" s="131"/>
      <c r="BZ9" s="131"/>
      <c r="CA9" s="131"/>
      <c r="CB9" s="131"/>
      <c r="CC9" s="131"/>
      <c r="CD9" s="131"/>
      <c r="CE9" s="131"/>
      <c r="CF9" s="131"/>
      <c r="CG9" s="131"/>
      <c r="CH9" s="131"/>
      <c r="CI9" s="131"/>
      <c r="CJ9" s="131"/>
      <c r="CK9" s="131"/>
      <c r="CL9" s="131"/>
      <c r="CM9" s="131"/>
      <c r="CN9" s="131"/>
      <c r="CO9" s="131"/>
      <c r="CP9" s="131"/>
      <c r="CQ9" s="131"/>
      <c r="CR9" s="131"/>
      <c r="CS9" s="131"/>
      <c r="CT9" s="131"/>
      <c r="CU9" s="131"/>
      <c r="CV9" s="131"/>
      <c r="CW9" s="131"/>
      <c r="CX9" s="131"/>
      <c r="CY9" s="131"/>
      <c r="CZ9" s="131"/>
      <c r="DA9" s="131"/>
      <c r="DB9" s="131"/>
      <c r="DC9" s="131"/>
      <c r="DD9" s="131"/>
      <c r="DE9" s="131"/>
      <c r="DF9" s="131"/>
      <c r="DG9" s="131"/>
      <c r="DH9" s="131"/>
      <c r="DI9" s="131"/>
      <c r="DJ9" s="131"/>
      <c r="DK9" s="131"/>
      <c r="DL9" s="131"/>
      <c r="DM9" s="131"/>
      <c r="DN9" s="131"/>
      <c r="DO9" s="131"/>
      <c r="DP9" s="131"/>
      <c r="DQ9" s="131"/>
      <c r="DR9" s="131"/>
      <c r="DS9" s="131"/>
      <c r="DT9" s="131"/>
      <c r="DU9" s="131"/>
      <c r="DV9" s="131"/>
      <c r="DW9" s="131"/>
      <c r="DX9" s="131"/>
      <c r="DY9" s="131"/>
      <c r="DZ9" s="131"/>
      <c r="EA9" s="131"/>
      <c r="EB9" s="131"/>
      <c r="EC9" s="131"/>
      <c r="ED9" s="131"/>
      <c r="EE9" s="131"/>
      <c r="EF9" s="131"/>
      <c r="EG9" s="131"/>
      <c r="EH9" s="131"/>
      <c r="EI9" s="131"/>
      <c r="EJ9" s="131"/>
      <c r="EK9" s="131"/>
      <c r="EL9" s="131"/>
      <c r="EM9" s="131"/>
      <c r="EN9" s="131"/>
      <c r="EO9" s="131"/>
      <c r="EP9" s="131"/>
      <c r="EQ9" s="131"/>
      <c r="ER9" s="131"/>
      <c r="ES9" s="131"/>
      <c r="ET9" s="131"/>
      <c r="EU9" s="131"/>
      <c r="EV9" s="131"/>
      <c r="EW9" s="131"/>
      <c r="EX9" s="131"/>
      <c r="EY9" s="131"/>
      <c r="EZ9" s="131"/>
      <c r="FA9" s="131"/>
      <c r="FB9" s="131"/>
      <c r="FC9" s="131"/>
      <c r="FD9" s="131"/>
      <c r="FE9" s="131"/>
      <c r="FF9" s="131"/>
      <c r="FG9" s="131"/>
      <c r="FH9" s="131"/>
      <c r="FI9" s="131"/>
      <c r="FJ9" s="131"/>
      <c r="FK9" s="131"/>
      <c r="FL9" s="131"/>
      <c r="FM9" s="131"/>
      <c r="FN9" s="131"/>
      <c r="FO9" s="131"/>
      <c r="FP9" s="131"/>
      <c r="FQ9" s="131"/>
      <c r="FR9" s="131"/>
      <c r="FS9" s="131"/>
      <c r="FT9" s="131"/>
      <c r="FU9" s="131"/>
      <c r="FV9" s="131"/>
      <c r="FW9" s="131"/>
      <c r="FX9" s="131"/>
      <c r="FY9" s="131"/>
      <c r="FZ9" s="131"/>
      <c r="GA9" s="131"/>
      <c r="GB9" s="131"/>
      <c r="GC9" s="131"/>
      <c r="GD9" s="131"/>
      <c r="GE9" s="131"/>
      <c r="GF9" s="131"/>
      <c r="GG9" s="131"/>
      <c r="GH9" s="131"/>
      <c r="GI9" s="131"/>
      <c r="GJ9" s="131"/>
      <c r="GK9" s="131"/>
      <c r="GL9" s="131"/>
      <c r="GM9" s="131"/>
      <c r="GN9" s="131"/>
      <c r="GO9" s="131"/>
      <c r="GP9" s="131"/>
      <c r="GQ9" s="131"/>
      <c r="GR9" s="131"/>
      <c r="GS9" s="131"/>
    </row>
    <row r="10" spans="1:201" x14ac:dyDescent="0.25">
      <c r="B10" s="128"/>
      <c r="H10" s="131"/>
      <c r="I10" s="131"/>
      <c r="J10" s="131"/>
      <c r="K10" s="131"/>
      <c r="L10" s="131"/>
      <c r="M10" s="131"/>
      <c r="N10" s="165"/>
      <c r="P10" s="131"/>
      <c r="Q10" s="131"/>
      <c r="R10" s="131"/>
      <c r="S10" s="131"/>
      <c r="T10" s="144"/>
      <c r="U10" s="131"/>
      <c r="V10" s="131"/>
      <c r="W10" s="131"/>
      <c r="X10" s="131"/>
      <c r="Y10" s="131"/>
      <c r="Z10" s="165"/>
      <c r="AA10" s="131"/>
      <c r="AB10" s="146"/>
      <c r="AC10" s="146"/>
      <c r="AD10" s="146"/>
      <c r="AE10" s="146"/>
      <c r="AF10" s="144"/>
      <c r="AG10" s="131"/>
      <c r="AH10" s="146"/>
      <c r="AI10" s="146"/>
      <c r="AJ10" s="146"/>
      <c r="AK10" s="146"/>
      <c r="AL10" s="172"/>
      <c r="AM10" s="146"/>
      <c r="AN10" s="146"/>
      <c r="AO10" s="146"/>
      <c r="AP10" s="146"/>
      <c r="AQ10" s="146"/>
      <c r="AR10" s="146"/>
      <c r="AS10" s="146"/>
      <c r="AT10" s="146"/>
      <c r="AU10" s="146"/>
      <c r="AV10" s="146"/>
      <c r="AW10" s="146"/>
      <c r="AX10" s="165"/>
      <c r="AY10" s="131"/>
      <c r="AZ10" s="146"/>
      <c r="BA10" s="146"/>
      <c r="BB10" s="146"/>
      <c r="BC10" s="146"/>
      <c r="BD10" s="146"/>
      <c r="BE10" s="146"/>
      <c r="BF10" s="146"/>
      <c r="BG10" s="146"/>
      <c r="BH10" s="146"/>
      <c r="BI10" s="146"/>
      <c r="BJ10" s="144"/>
      <c r="BK10" s="131"/>
      <c r="BL10" s="131"/>
      <c r="BM10" s="131"/>
      <c r="BN10" s="131"/>
      <c r="BO10" s="131"/>
      <c r="BP10" s="131"/>
      <c r="BQ10" s="131"/>
      <c r="BR10" s="131"/>
      <c r="BS10" s="131"/>
      <c r="BT10" s="131"/>
      <c r="BU10" s="131"/>
      <c r="BV10" s="131"/>
      <c r="BW10" s="131"/>
      <c r="BX10" s="131"/>
      <c r="BY10" s="131"/>
      <c r="BZ10" s="131"/>
      <c r="CA10" s="131"/>
      <c r="CB10" s="131"/>
      <c r="CC10" s="131"/>
      <c r="CD10" s="131"/>
      <c r="CE10" s="131"/>
      <c r="CF10" s="131"/>
      <c r="CG10" s="131"/>
      <c r="CH10" s="131"/>
      <c r="CI10" s="131"/>
      <c r="CJ10" s="131"/>
      <c r="CK10" s="131"/>
      <c r="CL10" s="131"/>
      <c r="CM10" s="131"/>
      <c r="CN10" s="131"/>
      <c r="CO10" s="131"/>
      <c r="CP10" s="131"/>
      <c r="CQ10" s="131"/>
      <c r="CR10" s="131"/>
      <c r="CS10" s="131"/>
      <c r="CT10" s="131"/>
      <c r="CU10" s="131"/>
      <c r="CV10" s="131"/>
      <c r="CW10" s="131"/>
      <c r="CX10" s="131"/>
      <c r="CY10" s="131"/>
      <c r="CZ10" s="131"/>
      <c r="DA10" s="131"/>
      <c r="DB10" s="131"/>
      <c r="DC10" s="131"/>
      <c r="DD10" s="131"/>
      <c r="DE10" s="131"/>
      <c r="DF10" s="131"/>
      <c r="DG10" s="131"/>
      <c r="DH10" s="131"/>
      <c r="DI10" s="131"/>
      <c r="DJ10" s="131"/>
      <c r="DK10" s="131"/>
      <c r="DL10" s="131"/>
      <c r="DM10" s="131"/>
      <c r="DN10" s="131"/>
      <c r="DO10" s="131"/>
      <c r="DP10" s="131"/>
      <c r="DQ10" s="131"/>
      <c r="DR10" s="131"/>
      <c r="DS10" s="131"/>
      <c r="DT10" s="131"/>
      <c r="DU10" s="131"/>
      <c r="DV10" s="131"/>
      <c r="DW10" s="131"/>
      <c r="DX10" s="131"/>
      <c r="DY10" s="131"/>
      <c r="DZ10" s="131"/>
      <c r="EA10" s="131"/>
      <c r="EB10" s="131"/>
      <c r="EC10" s="131"/>
      <c r="ED10" s="131"/>
      <c r="EE10" s="131"/>
      <c r="EF10" s="131"/>
      <c r="EG10" s="131"/>
      <c r="EH10" s="131"/>
      <c r="EI10" s="131"/>
      <c r="EJ10" s="131"/>
      <c r="EK10" s="131"/>
      <c r="EL10" s="131"/>
      <c r="EM10" s="131"/>
      <c r="EN10" s="131"/>
      <c r="EO10" s="131"/>
      <c r="EP10" s="131"/>
      <c r="EQ10" s="131"/>
      <c r="ER10" s="131"/>
      <c r="ES10" s="131"/>
      <c r="ET10" s="131"/>
      <c r="EU10" s="131"/>
      <c r="EV10" s="131"/>
      <c r="EW10" s="131"/>
      <c r="EX10" s="131"/>
      <c r="EY10" s="131"/>
      <c r="EZ10" s="131"/>
      <c r="FA10" s="131"/>
      <c r="FB10" s="131"/>
      <c r="FC10" s="131"/>
      <c r="FD10" s="131"/>
      <c r="FE10" s="131"/>
      <c r="FF10" s="131"/>
      <c r="FG10" s="131"/>
      <c r="FH10" s="131"/>
      <c r="FI10" s="131"/>
      <c r="FJ10" s="131"/>
      <c r="FK10" s="131"/>
      <c r="FL10" s="131"/>
      <c r="FM10" s="131"/>
      <c r="FN10" s="131"/>
      <c r="FO10" s="131"/>
      <c r="FP10" s="131"/>
      <c r="FQ10" s="131"/>
      <c r="FR10" s="131"/>
      <c r="FS10" s="131"/>
      <c r="FT10" s="131"/>
      <c r="FU10" s="131"/>
      <c r="FV10" s="131"/>
      <c r="FW10" s="131"/>
      <c r="FX10" s="131"/>
      <c r="FY10" s="131"/>
      <c r="FZ10" s="131"/>
      <c r="GA10" s="131"/>
      <c r="GB10" s="131"/>
      <c r="GC10" s="131"/>
      <c r="GD10" s="131"/>
      <c r="GE10" s="131"/>
      <c r="GF10" s="131"/>
      <c r="GG10" s="131"/>
      <c r="GH10" s="131"/>
      <c r="GI10" s="131"/>
      <c r="GJ10" s="131"/>
      <c r="GK10" s="131"/>
      <c r="GL10" s="131"/>
      <c r="GM10" s="131"/>
      <c r="GN10" s="131"/>
      <c r="GO10" s="131"/>
      <c r="GP10" s="131"/>
      <c r="GQ10" s="131"/>
      <c r="GR10" s="131"/>
      <c r="GS10" s="131"/>
    </row>
    <row r="11" spans="1:201" x14ac:dyDescent="0.25">
      <c r="B11" s="128"/>
      <c r="H11" s="131"/>
      <c r="I11" s="131"/>
      <c r="J11" s="131"/>
      <c r="K11" s="131"/>
      <c r="L11" s="131"/>
      <c r="M11" s="131"/>
      <c r="N11" s="165"/>
      <c r="P11" s="131"/>
      <c r="Q11" s="131"/>
      <c r="R11" s="131"/>
      <c r="S11" s="131"/>
      <c r="T11" s="144"/>
      <c r="U11" s="131"/>
      <c r="V11" s="131"/>
      <c r="W11" s="131"/>
      <c r="X11" s="131"/>
      <c r="Y11" s="131"/>
      <c r="Z11" s="165"/>
      <c r="AA11" s="131"/>
      <c r="AB11" s="146"/>
      <c r="AC11" s="146"/>
      <c r="AD11" s="146"/>
      <c r="AE11" s="146"/>
      <c r="AF11" s="144"/>
      <c r="AG11" s="131"/>
      <c r="AH11" s="146"/>
      <c r="AI11" s="146"/>
      <c r="AJ11" s="146"/>
      <c r="AK11" s="146"/>
      <c r="AL11" s="172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65"/>
      <c r="AY11" s="131"/>
      <c r="AZ11" s="146"/>
      <c r="BA11" s="146"/>
      <c r="BB11" s="146"/>
      <c r="BC11" s="146"/>
      <c r="BD11" s="146"/>
      <c r="BE11" s="146"/>
      <c r="BF11" s="146"/>
      <c r="BG11" s="146"/>
      <c r="BH11" s="146"/>
      <c r="BI11" s="146"/>
      <c r="BJ11" s="144"/>
      <c r="BK11" s="131"/>
      <c r="BL11" s="131"/>
      <c r="BM11" s="131"/>
      <c r="BN11" s="131"/>
      <c r="BO11" s="131"/>
      <c r="BP11" s="131"/>
      <c r="BQ11" s="131"/>
      <c r="BR11" s="131"/>
      <c r="BS11" s="131"/>
      <c r="BT11" s="131"/>
      <c r="BU11" s="131"/>
      <c r="BV11" s="131"/>
      <c r="BW11" s="131"/>
      <c r="BX11" s="131"/>
      <c r="BY11" s="131"/>
      <c r="BZ11" s="131"/>
      <c r="CA11" s="131"/>
      <c r="CB11" s="131"/>
      <c r="CC11" s="131"/>
      <c r="CD11" s="131"/>
      <c r="CE11" s="131"/>
      <c r="CF11" s="131"/>
      <c r="CG11" s="131"/>
      <c r="CH11" s="131"/>
      <c r="CI11" s="131"/>
      <c r="CJ11" s="131"/>
      <c r="CK11" s="131"/>
      <c r="CL11" s="131"/>
      <c r="CM11" s="131"/>
      <c r="CN11" s="131"/>
      <c r="CO11" s="131"/>
      <c r="CP11" s="131"/>
      <c r="CQ11" s="131"/>
      <c r="CR11" s="131"/>
      <c r="CS11" s="131"/>
      <c r="CT11" s="131"/>
      <c r="CU11" s="131"/>
      <c r="CV11" s="131"/>
      <c r="CW11" s="131"/>
      <c r="CX11" s="131"/>
      <c r="CY11" s="131"/>
      <c r="CZ11" s="131"/>
      <c r="DA11" s="131"/>
      <c r="DB11" s="131"/>
      <c r="DC11" s="131"/>
      <c r="DD11" s="131"/>
      <c r="DE11" s="131"/>
      <c r="DF11" s="131"/>
      <c r="DG11" s="131"/>
      <c r="DH11" s="131"/>
      <c r="DI11" s="131"/>
      <c r="DJ11" s="131"/>
      <c r="DK11" s="131"/>
      <c r="DL11" s="131"/>
      <c r="DM11" s="131"/>
      <c r="DN11" s="131"/>
      <c r="DO11" s="131"/>
      <c r="DP11" s="131"/>
      <c r="DQ11" s="131"/>
      <c r="DR11" s="131"/>
      <c r="DS11" s="131"/>
      <c r="DT11" s="131"/>
      <c r="DU11" s="131"/>
      <c r="DV11" s="131"/>
      <c r="DW11" s="131"/>
      <c r="DX11" s="131"/>
      <c r="DY11" s="131"/>
      <c r="DZ11" s="131"/>
      <c r="EA11" s="131"/>
      <c r="EB11" s="131"/>
      <c r="EC11" s="131"/>
      <c r="ED11" s="131"/>
      <c r="EE11" s="131"/>
      <c r="EF11" s="131"/>
      <c r="EG11" s="131"/>
      <c r="EH11" s="131"/>
      <c r="EI11" s="131"/>
      <c r="EJ11" s="131"/>
      <c r="EK11" s="131"/>
      <c r="EL11" s="131"/>
      <c r="EM11" s="131"/>
      <c r="EN11" s="131"/>
      <c r="EO11" s="131"/>
      <c r="EP11" s="131"/>
      <c r="EQ11" s="131"/>
      <c r="ER11" s="131"/>
      <c r="ES11" s="131"/>
      <c r="ET11" s="131"/>
      <c r="EU11" s="131"/>
      <c r="EV11" s="131"/>
      <c r="EW11" s="131"/>
      <c r="EX11" s="131"/>
      <c r="EY11" s="131"/>
      <c r="EZ11" s="131"/>
      <c r="FA11" s="131"/>
      <c r="FB11" s="131"/>
      <c r="FC11" s="131"/>
      <c r="FD11" s="131"/>
      <c r="FE11" s="131"/>
      <c r="FF11" s="131"/>
      <c r="FG11" s="131"/>
      <c r="FH11" s="131"/>
      <c r="FI11" s="131"/>
      <c r="FJ11" s="131"/>
      <c r="FK11" s="131"/>
      <c r="FL11" s="131"/>
      <c r="FM11" s="131"/>
      <c r="FN11" s="131"/>
      <c r="FO11" s="131"/>
      <c r="FP11" s="131"/>
      <c r="FQ11" s="131"/>
      <c r="FR11" s="131"/>
      <c r="FS11" s="131"/>
      <c r="FT11" s="131"/>
      <c r="FU11" s="131"/>
      <c r="FV11" s="131"/>
      <c r="FW11" s="131"/>
      <c r="FX11" s="131"/>
      <c r="FY11" s="131"/>
      <c r="FZ11" s="131"/>
      <c r="GA11" s="131"/>
      <c r="GB11" s="131"/>
      <c r="GC11" s="131"/>
      <c r="GD11" s="131"/>
      <c r="GE11" s="131"/>
      <c r="GF11" s="131"/>
      <c r="GG11" s="131"/>
      <c r="GH11" s="131"/>
      <c r="GI11" s="131"/>
      <c r="GJ11" s="131"/>
      <c r="GK11" s="131"/>
      <c r="GL11" s="131"/>
      <c r="GM11" s="131"/>
      <c r="GN11" s="131"/>
      <c r="GO11" s="131"/>
      <c r="GP11" s="131"/>
      <c r="GQ11" s="131"/>
      <c r="GR11" s="131"/>
      <c r="GS11" s="131"/>
    </row>
    <row r="12" spans="1:201" x14ac:dyDescent="0.25">
      <c r="B12" s="128" t="s">
        <v>342</v>
      </c>
      <c r="H12" s="131"/>
      <c r="I12" s="131">
        <f t="shared" ref="I12:N12" si="6">H14*$P$64</f>
        <v>0.11249999999999999</v>
      </c>
      <c r="J12" s="131">
        <f t="shared" si="6"/>
        <v>0.14002500000000001</v>
      </c>
      <c r="K12" s="131">
        <f t="shared" si="6"/>
        <v>0.16765125000000003</v>
      </c>
      <c r="L12" s="131">
        <f t="shared" si="6"/>
        <v>0.19540352250000001</v>
      </c>
      <c r="M12" s="131">
        <f t="shared" si="6"/>
        <v>0.22330668112499999</v>
      </c>
      <c r="N12" s="165">
        <f t="shared" si="6"/>
        <v>0.25138570292024998</v>
      </c>
      <c r="O12" s="131">
        <f>N14*$P$65</f>
        <v>0.23305475060709374</v>
      </c>
      <c r="P12" s="131">
        <f t="shared" ref="P12:T12" si="7">O14*$P$65</f>
        <v>0.25797522847753818</v>
      </c>
      <c r="Q12" s="131">
        <f t="shared" si="7"/>
        <v>0.28319509980029012</v>
      </c>
      <c r="R12" s="131">
        <f t="shared" si="7"/>
        <v>0.30873455190101401</v>
      </c>
      <c r="S12" s="131">
        <f t="shared" si="7"/>
        <v>0.33461409758709171</v>
      </c>
      <c r="T12" s="144">
        <f t="shared" si="7"/>
        <v>0.36085459191552555</v>
      </c>
      <c r="U12" s="131">
        <f>T14*$P$66</f>
        <v>0.2324863495732751</v>
      </c>
      <c r="V12" s="131">
        <f t="shared" ref="V12:Z12" si="8">U14*$P$66</f>
        <v>0.25081319589842255</v>
      </c>
      <c r="W12" s="131">
        <f t="shared" si="8"/>
        <v>0.26930142236006765</v>
      </c>
      <c r="X12" s="131">
        <f t="shared" si="8"/>
        <v>0.28795733391279049</v>
      </c>
      <c r="Y12" s="131">
        <f t="shared" si="8"/>
        <v>0.306787315449985</v>
      </c>
      <c r="Z12" s="165">
        <f t="shared" si="8"/>
        <v>0.32579783409503937</v>
      </c>
      <c r="AA12" s="146">
        <f>Z14*$P$67</f>
        <v>0.45999392203727196</v>
      </c>
      <c r="AB12" s="146">
        <f t="shared" ref="AB12:AF12" si="9">AA14*$P$67</f>
        <v>0.48354906552082927</v>
      </c>
      <c r="AC12" s="146">
        <f t="shared" si="9"/>
        <v>0.50728820657320139</v>
      </c>
      <c r="AD12" s="146">
        <f t="shared" si="9"/>
        <v>0.5312207672517818</v>
      </c>
      <c r="AE12" s="146">
        <f t="shared" si="9"/>
        <v>0.5553562432129916</v>
      </c>
      <c r="AF12" s="144">
        <f t="shared" si="9"/>
        <v>0.57970420748110207</v>
      </c>
      <c r="AG12" s="146">
        <f>AF14*$P$68</f>
        <v>0.45320573568487327</v>
      </c>
      <c r="AH12" s="146">
        <f t="shared" ref="AH12:BJ12" si="10">AG14*$P$68</f>
        <v>0.47407325569958869</v>
      </c>
      <c r="AI12" s="146">
        <f t="shared" si="10"/>
        <v>0.49518107503508324</v>
      </c>
      <c r="AJ12" s="146">
        <f t="shared" si="10"/>
        <v>0.5165366554439651</v>
      </c>
      <c r="AK12" s="146">
        <f t="shared" si="10"/>
        <v>0.53814756807740183</v>
      </c>
      <c r="AL12" s="172">
        <f t="shared" si="10"/>
        <v>0.56002149627063902</v>
      </c>
      <c r="AM12" s="146">
        <f t="shared" si="10"/>
        <v>0.58216623837526571</v>
      </c>
      <c r="AN12" s="146">
        <f t="shared" si="10"/>
        <v>0.60458971063929656</v>
      </c>
      <c r="AO12" s="146">
        <f t="shared" si="10"/>
        <v>0.62729995013616013</v>
      </c>
      <c r="AP12" s="146">
        <f t="shared" si="10"/>
        <v>0.65030511774369981</v>
      </c>
      <c r="AQ12" s="146">
        <f t="shared" si="10"/>
        <v>0.67361350117431806</v>
      </c>
      <c r="AR12" s="146">
        <f t="shared" si="10"/>
        <v>0.69723351805741252</v>
      </c>
      <c r="AS12" s="146">
        <f t="shared" si="10"/>
        <v>0.72117371907527472</v>
      </c>
      <c r="AT12" s="146">
        <f t="shared" si="10"/>
        <v>0.74544279115364354</v>
      </c>
      <c r="AU12" s="146">
        <f t="shared" si="10"/>
        <v>0.77004956070812669</v>
      </c>
      <c r="AV12" s="146">
        <f t="shared" si="10"/>
        <v>0.79500299694772836</v>
      </c>
      <c r="AW12" s="146">
        <f t="shared" si="10"/>
        <v>0.82031221523674047</v>
      </c>
      <c r="AX12" s="165">
        <f t="shared" si="10"/>
        <v>0.845986480516282</v>
      </c>
      <c r="AY12" s="146">
        <f t="shared" si="10"/>
        <v>0.87203521078679225</v>
      </c>
      <c r="AZ12" s="146">
        <f t="shared" si="10"/>
        <v>0.89846798065280997</v>
      </c>
      <c r="BA12" s="146">
        <f t="shared" si="10"/>
        <v>0.92529452493139375</v>
      </c>
      <c r="BB12" s="146">
        <f t="shared" si="10"/>
        <v>0.95252474232556616</v>
      </c>
      <c r="BC12" s="146">
        <f t="shared" si="10"/>
        <v>0.98016869916418914</v>
      </c>
      <c r="BD12" s="146">
        <f t="shared" si="10"/>
        <v>1.0082366332097026</v>
      </c>
      <c r="BE12" s="146">
        <f t="shared" si="10"/>
        <v>1.0367389575351931</v>
      </c>
      <c r="BF12" s="146">
        <f t="shared" si="10"/>
        <v>1.0656862644722738</v>
      </c>
      <c r="BG12" s="146">
        <f t="shared" si="10"/>
        <v>1.0950893296313005</v>
      </c>
      <c r="BH12" s="146">
        <f t="shared" si="10"/>
        <v>1.1249591159954639</v>
      </c>
      <c r="BI12" s="146">
        <f t="shared" si="10"/>
        <v>1.1553067780903379</v>
      </c>
      <c r="BJ12" s="144">
        <f t="shared" si="10"/>
        <v>1.1861436662304847</v>
      </c>
      <c r="BK12" s="131"/>
      <c r="BL12" s="131"/>
      <c r="BM12" s="131"/>
      <c r="BN12" s="131"/>
      <c r="BO12" s="131"/>
      <c r="BP12" s="131"/>
      <c r="BQ12" s="131"/>
      <c r="BR12" s="131"/>
      <c r="BS12" s="131"/>
      <c r="BT12" s="131"/>
      <c r="BU12" s="131"/>
      <c r="BV12" s="131"/>
      <c r="BW12" s="131"/>
      <c r="BX12" s="131"/>
      <c r="BY12" s="131"/>
      <c r="BZ12" s="131"/>
      <c r="CA12" s="131"/>
      <c r="CB12" s="131"/>
      <c r="CC12" s="131"/>
      <c r="CD12" s="131"/>
      <c r="CE12" s="131"/>
      <c r="CF12" s="131"/>
      <c r="CG12" s="131"/>
      <c r="CH12" s="131"/>
      <c r="CI12" s="131"/>
      <c r="CJ12" s="131"/>
      <c r="CK12" s="131"/>
      <c r="CL12" s="131"/>
      <c r="CM12" s="131"/>
      <c r="CN12" s="131"/>
      <c r="CO12" s="131"/>
      <c r="CP12" s="131"/>
      <c r="CQ12" s="131"/>
      <c r="CR12" s="131"/>
      <c r="CS12" s="131"/>
      <c r="CT12" s="131"/>
      <c r="CU12" s="131"/>
      <c r="CV12" s="131"/>
      <c r="CW12" s="131"/>
      <c r="CX12" s="131"/>
      <c r="CY12" s="131"/>
      <c r="CZ12" s="131"/>
      <c r="DA12" s="131"/>
      <c r="DB12" s="131"/>
      <c r="DC12" s="131"/>
      <c r="DD12" s="131"/>
      <c r="DE12" s="131"/>
      <c r="DF12" s="131"/>
      <c r="DG12" s="131"/>
      <c r="DH12" s="131"/>
      <c r="DI12" s="131"/>
      <c r="DJ12" s="131"/>
      <c r="DK12" s="131"/>
      <c r="DL12" s="131"/>
      <c r="DM12" s="131"/>
      <c r="DN12" s="131"/>
      <c r="DO12" s="131"/>
      <c r="DP12" s="131"/>
      <c r="DQ12" s="131"/>
      <c r="DR12" s="131"/>
      <c r="DS12" s="131"/>
      <c r="DT12" s="131"/>
      <c r="DU12" s="131"/>
      <c r="DV12" s="131"/>
      <c r="DW12" s="131"/>
      <c r="DX12" s="131"/>
      <c r="DY12" s="131"/>
      <c r="DZ12" s="131"/>
      <c r="EA12" s="131"/>
      <c r="EB12" s="131"/>
      <c r="EC12" s="131"/>
      <c r="ED12" s="131"/>
      <c r="EE12" s="131"/>
      <c r="EF12" s="131"/>
      <c r="EG12" s="131"/>
      <c r="EH12" s="131"/>
      <c r="EI12" s="131"/>
      <c r="EJ12" s="131"/>
      <c r="EK12" s="131"/>
      <c r="EL12" s="131"/>
      <c r="EM12" s="131"/>
      <c r="EN12" s="131"/>
      <c r="EO12" s="131"/>
      <c r="EP12" s="131"/>
      <c r="EQ12" s="131"/>
      <c r="ER12" s="131"/>
      <c r="ES12" s="131"/>
      <c r="ET12" s="131"/>
      <c r="EU12" s="131"/>
      <c r="EV12" s="131"/>
      <c r="EW12" s="131"/>
      <c r="EX12" s="131"/>
      <c r="EY12" s="131"/>
      <c r="EZ12" s="131"/>
      <c r="FA12" s="131"/>
      <c r="FB12" s="131"/>
      <c r="FC12" s="131"/>
      <c r="FD12" s="131"/>
      <c r="FE12" s="131"/>
      <c r="FF12" s="131"/>
      <c r="FG12" s="131"/>
      <c r="FH12" s="131"/>
      <c r="FI12" s="131"/>
      <c r="FJ12" s="131"/>
      <c r="FK12" s="131"/>
      <c r="FL12" s="131"/>
      <c r="FM12" s="131"/>
      <c r="FN12" s="131"/>
      <c r="FO12" s="131"/>
      <c r="FP12" s="131"/>
      <c r="FQ12" s="131"/>
      <c r="FR12" s="131"/>
      <c r="FS12" s="131"/>
      <c r="FT12" s="131"/>
      <c r="FU12" s="131"/>
      <c r="FV12" s="131"/>
      <c r="FW12" s="131"/>
      <c r="FX12" s="131"/>
      <c r="FY12" s="131"/>
      <c r="FZ12" s="131"/>
      <c r="GA12" s="131"/>
      <c r="GB12" s="131"/>
      <c r="GC12" s="131"/>
      <c r="GD12" s="131"/>
      <c r="GE12" s="131"/>
      <c r="GF12" s="131"/>
      <c r="GG12" s="131"/>
      <c r="GH12" s="131"/>
      <c r="GI12" s="131"/>
      <c r="GJ12" s="131"/>
      <c r="GK12" s="131"/>
      <c r="GL12" s="131"/>
      <c r="GM12" s="131"/>
      <c r="GN12" s="131"/>
      <c r="GO12" s="131"/>
      <c r="GP12" s="131"/>
      <c r="GQ12" s="131"/>
      <c r="GR12" s="131"/>
      <c r="GS12" s="131"/>
    </row>
    <row r="13" spans="1:201" x14ac:dyDescent="0.25">
      <c r="H13" s="131"/>
      <c r="I13" s="131"/>
      <c r="J13" s="131"/>
      <c r="K13" s="131"/>
      <c r="L13" s="131"/>
      <c r="M13" s="131"/>
      <c r="N13" s="165"/>
      <c r="P13" s="131"/>
      <c r="Q13" s="131"/>
      <c r="R13" s="131"/>
      <c r="S13" s="131"/>
      <c r="T13" s="144"/>
      <c r="U13" s="131"/>
      <c r="V13" s="131"/>
      <c r="W13" s="131"/>
      <c r="X13" s="131"/>
      <c r="Y13" s="131"/>
      <c r="Z13" s="165"/>
      <c r="AA13" s="131"/>
      <c r="AB13" s="146"/>
      <c r="AC13" s="146"/>
      <c r="AD13" s="146"/>
      <c r="AE13" s="146"/>
      <c r="AF13" s="144"/>
      <c r="AG13" s="131"/>
      <c r="AH13" s="146"/>
      <c r="AI13" s="146"/>
      <c r="AJ13" s="146"/>
      <c r="AK13" s="146"/>
      <c r="AL13" s="172"/>
      <c r="AM13" s="146"/>
      <c r="AN13" s="146"/>
      <c r="AO13" s="146"/>
      <c r="AP13" s="146"/>
      <c r="AQ13" s="146"/>
      <c r="AR13" s="146"/>
      <c r="AS13" s="146"/>
      <c r="AT13" s="146"/>
      <c r="AU13" s="146"/>
      <c r="AV13" s="146"/>
      <c r="AW13" s="146"/>
      <c r="AX13" s="165"/>
      <c r="AY13" s="131"/>
      <c r="AZ13" s="146"/>
      <c r="BA13" s="146"/>
      <c r="BB13" s="146"/>
      <c r="BC13" s="146"/>
      <c r="BD13" s="146"/>
      <c r="BE13" s="146"/>
      <c r="BF13" s="146"/>
      <c r="BG13" s="146"/>
      <c r="BH13" s="146"/>
      <c r="BI13" s="146"/>
      <c r="BJ13" s="144"/>
      <c r="BK13" s="131"/>
      <c r="BL13" s="131"/>
      <c r="BM13" s="131"/>
      <c r="BN13" s="131"/>
      <c r="BO13" s="131"/>
      <c r="BP13" s="131"/>
      <c r="BQ13" s="131"/>
      <c r="BR13" s="131"/>
      <c r="BS13" s="131"/>
      <c r="BT13" s="131"/>
      <c r="BU13" s="131"/>
      <c r="BV13" s="131"/>
      <c r="BW13" s="131"/>
      <c r="BX13" s="131"/>
      <c r="BY13" s="131"/>
      <c r="BZ13" s="131"/>
      <c r="CA13" s="131"/>
      <c r="CB13" s="131"/>
      <c r="CC13" s="131"/>
      <c r="CD13" s="131"/>
      <c r="CE13" s="131"/>
      <c r="CF13" s="131"/>
      <c r="CG13" s="131"/>
      <c r="CH13" s="131"/>
      <c r="CI13" s="131"/>
      <c r="CJ13" s="131"/>
      <c r="CK13" s="131"/>
      <c r="CL13" s="131"/>
      <c r="CM13" s="131"/>
      <c r="CN13" s="131"/>
      <c r="CO13" s="131"/>
      <c r="CP13" s="131"/>
      <c r="CQ13" s="131"/>
      <c r="CR13" s="131"/>
      <c r="CS13" s="131"/>
      <c r="CT13" s="131"/>
      <c r="CU13" s="131"/>
      <c r="CV13" s="131"/>
      <c r="CW13" s="131"/>
      <c r="CX13" s="131"/>
      <c r="CY13" s="131"/>
      <c r="CZ13" s="131"/>
      <c r="DA13" s="131"/>
      <c r="DB13" s="131"/>
      <c r="DC13" s="131"/>
      <c r="DD13" s="131"/>
      <c r="DE13" s="131"/>
      <c r="DF13" s="131"/>
      <c r="DG13" s="131"/>
      <c r="DH13" s="131"/>
      <c r="DI13" s="131"/>
      <c r="DJ13" s="131"/>
      <c r="DK13" s="131"/>
      <c r="DL13" s="131"/>
      <c r="DM13" s="131"/>
      <c r="DN13" s="131"/>
      <c r="DO13" s="131"/>
      <c r="DP13" s="131"/>
      <c r="DQ13" s="131"/>
      <c r="DR13" s="131"/>
      <c r="DS13" s="131"/>
      <c r="DT13" s="131"/>
      <c r="DU13" s="131"/>
      <c r="DV13" s="131"/>
      <c r="DW13" s="131"/>
      <c r="DX13" s="131"/>
      <c r="DY13" s="131"/>
      <c r="DZ13" s="131"/>
      <c r="EA13" s="131"/>
      <c r="EB13" s="131"/>
      <c r="EC13" s="131"/>
      <c r="ED13" s="131"/>
      <c r="EE13" s="131"/>
      <c r="EF13" s="131"/>
      <c r="EG13" s="131"/>
      <c r="EH13" s="131"/>
      <c r="EI13" s="131"/>
      <c r="EJ13" s="131"/>
      <c r="EK13" s="131"/>
      <c r="EL13" s="131"/>
      <c r="EM13" s="131"/>
      <c r="EN13" s="131"/>
      <c r="EO13" s="131"/>
      <c r="EP13" s="131"/>
      <c r="EQ13" s="131"/>
      <c r="ER13" s="131"/>
      <c r="ES13" s="131"/>
      <c r="ET13" s="131"/>
      <c r="EU13" s="131"/>
      <c r="EV13" s="131"/>
      <c r="EW13" s="131"/>
      <c r="EX13" s="131"/>
      <c r="EY13" s="131"/>
      <c r="EZ13" s="131"/>
      <c r="FA13" s="131"/>
      <c r="FB13" s="131"/>
      <c r="FC13" s="131"/>
      <c r="FD13" s="131"/>
      <c r="FE13" s="131"/>
      <c r="FF13" s="131"/>
      <c r="FG13" s="131"/>
      <c r="FH13" s="131"/>
      <c r="FI13" s="131"/>
      <c r="FJ13" s="131"/>
      <c r="FK13" s="131"/>
      <c r="FL13" s="131"/>
      <c r="FM13" s="131"/>
      <c r="FN13" s="131"/>
      <c r="FO13" s="131"/>
      <c r="FP13" s="131"/>
      <c r="FQ13" s="131"/>
      <c r="FR13" s="131"/>
      <c r="FS13" s="131"/>
      <c r="FT13" s="131"/>
      <c r="FU13" s="131"/>
      <c r="FV13" s="131"/>
      <c r="FW13" s="131"/>
      <c r="FX13" s="131"/>
      <c r="FY13" s="131"/>
      <c r="FZ13" s="131"/>
      <c r="GA13" s="131"/>
      <c r="GB13" s="131"/>
      <c r="GC13" s="131"/>
      <c r="GD13" s="131"/>
      <c r="GE13" s="131"/>
      <c r="GF13" s="131"/>
      <c r="GG13" s="131"/>
      <c r="GH13" s="131"/>
      <c r="GI13" s="131"/>
      <c r="GJ13" s="131"/>
      <c r="GK13" s="131"/>
      <c r="GL13" s="131"/>
      <c r="GM13" s="131"/>
      <c r="GN13" s="131"/>
      <c r="GO13" s="131"/>
      <c r="GP13" s="131"/>
      <c r="GQ13" s="131"/>
      <c r="GR13" s="131"/>
      <c r="GS13" s="131"/>
    </row>
    <row r="14" spans="1:201" x14ac:dyDescent="0.25">
      <c r="B14" s="128" t="s">
        <v>326</v>
      </c>
      <c r="H14" s="143">
        <f>H8+H9-H12</f>
        <v>3.75</v>
      </c>
      <c r="I14" s="143">
        <f>I8+I9-I12</f>
        <v>4.6675000000000004</v>
      </c>
      <c r="J14" s="143">
        <f>J8+J9-J12</f>
        <v>5.588375000000001</v>
      </c>
      <c r="K14" s="143">
        <f t="shared" ref="K14:T14" si="11">K8+K9-K12</f>
        <v>6.5134507500000005</v>
      </c>
      <c r="L14" s="143">
        <f t="shared" si="11"/>
        <v>7.4435560374999996</v>
      </c>
      <c r="M14" s="143">
        <f>M8+M9-M12</f>
        <v>8.3795234306749986</v>
      </c>
      <c r="N14" s="166">
        <f t="shared" si="11"/>
        <v>9.3221900242837492</v>
      </c>
      <c r="O14" s="143">
        <f t="shared" si="11"/>
        <v>10.319009139101526</v>
      </c>
      <c r="P14" s="143">
        <f t="shared" si="11"/>
        <v>11.327803992011605</v>
      </c>
      <c r="Q14" s="143">
        <f t="shared" si="11"/>
        <v>12.349382076040559</v>
      </c>
      <c r="R14" s="143">
        <f t="shared" si="11"/>
        <v>13.384563903483668</v>
      </c>
      <c r="S14" s="143">
        <f t="shared" si="11"/>
        <v>14.434183676621021</v>
      </c>
      <c r="T14" s="145">
        <f t="shared" si="11"/>
        <v>15.499089971551674</v>
      </c>
      <c r="U14" s="143">
        <f>U8+U9-U12</f>
        <v>16.720879726561503</v>
      </c>
      <c r="V14" s="143">
        <f t="shared" ref="V14:BJ14" si="12">V8+V9-V12</f>
        <v>17.953428157337843</v>
      </c>
      <c r="W14" s="143">
        <f t="shared" si="12"/>
        <v>19.197155594186032</v>
      </c>
      <c r="X14" s="143">
        <f t="shared" si="12"/>
        <v>20.452487696665667</v>
      </c>
      <c r="Y14" s="143">
        <f t="shared" si="12"/>
        <v>21.719855606335958</v>
      </c>
      <c r="Z14" s="166">
        <f t="shared" si="12"/>
        <v>22.999696101863599</v>
      </c>
      <c r="AA14" s="147">
        <f t="shared" si="12"/>
        <v>24.177453276041462</v>
      </c>
      <c r="AB14" s="147">
        <f t="shared" si="12"/>
        <v>25.364410328660068</v>
      </c>
      <c r="AC14" s="147">
        <f t="shared" si="12"/>
        <v>26.561038362589091</v>
      </c>
      <c r="AD14" s="147">
        <f t="shared" si="12"/>
        <v>27.76781216064958</v>
      </c>
      <c r="AE14" s="147">
        <f t="shared" si="12"/>
        <v>28.985210374055104</v>
      </c>
      <c r="AF14" s="145">
        <f t="shared" si="12"/>
        <v>30.213715712324884</v>
      </c>
      <c r="AG14" s="147">
        <f t="shared" si="12"/>
        <v>31.604883713305913</v>
      </c>
      <c r="AH14" s="147">
        <f t="shared" si="12"/>
        <v>33.01207166900555</v>
      </c>
      <c r="AI14" s="147">
        <f t="shared" si="12"/>
        <v>34.435777029597674</v>
      </c>
      <c r="AJ14" s="147">
        <f t="shared" si="12"/>
        <v>35.876504538493457</v>
      </c>
      <c r="AK14" s="147">
        <f t="shared" si="12"/>
        <v>37.334766418042605</v>
      </c>
      <c r="AL14" s="169">
        <f t="shared" si="12"/>
        <v>38.811082558351046</v>
      </c>
      <c r="AM14" s="147">
        <f t="shared" si="12"/>
        <v>40.305980709286438</v>
      </c>
      <c r="AN14" s="147">
        <f t="shared" si="12"/>
        <v>41.819996675744008</v>
      </c>
      <c r="AO14" s="147">
        <f t="shared" si="12"/>
        <v>43.353674516246656</v>
      </c>
      <c r="AP14" s="147">
        <f t="shared" si="12"/>
        <v>44.907566744954536</v>
      </c>
      <c r="AQ14" s="147">
        <f t="shared" si="12"/>
        <v>46.482234537160835</v>
      </c>
      <c r="AR14" s="147">
        <f t="shared" si="12"/>
        <v>48.078247938351652</v>
      </c>
      <c r="AS14" s="147">
        <f t="shared" si="12"/>
        <v>49.696186076909569</v>
      </c>
      <c r="AT14" s="147">
        <f t="shared" si="12"/>
        <v>51.336637380541781</v>
      </c>
      <c r="AU14" s="147">
        <f t="shared" si="12"/>
        <v>53.000199796515226</v>
      </c>
      <c r="AV14" s="147">
        <f t="shared" si="12"/>
        <v>54.687481015782701</v>
      </c>
      <c r="AW14" s="147">
        <f t="shared" si="12"/>
        <v>56.399098701085471</v>
      </c>
      <c r="AX14" s="169">
        <f t="shared" si="12"/>
        <v>58.135680719119485</v>
      </c>
      <c r="AY14" s="147">
        <f t="shared" si="12"/>
        <v>59.897865376854</v>
      </c>
      <c r="AZ14" s="147">
        <f t="shared" si="12"/>
        <v>61.686301662092916</v>
      </c>
      <c r="BA14" s="147">
        <f t="shared" si="12"/>
        <v>63.501649488371079</v>
      </c>
      <c r="BB14" s="147">
        <f t="shared" si="12"/>
        <v>65.344579944279275</v>
      </c>
      <c r="BC14" s="147">
        <f t="shared" si="12"/>
        <v>67.215775547313513</v>
      </c>
      <c r="BD14" s="147">
        <f t="shared" si="12"/>
        <v>69.115930502346203</v>
      </c>
      <c r="BE14" s="147">
        <f t="shared" si="12"/>
        <v>71.045750964818254</v>
      </c>
      <c r="BF14" s="147">
        <f t="shared" si="12"/>
        <v>73.005955308753371</v>
      </c>
      <c r="BG14" s="147">
        <f t="shared" si="12"/>
        <v>74.997274399697602</v>
      </c>
      <c r="BH14" s="147">
        <f t="shared" si="12"/>
        <v>77.020451872689193</v>
      </c>
      <c r="BI14" s="147">
        <f t="shared" si="12"/>
        <v>79.07624441536565</v>
      </c>
      <c r="BJ14" s="145">
        <f t="shared" si="12"/>
        <v>81.165422056317297</v>
      </c>
      <c r="BK14" s="131"/>
      <c r="BL14" s="131"/>
      <c r="BM14" s="131"/>
      <c r="BN14" s="131"/>
      <c r="BO14" s="131"/>
      <c r="BP14" s="131"/>
      <c r="BQ14" s="131"/>
      <c r="BR14" s="131"/>
      <c r="BS14" s="131"/>
      <c r="BT14" s="131"/>
      <c r="BU14" s="131"/>
      <c r="BV14" s="131"/>
      <c r="BW14" s="131"/>
      <c r="BX14" s="131"/>
      <c r="BY14" s="131"/>
      <c r="BZ14" s="131"/>
      <c r="CA14" s="131"/>
      <c r="CB14" s="131"/>
      <c r="CC14" s="131"/>
      <c r="CD14" s="131"/>
      <c r="CE14" s="131"/>
      <c r="CF14" s="131"/>
      <c r="CG14" s="131"/>
      <c r="CH14" s="131"/>
      <c r="CI14" s="131"/>
      <c r="CJ14" s="131"/>
      <c r="CK14" s="131"/>
      <c r="CL14" s="131"/>
      <c r="CM14" s="131"/>
      <c r="CN14" s="131"/>
      <c r="CO14" s="131"/>
      <c r="CP14" s="131"/>
      <c r="CQ14" s="131"/>
      <c r="CR14" s="131"/>
      <c r="CS14" s="131"/>
      <c r="CT14" s="131"/>
      <c r="CU14" s="131"/>
      <c r="CV14" s="131"/>
      <c r="CW14" s="131"/>
      <c r="CX14" s="131"/>
      <c r="CY14" s="131"/>
      <c r="CZ14" s="131"/>
      <c r="DA14" s="131"/>
      <c r="DB14" s="131"/>
      <c r="DC14" s="131"/>
      <c r="DD14" s="131"/>
      <c r="DE14" s="131"/>
      <c r="DF14" s="131"/>
      <c r="DG14" s="131"/>
      <c r="DH14" s="131"/>
      <c r="DI14" s="131"/>
      <c r="DJ14" s="131"/>
      <c r="DK14" s="131"/>
      <c r="DL14" s="131"/>
      <c r="DM14" s="131"/>
      <c r="DN14" s="131"/>
      <c r="DO14" s="131"/>
      <c r="DP14" s="131"/>
      <c r="DQ14" s="131"/>
      <c r="DR14" s="131"/>
      <c r="DS14" s="131"/>
      <c r="DT14" s="131"/>
      <c r="DU14" s="131"/>
      <c r="DV14" s="131"/>
      <c r="DW14" s="131"/>
      <c r="DX14" s="131"/>
      <c r="DY14" s="131"/>
      <c r="DZ14" s="131"/>
      <c r="EA14" s="131"/>
      <c r="EB14" s="131"/>
      <c r="EC14" s="131"/>
      <c r="ED14" s="131"/>
      <c r="EE14" s="131"/>
      <c r="EF14" s="131"/>
      <c r="EG14" s="131"/>
      <c r="EH14" s="131"/>
      <c r="EI14" s="131"/>
      <c r="EJ14" s="131"/>
      <c r="EK14" s="131"/>
      <c r="EL14" s="131"/>
      <c r="EM14" s="131"/>
      <c r="EN14" s="131"/>
      <c r="EO14" s="131"/>
      <c r="EP14" s="131"/>
      <c r="EQ14" s="131"/>
      <c r="ER14" s="131"/>
      <c r="ES14" s="131"/>
      <c r="ET14" s="131"/>
      <c r="EU14" s="131"/>
      <c r="EV14" s="131"/>
      <c r="EW14" s="131"/>
      <c r="EX14" s="131"/>
      <c r="EY14" s="131"/>
      <c r="EZ14" s="131"/>
      <c r="FA14" s="131"/>
      <c r="FB14" s="131"/>
      <c r="FC14" s="131"/>
      <c r="FD14" s="131"/>
      <c r="FE14" s="131"/>
      <c r="FF14" s="131"/>
      <c r="FG14" s="131"/>
      <c r="FH14" s="131"/>
      <c r="FI14" s="131"/>
      <c r="FJ14" s="131"/>
      <c r="FK14" s="131"/>
      <c r="FL14" s="131"/>
      <c r="FM14" s="131"/>
      <c r="FN14" s="131"/>
      <c r="FO14" s="131"/>
      <c r="FP14" s="131"/>
      <c r="FQ14" s="131"/>
      <c r="FR14" s="131"/>
      <c r="FS14" s="131"/>
      <c r="FT14" s="131"/>
      <c r="FU14" s="131"/>
      <c r="FV14" s="131"/>
      <c r="FW14" s="131"/>
      <c r="FX14" s="131"/>
      <c r="FY14" s="131"/>
      <c r="FZ14" s="131"/>
      <c r="GA14" s="131"/>
      <c r="GB14" s="131"/>
      <c r="GC14" s="131"/>
      <c r="GD14" s="131"/>
      <c r="GE14" s="131"/>
      <c r="GF14" s="131"/>
      <c r="GG14" s="131"/>
      <c r="GH14" s="131"/>
      <c r="GI14" s="131"/>
      <c r="GJ14" s="131"/>
      <c r="GK14" s="131"/>
      <c r="GL14" s="131"/>
      <c r="GM14" s="131"/>
      <c r="GN14" s="131"/>
      <c r="GO14" s="131"/>
      <c r="GP14" s="131"/>
      <c r="GQ14" s="131"/>
      <c r="GR14" s="131"/>
      <c r="GS14" s="131"/>
    </row>
    <row r="15" spans="1:201" x14ac:dyDescent="0.25">
      <c r="B15" s="126" t="s">
        <v>374</v>
      </c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67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67"/>
      <c r="AA15" s="131"/>
      <c r="AB15" s="146"/>
      <c r="AC15" s="146"/>
      <c r="AD15" s="146"/>
      <c r="AE15" s="146"/>
      <c r="AF15" s="131"/>
      <c r="AG15" s="131"/>
      <c r="AH15" s="146"/>
      <c r="AI15" s="146"/>
      <c r="AJ15" s="146"/>
      <c r="AK15" s="146"/>
      <c r="AL15" s="172"/>
      <c r="AM15" s="146"/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65"/>
      <c r="AY15" s="131"/>
      <c r="AZ15" s="146"/>
      <c r="BA15" s="146"/>
      <c r="BB15" s="146"/>
      <c r="BC15" s="146"/>
      <c r="BD15" s="146"/>
      <c r="BE15" s="146"/>
      <c r="BF15" s="146"/>
      <c r="BG15" s="146"/>
      <c r="BH15" s="146"/>
      <c r="BI15" s="146"/>
      <c r="BJ15" s="131"/>
      <c r="BK15" s="131"/>
      <c r="BL15" s="131"/>
      <c r="BM15" s="131"/>
      <c r="BN15" s="131"/>
      <c r="BO15" s="131"/>
      <c r="BP15" s="131"/>
      <c r="BQ15" s="131"/>
      <c r="BR15" s="131"/>
      <c r="BS15" s="131"/>
      <c r="BT15" s="131"/>
      <c r="BU15" s="131"/>
      <c r="BV15" s="131"/>
      <c r="BW15" s="131"/>
      <c r="BX15" s="131"/>
      <c r="BY15" s="131"/>
      <c r="BZ15" s="131"/>
      <c r="CA15" s="131"/>
      <c r="CB15" s="131"/>
      <c r="CC15" s="131"/>
      <c r="CD15" s="131"/>
      <c r="CE15" s="131"/>
      <c r="CF15" s="131"/>
      <c r="CG15" s="131"/>
      <c r="CH15" s="131"/>
      <c r="CI15" s="131"/>
      <c r="CJ15" s="131"/>
      <c r="CK15" s="131"/>
      <c r="CL15" s="131"/>
      <c r="CM15" s="131"/>
      <c r="CN15" s="131"/>
      <c r="CO15" s="131"/>
      <c r="CP15" s="131"/>
      <c r="CQ15" s="131"/>
      <c r="CR15" s="131"/>
      <c r="CS15" s="131"/>
      <c r="CT15" s="131"/>
      <c r="CU15" s="131"/>
      <c r="CV15" s="131"/>
      <c r="CW15" s="131"/>
      <c r="CX15" s="131"/>
      <c r="CY15" s="131"/>
      <c r="CZ15" s="131"/>
      <c r="DA15" s="131"/>
      <c r="DB15" s="131"/>
      <c r="DC15" s="131"/>
      <c r="DD15" s="131"/>
      <c r="DE15" s="131"/>
      <c r="DF15" s="131"/>
      <c r="DG15" s="131"/>
      <c r="DH15" s="131"/>
      <c r="DI15" s="131"/>
      <c r="DJ15" s="131"/>
      <c r="DK15" s="131"/>
      <c r="DL15" s="131"/>
      <c r="DM15" s="131"/>
      <c r="DN15" s="131"/>
      <c r="DO15" s="131"/>
      <c r="DP15" s="131"/>
      <c r="DQ15" s="131"/>
      <c r="DR15" s="131"/>
      <c r="DS15" s="131"/>
      <c r="DT15" s="131"/>
      <c r="DU15" s="131"/>
      <c r="DV15" s="131"/>
      <c r="DW15" s="131"/>
      <c r="DX15" s="131"/>
      <c r="DY15" s="131"/>
      <c r="DZ15" s="131"/>
      <c r="EA15" s="131"/>
      <c r="EB15" s="131"/>
      <c r="EC15" s="131"/>
      <c r="ED15" s="131"/>
      <c r="EE15" s="131"/>
      <c r="EF15" s="131"/>
      <c r="EG15" s="131"/>
      <c r="EH15" s="131"/>
      <c r="EI15" s="131"/>
      <c r="EJ15" s="131"/>
      <c r="EK15" s="131"/>
      <c r="EL15" s="131"/>
      <c r="EM15" s="131"/>
      <c r="EN15" s="131"/>
      <c r="EO15" s="131"/>
      <c r="EP15" s="131"/>
      <c r="EQ15" s="131"/>
      <c r="ER15" s="131"/>
      <c r="ES15" s="131"/>
      <c r="ET15" s="131"/>
      <c r="EU15" s="131"/>
      <c r="EV15" s="131"/>
      <c r="EW15" s="131"/>
      <c r="EX15" s="131"/>
      <c r="EY15" s="131"/>
      <c r="EZ15" s="131"/>
      <c r="FA15" s="131"/>
      <c r="FB15" s="131"/>
      <c r="FC15" s="131"/>
      <c r="FD15" s="131"/>
      <c r="FE15" s="131"/>
      <c r="FF15" s="131"/>
      <c r="FG15" s="131"/>
      <c r="FH15" s="131"/>
      <c r="FI15" s="131"/>
      <c r="FJ15" s="131"/>
      <c r="FK15" s="131"/>
      <c r="FL15" s="131"/>
      <c r="FM15" s="131"/>
      <c r="FN15" s="131"/>
      <c r="FO15" s="131"/>
      <c r="FP15" s="131"/>
      <c r="FQ15" s="131"/>
      <c r="FR15" s="131"/>
      <c r="FS15" s="131"/>
      <c r="FT15" s="131"/>
      <c r="FU15" s="131"/>
      <c r="FV15" s="131"/>
      <c r="FW15" s="131"/>
      <c r="FX15" s="131"/>
      <c r="FY15" s="131"/>
      <c r="FZ15" s="131"/>
      <c r="GA15" s="131"/>
      <c r="GB15" s="131"/>
      <c r="GC15" s="131"/>
      <c r="GD15" s="131"/>
      <c r="GE15" s="131"/>
      <c r="GF15" s="131"/>
      <c r="GG15" s="131"/>
      <c r="GH15" s="131"/>
      <c r="GI15" s="131"/>
      <c r="GJ15" s="131"/>
      <c r="GK15" s="131"/>
      <c r="GL15" s="131"/>
      <c r="GM15" s="131"/>
      <c r="GN15" s="131"/>
      <c r="GO15" s="131"/>
      <c r="GP15" s="131"/>
      <c r="GQ15" s="131"/>
      <c r="GR15" s="131"/>
      <c r="GS15" s="131"/>
    </row>
    <row r="16" spans="1:201" s="158" customFormat="1" x14ac:dyDescent="0.25">
      <c r="B16" s="159" t="s">
        <v>405</v>
      </c>
      <c r="C16" s="160"/>
      <c r="D16" s="160"/>
      <c r="E16" s="160"/>
      <c r="F16" s="160"/>
      <c r="G16" s="160"/>
      <c r="H16" s="160">
        <f>H14*'Input Sheet'!$C$7</f>
        <v>37500</v>
      </c>
      <c r="I16" s="160">
        <f>I14*'Input Sheet'!$C$7</f>
        <v>46675.000000000007</v>
      </c>
      <c r="J16" s="160">
        <f>J14*'Input Sheet'!$C$7</f>
        <v>55883.750000000007</v>
      </c>
      <c r="K16" s="160">
        <f>K14*'Input Sheet'!$C$7</f>
        <v>65134.507500000007</v>
      </c>
      <c r="L16" s="160">
        <f>L14*'Input Sheet'!$C$7</f>
        <v>74435.560375000001</v>
      </c>
      <c r="M16" s="160">
        <f>M14*'Input Sheet'!$C$7</f>
        <v>83795.23430674999</v>
      </c>
      <c r="N16" s="167">
        <f>N14*'Input Sheet'!$C$7</f>
        <v>93221.900242837495</v>
      </c>
      <c r="O16" s="160">
        <f>O14*'Input Sheet'!$D$7</f>
        <v>103190.09139101526</v>
      </c>
      <c r="P16" s="160">
        <f>P14*'Input Sheet'!$D$7</f>
        <v>113278.03992011605</v>
      </c>
      <c r="Q16" s="160">
        <f>Q14*'Input Sheet'!$D$7</f>
        <v>123493.82076040559</v>
      </c>
      <c r="R16" s="160">
        <f>R14*'Input Sheet'!$D$7</f>
        <v>133845.63903483667</v>
      </c>
      <c r="S16" s="160">
        <f>S14*'Input Sheet'!$D$7</f>
        <v>144341.83676621021</v>
      </c>
      <c r="T16" s="160">
        <f>T14*'Input Sheet'!$D$7</f>
        <v>154990.89971551675</v>
      </c>
      <c r="U16" s="160">
        <f>U14*'Input Sheet'!$D$7</f>
        <v>167208.79726561502</v>
      </c>
      <c r="V16" s="160">
        <f>V14*'Input Sheet'!$D$7</f>
        <v>179534.28157337842</v>
      </c>
      <c r="W16" s="160">
        <f>W14*'Input Sheet'!$D$7</f>
        <v>191971.55594186034</v>
      </c>
      <c r="X16" s="160">
        <f>X14*'Input Sheet'!$D$7</f>
        <v>204524.87696665668</v>
      </c>
      <c r="Y16" s="160">
        <f>Y14*'Input Sheet'!$D$7</f>
        <v>217198.55606335957</v>
      </c>
      <c r="Z16" s="160">
        <f>Z14*'Input Sheet'!$D$7</f>
        <v>229996.96101863598</v>
      </c>
      <c r="AA16" s="160">
        <f>AA14*'Input Sheet'!$E$7</f>
        <v>290129.43931249756</v>
      </c>
      <c r="AB16" s="160">
        <f>AB14*'Input Sheet'!$E$7</f>
        <v>304372.92394392082</v>
      </c>
      <c r="AC16" s="160">
        <f>AC14*'Input Sheet'!$E$7</f>
        <v>318732.46035106911</v>
      </c>
      <c r="AD16" s="160">
        <f>AD14*'Input Sheet'!$E$7</f>
        <v>333213.74592779495</v>
      </c>
      <c r="AE16" s="160">
        <f>AE14*'Input Sheet'!$E$7</f>
        <v>347822.52448866126</v>
      </c>
      <c r="AF16" s="160">
        <f>AF14*'Input Sheet'!$E$7</f>
        <v>362564.58854789863</v>
      </c>
      <c r="AG16" s="160">
        <f>AG14*'Input Sheet'!$E$7</f>
        <v>379258.60455967096</v>
      </c>
      <c r="AH16" s="160">
        <f>AH14*'Input Sheet'!$E$7</f>
        <v>396144.86002806661</v>
      </c>
      <c r="AI16" s="160">
        <f>AI14*'Input Sheet'!$E$7</f>
        <v>413229.32435517211</v>
      </c>
      <c r="AJ16" s="160">
        <f>AJ14*'Input Sheet'!$E$7</f>
        <v>430518.05446192151</v>
      </c>
      <c r="AK16" s="160">
        <f>AK14*'Input Sheet'!$E$7</f>
        <v>448017.19701651129</v>
      </c>
      <c r="AL16" s="160">
        <f>AL14*'Input Sheet'!$E$7</f>
        <v>465732.99070021254</v>
      </c>
      <c r="AM16" s="160">
        <f>AM14*'Input Sheet'!$F$7</f>
        <v>523977.74922072369</v>
      </c>
      <c r="AN16" s="160">
        <f>AN14*'Input Sheet'!$F$7</f>
        <v>543659.9567846721</v>
      </c>
      <c r="AO16" s="160">
        <f>AO14*'Input Sheet'!$F$7</f>
        <v>563597.7687112065</v>
      </c>
      <c r="AP16" s="160">
        <f>AP14*'Input Sheet'!$F$7</f>
        <v>583798.36768440902</v>
      </c>
      <c r="AQ16" s="160">
        <f>AQ14*'Input Sheet'!$F$7</f>
        <v>604269.04898309091</v>
      </c>
      <c r="AR16" s="160">
        <f>AR14*'Input Sheet'!$F$7</f>
        <v>625017.22319857148</v>
      </c>
      <c r="AS16" s="160">
        <f>AS14*'Input Sheet'!$F$7</f>
        <v>646050.41899982444</v>
      </c>
      <c r="AT16" s="160">
        <f>AT14*'Input Sheet'!$F$7</f>
        <v>667376.2859470431</v>
      </c>
      <c r="AU16" s="160">
        <f>AU14*'Input Sheet'!$F$7</f>
        <v>689002.59735469788</v>
      </c>
      <c r="AV16" s="160">
        <f>AV14*'Input Sheet'!$F$7</f>
        <v>710937.25320517516</v>
      </c>
      <c r="AW16" s="160">
        <f>AW14*'Input Sheet'!$F$7</f>
        <v>733188.28311411117</v>
      </c>
      <c r="AX16" s="160">
        <f>AX14*'Input Sheet'!$F$7</f>
        <v>755763.84934855334</v>
      </c>
      <c r="AY16" s="160">
        <f>AY14*'Input Sheet'!$G$7</f>
        <v>838570.11527595599</v>
      </c>
      <c r="AZ16" s="160">
        <f>AZ14*'Input Sheet'!$G$7</f>
        <v>863608.22326930077</v>
      </c>
      <c r="BA16" s="160">
        <f>BA14*'Input Sheet'!$G$7</f>
        <v>889023.09283719514</v>
      </c>
      <c r="BB16" s="160">
        <f>BB14*'Input Sheet'!$G$7</f>
        <v>914824.11921990989</v>
      </c>
      <c r="BC16" s="160">
        <f>BC14*'Input Sheet'!$G$7</f>
        <v>941020.85766238917</v>
      </c>
      <c r="BD16" s="160">
        <f>BD14*'Input Sheet'!$G$7</f>
        <v>967623.02703284682</v>
      </c>
      <c r="BE16" s="160">
        <f>BE14*'Input Sheet'!$G$7</f>
        <v>994640.51350745559</v>
      </c>
      <c r="BF16" s="160">
        <f>BF14*'Input Sheet'!$G$7</f>
        <v>1022083.3743225472</v>
      </c>
      <c r="BG16" s="160">
        <f>BG14*'Input Sheet'!$G$7</f>
        <v>1049961.8415957664</v>
      </c>
      <c r="BH16" s="160">
        <f>BH14*'Input Sheet'!$G$7</f>
        <v>1078286.3262176488</v>
      </c>
      <c r="BI16" s="160">
        <f>BI14*'Input Sheet'!$G$7</f>
        <v>1107067.4218151192</v>
      </c>
      <c r="BJ16" s="160">
        <f>BJ14*'Input Sheet'!$G$7</f>
        <v>1136315.9087884421</v>
      </c>
      <c r="BK16" s="160"/>
      <c r="BL16" s="160"/>
      <c r="BM16" s="160"/>
      <c r="BN16" s="160"/>
      <c r="BO16" s="160"/>
      <c r="BP16" s="160"/>
      <c r="BQ16" s="160"/>
      <c r="BR16" s="160"/>
      <c r="BS16" s="160"/>
      <c r="BT16" s="160"/>
      <c r="BU16" s="160"/>
      <c r="BV16" s="160"/>
      <c r="BW16" s="160"/>
      <c r="BX16" s="160"/>
      <c r="BY16" s="160"/>
      <c r="BZ16" s="160"/>
      <c r="CA16" s="160"/>
      <c r="CB16" s="160"/>
      <c r="CC16" s="160"/>
      <c r="CD16" s="160"/>
      <c r="CE16" s="160"/>
      <c r="CF16" s="160"/>
      <c r="CG16" s="160"/>
      <c r="CH16" s="160"/>
      <c r="CI16" s="160"/>
      <c r="CJ16" s="160"/>
      <c r="CK16" s="160"/>
      <c r="CL16" s="160"/>
      <c r="CM16" s="160"/>
      <c r="CN16" s="160"/>
      <c r="CO16" s="160"/>
      <c r="CP16" s="160"/>
      <c r="CQ16" s="160"/>
      <c r="CR16" s="160"/>
      <c r="CS16" s="160"/>
      <c r="CT16" s="160"/>
      <c r="CU16" s="160"/>
      <c r="CV16" s="160"/>
      <c r="CW16" s="160"/>
      <c r="CX16" s="160"/>
      <c r="CY16" s="160"/>
      <c r="CZ16" s="160"/>
      <c r="DA16" s="160"/>
      <c r="DB16" s="160"/>
      <c r="DC16" s="160"/>
      <c r="DD16" s="160"/>
      <c r="DE16" s="160"/>
      <c r="DF16" s="160"/>
      <c r="DG16" s="160"/>
      <c r="DH16" s="160"/>
      <c r="DI16" s="160"/>
      <c r="DJ16" s="160"/>
      <c r="DK16" s="160"/>
      <c r="DL16" s="160"/>
      <c r="DM16" s="160"/>
      <c r="DN16" s="160"/>
      <c r="DO16" s="160"/>
      <c r="DP16" s="160"/>
      <c r="DQ16" s="160"/>
      <c r="DR16" s="160"/>
      <c r="DS16" s="160"/>
      <c r="DT16" s="160"/>
      <c r="DU16" s="160"/>
      <c r="DV16" s="160"/>
      <c r="DW16" s="160"/>
      <c r="DX16" s="160"/>
      <c r="DY16" s="160"/>
      <c r="DZ16" s="160"/>
      <c r="EA16" s="160"/>
      <c r="EB16" s="160"/>
      <c r="EC16" s="160"/>
      <c r="ED16" s="160"/>
      <c r="EE16" s="160"/>
      <c r="EF16" s="160"/>
      <c r="EG16" s="160"/>
      <c r="EH16" s="160"/>
      <c r="EI16" s="160"/>
      <c r="EJ16" s="160"/>
      <c r="EK16" s="160"/>
      <c r="EL16" s="160"/>
      <c r="EM16" s="160"/>
      <c r="EN16" s="160"/>
      <c r="EO16" s="160"/>
      <c r="EP16" s="160"/>
      <c r="EQ16" s="160"/>
      <c r="ER16" s="160"/>
      <c r="ES16" s="160"/>
      <c r="ET16" s="160"/>
      <c r="EU16" s="160"/>
      <c r="EV16" s="160"/>
      <c r="EW16" s="160"/>
      <c r="EX16" s="160"/>
      <c r="EY16" s="160"/>
      <c r="EZ16" s="160"/>
      <c r="FA16" s="160"/>
      <c r="FB16" s="160"/>
      <c r="FC16" s="160"/>
      <c r="FD16" s="160"/>
      <c r="FE16" s="160"/>
      <c r="FF16" s="160"/>
      <c r="FG16" s="160"/>
      <c r="FH16" s="160"/>
      <c r="FI16" s="160"/>
      <c r="FJ16" s="160"/>
      <c r="FK16" s="160"/>
      <c r="FL16" s="160"/>
      <c r="FM16" s="160"/>
      <c r="FN16" s="160"/>
      <c r="FO16" s="160"/>
      <c r="FP16" s="160"/>
      <c r="FQ16" s="160"/>
      <c r="FR16" s="160"/>
      <c r="FS16" s="160"/>
      <c r="FT16" s="160"/>
      <c r="FU16" s="160"/>
      <c r="FV16" s="160"/>
      <c r="FW16" s="160"/>
      <c r="FX16" s="160"/>
      <c r="FY16" s="160"/>
      <c r="FZ16" s="160"/>
      <c r="GA16" s="160"/>
      <c r="GB16" s="160"/>
      <c r="GC16" s="160"/>
      <c r="GD16" s="160"/>
      <c r="GE16" s="160"/>
      <c r="GF16" s="160"/>
      <c r="GG16" s="160"/>
      <c r="GH16" s="160"/>
      <c r="GI16" s="160"/>
      <c r="GJ16" s="160"/>
      <c r="GK16" s="160"/>
      <c r="GL16" s="160"/>
      <c r="GM16" s="160"/>
      <c r="GN16" s="160"/>
      <c r="GO16" s="160"/>
      <c r="GP16" s="160"/>
      <c r="GQ16" s="160"/>
      <c r="GR16" s="160"/>
      <c r="GS16" s="160"/>
    </row>
    <row r="17" spans="1:201" x14ac:dyDescent="0.25"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67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67"/>
      <c r="AA17" s="131"/>
      <c r="AB17" s="146"/>
      <c r="AC17" s="146"/>
      <c r="AD17" s="146"/>
      <c r="AE17" s="146"/>
      <c r="AF17" s="131"/>
      <c r="AG17" s="131"/>
      <c r="AH17" s="146"/>
      <c r="AI17" s="146"/>
      <c r="AJ17" s="146"/>
      <c r="AK17" s="146"/>
      <c r="AL17" s="172"/>
      <c r="AM17" s="146"/>
      <c r="AN17" s="146"/>
      <c r="AO17" s="146"/>
      <c r="AP17" s="146"/>
      <c r="AQ17" s="146"/>
      <c r="AR17" s="146"/>
      <c r="AS17" s="146"/>
      <c r="AT17" s="146"/>
      <c r="AU17" s="146"/>
      <c r="AV17" s="146"/>
      <c r="AW17" s="146"/>
      <c r="AX17" s="167"/>
      <c r="AY17" s="131"/>
      <c r="AZ17" s="146"/>
      <c r="BA17" s="146"/>
      <c r="BB17" s="146"/>
      <c r="BC17" s="146"/>
      <c r="BD17" s="146"/>
      <c r="BE17" s="146"/>
      <c r="BF17" s="146"/>
      <c r="BG17" s="146"/>
      <c r="BH17" s="146"/>
      <c r="BI17" s="146"/>
      <c r="BJ17" s="131"/>
      <c r="BK17" s="131"/>
      <c r="BL17" s="131"/>
      <c r="BM17" s="131"/>
      <c r="BN17" s="131"/>
      <c r="BO17" s="131"/>
      <c r="BP17" s="131"/>
      <c r="BQ17" s="131"/>
      <c r="BR17" s="131"/>
      <c r="BS17" s="131"/>
      <c r="BT17" s="131"/>
      <c r="BU17" s="131"/>
      <c r="BV17" s="131"/>
      <c r="BW17" s="131"/>
      <c r="BX17" s="131"/>
      <c r="BY17" s="131"/>
      <c r="BZ17" s="131"/>
      <c r="CA17" s="131"/>
      <c r="CB17" s="131"/>
      <c r="CC17" s="131"/>
      <c r="CD17" s="131"/>
      <c r="CE17" s="131"/>
      <c r="CF17" s="131"/>
      <c r="CG17" s="131"/>
      <c r="CH17" s="131"/>
      <c r="CI17" s="131"/>
      <c r="CJ17" s="131"/>
      <c r="CK17" s="131"/>
      <c r="CL17" s="131"/>
      <c r="CM17" s="131"/>
      <c r="CN17" s="131"/>
      <c r="CO17" s="131"/>
      <c r="CP17" s="131"/>
      <c r="CQ17" s="131"/>
      <c r="CR17" s="131"/>
      <c r="CS17" s="131"/>
      <c r="CT17" s="131"/>
      <c r="CU17" s="131"/>
      <c r="CV17" s="131"/>
      <c r="CW17" s="131"/>
      <c r="CX17" s="131"/>
      <c r="CY17" s="131"/>
      <c r="CZ17" s="131"/>
      <c r="DA17" s="131"/>
      <c r="DB17" s="131"/>
      <c r="DC17" s="131"/>
      <c r="DD17" s="131"/>
      <c r="DE17" s="131"/>
      <c r="DF17" s="131"/>
      <c r="DG17" s="131"/>
      <c r="DH17" s="131"/>
      <c r="DI17" s="131"/>
      <c r="DJ17" s="131"/>
      <c r="DK17" s="131"/>
      <c r="DL17" s="131"/>
      <c r="DM17" s="131"/>
      <c r="DN17" s="131"/>
      <c r="DO17" s="131"/>
      <c r="DP17" s="131"/>
      <c r="DQ17" s="131"/>
      <c r="DR17" s="131"/>
      <c r="DS17" s="131"/>
      <c r="DT17" s="131"/>
      <c r="DU17" s="131"/>
      <c r="DV17" s="131"/>
      <c r="DW17" s="131"/>
      <c r="DX17" s="131"/>
      <c r="DY17" s="131"/>
      <c r="DZ17" s="131"/>
      <c r="EA17" s="131"/>
      <c r="EB17" s="131"/>
      <c r="EC17" s="131"/>
      <c r="ED17" s="131"/>
      <c r="EE17" s="131"/>
      <c r="EF17" s="131"/>
      <c r="EG17" s="131"/>
      <c r="EH17" s="131"/>
      <c r="EI17" s="131"/>
      <c r="EJ17" s="131"/>
      <c r="EK17" s="131"/>
      <c r="EL17" s="131"/>
      <c r="EM17" s="131"/>
      <c r="EN17" s="131"/>
      <c r="EO17" s="131"/>
      <c r="EP17" s="131"/>
      <c r="EQ17" s="131"/>
      <c r="ER17" s="131"/>
      <c r="ES17" s="131"/>
      <c r="ET17" s="131"/>
      <c r="EU17" s="131"/>
      <c r="EV17" s="131"/>
      <c r="EW17" s="131"/>
      <c r="EX17" s="131"/>
      <c r="EY17" s="131"/>
      <c r="EZ17" s="131"/>
      <c r="FA17" s="131"/>
      <c r="FB17" s="131"/>
      <c r="FC17" s="131"/>
      <c r="FD17" s="131"/>
      <c r="FE17" s="131"/>
      <c r="FF17" s="131"/>
      <c r="FG17" s="131"/>
      <c r="FH17" s="131"/>
      <c r="FI17" s="131"/>
      <c r="FJ17" s="131"/>
      <c r="FK17" s="131"/>
      <c r="FL17" s="131"/>
      <c r="FM17" s="131"/>
      <c r="FN17" s="131"/>
      <c r="FO17" s="131"/>
      <c r="FP17" s="131"/>
      <c r="FQ17" s="131"/>
      <c r="FR17" s="131"/>
      <c r="FS17" s="131"/>
      <c r="FT17" s="131"/>
      <c r="FU17" s="131"/>
      <c r="FV17" s="131"/>
      <c r="FW17" s="131"/>
      <c r="FX17" s="131"/>
      <c r="FY17" s="131"/>
      <c r="FZ17" s="131"/>
      <c r="GA17" s="131"/>
      <c r="GB17" s="131"/>
      <c r="GC17" s="131"/>
      <c r="GD17" s="131"/>
      <c r="GE17" s="131"/>
      <c r="GF17" s="131"/>
      <c r="GG17" s="131"/>
      <c r="GH17" s="131"/>
      <c r="GI17" s="131"/>
      <c r="GJ17" s="131"/>
      <c r="GK17" s="131"/>
      <c r="GL17" s="131"/>
      <c r="GM17" s="131"/>
      <c r="GN17" s="131"/>
      <c r="GO17" s="131"/>
      <c r="GP17" s="131"/>
      <c r="GQ17" s="131"/>
      <c r="GR17" s="131"/>
      <c r="GS17" s="131"/>
    </row>
    <row r="18" spans="1:201" ht="27.6" x14ac:dyDescent="0.25">
      <c r="A18" s="128" t="s">
        <v>328</v>
      </c>
      <c r="B18" s="128" t="s">
        <v>301</v>
      </c>
      <c r="C18" s="131"/>
      <c r="D18" s="131"/>
      <c r="E18" s="131"/>
      <c r="F18" s="131"/>
      <c r="G18" s="131"/>
      <c r="H18" s="131">
        <v>0</v>
      </c>
      <c r="I18" s="131">
        <v>0.63</v>
      </c>
      <c r="J18" s="131">
        <f>I18+(I18*$O$64)</f>
        <v>0.64890000000000003</v>
      </c>
      <c r="K18" s="131">
        <f>J18+(J18*$O$64)</f>
        <v>0.66836700000000004</v>
      </c>
      <c r="L18" s="131">
        <f>K18+(K18*$O$64)</f>
        <v>0.68841801000000002</v>
      </c>
      <c r="M18" s="131">
        <f>L18+(L18*$O$64)</f>
        <v>0.70907055029999999</v>
      </c>
      <c r="N18" s="165">
        <f>M18+(M18*$O$64)</f>
        <v>0.73034266680899995</v>
      </c>
      <c r="O18" s="131">
        <f>O8*M65/L65</f>
        <v>1.0932212137109956</v>
      </c>
      <c r="P18" s="131">
        <f>O18+(O18*$O$65)</f>
        <v>1.1260178501223255</v>
      </c>
      <c r="Q18" s="131">
        <f>P18+(P18*$O$65)</f>
        <v>1.1597983856259952</v>
      </c>
      <c r="R18" s="131">
        <f>Q18+(Q18*$O$65)</f>
        <v>1.1945923371947751</v>
      </c>
      <c r="S18" s="131">
        <f>R18+(R18*$O$65)</f>
        <v>1.2304301073106183</v>
      </c>
      <c r="T18" s="144">
        <f>S18+(S18*$O$65)</f>
        <v>1.2673430105299368</v>
      </c>
      <c r="U18" s="144">
        <f>U8*M66/L66</f>
        <v>1.6360606176559904</v>
      </c>
      <c r="V18" s="146">
        <f>U18+(U18*$O$66)</f>
        <v>1.6687818300091102</v>
      </c>
      <c r="W18" s="146">
        <f t="shared" ref="W18:Z18" si="13">V18+(V18*$O$66)</f>
        <v>1.7021574666092925</v>
      </c>
      <c r="X18" s="146">
        <f t="shared" si="13"/>
        <v>1.7362006159414782</v>
      </c>
      <c r="Y18" s="146">
        <f t="shared" si="13"/>
        <v>1.7709246282603077</v>
      </c>
      <c r="Z18" s="165">
        <f t="shared" si="13"/>
        <v>1.8063431208255138</v>
      </c>
      <c r="AA18" s="131">
        <f>AA8*M67/L67</f>
        <v>2.3396444231644762</v>
      </c>
      <c r="AB18" s="146">
        <f>AA18+(AA18*$O$67)</f>
        <v>2.3864373116277657</v>
      </c>
      <c r="AC18" s="146">
        <f t="shared" ref="AC18:AF18" si="14">AB18+(AB18*$O$67)</f>
        <v>2.4341660578603213</v>
      </c>
      <c r="AD18" s="146">
        <f t="shared" si="14"/>
        <v>2.4828493790175279</v>
      </c>
      <c r="AE18" s="146">
        <f t="shared" si="14"/>
        <v>2.5325063665978784</v>
      </c>
      <c r="AF18" s="144">
        <f t="shared" si="14"/>
        <v>2.5831564939298359</v>
      </c>
      <c r="AG18" s="146">
        <f>AG8*M68/L68</f>
        <v>3.0739562277765042</v>
      </c>
      <c r="AH18" s="146">
        <f>AG18+(AG18*$O$68)</f>
        <v>3.1354353523320344</v>
      </c>
      <c r="AI18" s="146">
        <f t="shared" ref="AI18:AX18" si="15">AH18+(AH18*$O$68)</f>
        <v>3.198144059378675</v>
      </c>
      <c r="AJ18" s="146">
        <f t="shared" si="15"/>
        <v>3.2621069405662486</v>
      </c>
      <c r="AK18" s="146">
        <f t="shared" si="15"/>
        <v>3.3273490793775737</v>
      </c>
      <c r="AL18" s="172">
        <f t="shared" si="15"/>
        <v>3.3938960609651252</v>
      </c>
      <c r="AM18" s="146">
        <f t="shared" si="15"/>
        <v>3.4617739821844276</v>
      </c>
      <c r="AN18" s="146">
        <f t="shared" si="15"/>
        <v>3.5310094618281163</v>
      </c>
      <c r="AO18" s="146">
        <f t="shared" si="15"/>
        <v>3.6016296510646786</v>
      </c>
      <c r="AP18" s="146">
        <f t="shared" si="15"/>
        <v>3.6736622440859721</v>
      </c>
      <c r="AQ18" s="146">
        <f t="shared" si="15"/>
        <v>3.7471354889676913</v>
      </c>
      <c r="AR18" s="146">
        <f t="shared" si="15"/>
        <v>3.8220781987470454</v>
      </c>
      <c r="AS18" s="146">
        <f t="shared" si="15"/>
        <v>3.8985197627219863</v>
      </c>
      <c r="AT18" s="146">
        <f t="shared" si="15"/>
        <v>3.9764901579764262</v>
      </c>
      <c r="AU18" s="146">
        <f t="shared" si="15"/>
        <v>4.0560199611359549</v>
      </c>
      <c r="AV18" s="146">
        <f t="shared" si="15"/>
        <v>4.1371403603586741</v>
      </c>
      <c r="AW18" s="146">
        <f t="shared" si="15"/>
        <v>4.2198831675658477</v>
      </c>
      <c r="AX18" s="165">
        <f t="shared" si="15"/>
        <v>4.3042808309171647</v>
      </c>
      <c r="AY18" s="146">
        <f>AY8*M69/L69</f>
        <v>5.2684397370426073</v>
      </c>
      <c r="AZ18" s="146">
        <f>AY18+(AY18*$O$69)</f>
        <v>5.3211241344130329</v>
      </c>
      <c r="BA18" s="146">
        <f t="shared" ref="BA18:BJ18" si="16">AZ18+(AZ18*$O$69)</f>
        <v>5.3743353757571635</v>
      </c>
      <c r="BB18" s="146">
        <f t="shared" si="16"/>
        <v>5.428078729514735</v>
      </c>
      <c r="BC18" s="146">
        <f t="shared" si="16"/>
        <v>5.4823595168098826</v>
      </c>
      <c r="BD18" s="146">
        <f t="shared" si="16"/>
        <v>5.5371831119779813</v>
      </c>
      <c r="BE18" s="146">
        <f t="shared" si="16"/>
        <v>5.5925549430977615</v>
      </c>
      <c r="BF18" s="146">
        <f t="shared" si="16"/>
        <v>5.6484804925287388</v>
      </c>
      <c r="BG18" s="146">
        <f t="shared" si="16"/>
        <v>5.7049652974540264</v>
      </c>
      <c r="BH18" s="146">
        <f t="shared" si="16"/>
        <v>5.7620149504285667</v>
      </c>
      <c r="BI18" s="146">
        <f t="shared" si="16"/>
        <v>5.8196350999328521</v>
      </c>
      <c r="BJ18" s="144">
        <f t="shared" si="16"/>
        <v>5.877831450932181</v>
      </c>
      <c r="BK18" s="131"/>
      <c r="BL18" s="131"/>
      <c r="BM18" s="131"/>
      <c r="BN18" s="131"/>
      <c r="BO18" s="131"/>
      <c r="BP18" s="131"/>
      <c r="BQ18" s="131"/>
      <c r="BR18" s="131"/>
      <c r="BS18" s="131"/>
      <c r="BT18" s="131"/>
      <c r="BU18" s="131"/>
      <c r="BV18" s="131"/>
      <c r="BW18" s="131"/>
      <c r="BX18" s="131"/>
      <c r="BY18" s="131"/>
      <c r="BZ18" s="131"/>
      <c r="CA18" s="131"/>
      <c r="CB18" s="131"/>
      <c r="CC18" s="131"/>
      <c r="CD18" s="131"/>
      <c r="CE18" s="131"/>
      <c r="CF18" s="131"/>
      <c r="CG18" s="131"/>
      <c r="CH18" s="131"/>
      <c r="CI18" s="131"/>
      <c r="CJ18" s="131"/>
      <c r="CK18" s="131"/>
      <c r="CL18" s="131"/>
      <c r="CM18" s="131"/>
      <c r="CN18" s="131"/>
      <c r="CO18" s="131"/>
      <c r="CP18" s="131"/>
      <c r="CQ18" s="131"/>
      <c r="CR18" s="131"/>
      <c r="CS18" s="131"/>
      <c r="CT18" s="131"/>
      <c r="CU18" s="131"/>
      <c r="CV18" s="131"/>
      <c r="CW18" s="131"/>
      <c r="CX18" s="131"/>
      <c r="CY18" s="131"/>
      <c r="CZ18" s="131"/>
      <c r="DA18" s="131"/>
      <c r="DB18" s="131"/>
      <c r="DC18" s="131"/>
      <c r="DD18" s="131"/>
      <c r="DE18" s="131"/>
      <c r="DF18" s="131"/>
      <c r="DG18" s="131"/>
      <c r="DH18" s="131"/>
      <c r="DI18" s="131"/>
      <c r="DJ18" s="131"/>
      <c r="DK18" s="131"/>
      <c r="DL18" s="131"/>
      <c r="DM18" s="131"/>
      <c r="DN18" s="131"/>
      <c r="DO18" s="131"/>
      <c r="DP18" s="131"/>
      <c r="DQ18" s="131"/>
      <c r="DR18" s="131"/>
      <c r="DS18" s="131"/>
      <c r="DT18" s="131"/>
      <c r="DU18" s="131"/>
      <c r="DV18" s="131"/>
      <c r="DW18" s="131"/>
      <c r="DX18" s="131"/>
      <c r="DY18" s="131"/>
      <c r="DZ18" s="131"/>
      <c r="EA18" s="131"/>
      <c r="EB18" s="131"/>
      <c r="EC18" s="131"/>
      <c r="ED18" s="131"/>
      <c r="EE18" s="131"/>
      <c r="EF18" s="131"/>
      <c r="EG18" s="131"/>
      <c r="EH18" s="131"/>
      <c r="EI18" s="131"/>
      <c r="EJ18" s="131"/>
      <c r="EK18" s="131"/>
      <c r="EL18" s="131"/>
      <c r="EM18" s="131"/>
      <c r="EN18" s="131"/>
      <c r="EO18" s="131"/>
      <c r="EP18" s="131"/>
      <c r="EQ18" s="131"/>
      <c r="ER18" s="131"/>
      <c r="ES18" s="131"/>
      <c r="ET18" s="131"/>
      <c r="EU18" s="131"/>
      <c r="EV18" s="131"/>
      <c r="EW18" s="131"/>
      <c r="EX18" s="131"/>
      <c r="EY18" s="131"/>
      <c r="EZ18" s="131"/>
      <c r="FA18" s="131"/>
      <c r="FB18" s="131"/>
      <c r="FC18" s="131"/>
      <c r="FD18" s="131"/>
      <c r="FE18" s="131"/>
      <c r="FF18" s="131"/>
      <c r="FG18" s="131"/>
      <c r="FH18" s="131"/>
      <c r="FI18" s="131"/>
      <c r="FJ18" s="131"/>
      <c r="FK18" s="131"/>
      <c r="FL18" s="131"/>
      <c r="FM18" s="131"/>
      <c r="FN18" s="131"/>
      <c r="FO18" s="131"/>
      <c r="FP18" s="131"/>
      <c r="FQ18" s="131"/>
      <c r="FR18" s="131"/>
      <c r="FS18" s="131"/>
      <c r="FT18" s="131"/>
      <c r="FU18" s="131"/>
      <c r="FV18" s="131"/>
      <c r="FW18" s="131"/>
      <c r="FX18" s="131"/>
      <c r="FY18" s="131"/>
      <c r="FZ18" s="131"/>
      <c r="GA18" s="131"/>
      <c r="GB18" s="131"/>
      <c r="GC18" s="131"/>
      <c r="GD18" s="131"/>
      <c r="GE18" s="131"/>
      <c r="GF18" s="131"/>
      <c r="GG18" s="131"/>
      <c r="GH18" s="131"/>
      <c r="GI18" s="131"/>
      <c r="GJ18" s="131"/>
      <c r="GK18" s="131"/>
      <c r="GL18" s="131"/>
      <c r="GM18" s="131"/>
      <c r="GN18" s="131"/>
      <c r="GO18" s="131"/>
      <c r="GP18" s="131"/>
      <c r="GQ18" s="131"/>
      <c r="GR18" s="131"/>
      <c r="GS18" s="131"/>
    </row>
    <row r="19" spans="1:201" x14ac:dyDescent="0.25">
      <c r="B19" s="128" t="s">
        <v>302</v>
      </c>
      <c r="C19" s="131"/>
      <c r="D19" s="131"/>
      <c r="E19" s="131"/>
      <c r="F19" s="131"/>
      <c r="G19" s="131"/>
      <c r="H19" s="131">
        <f>G54*M64</f>
        <v>1.75</v>
      </c>
      <c r="I19" s="131">
        <f>H24</f>
        <v>1.75</v>
      </c>
      <c r="J19" s="131">
        <f>I24</f>
        <v>2.3274999999999997</v>
      </c>
      <c r="K19" s="131">
        <f t="shared" ref="K19:N19" si="17">J24</f>
        <v>2.9065750000000001</v>
      </c>
      <c r="L19" s="131">
        <f t="shared" si="17"/>
        <v>3.4877447500000001</v>
      </c>
      <c r="M19" s="131">
        <f t="shared" si="17"/>
        <v>4.0715304175</v>
      </c>
      <c r="N19" s="165">
        <f t="shared" si="17"/>
        <v>4.6584550552749997</v>
      </c>
      <c r="O19" s="131">
        <f>N24</f>
        <v>5.2490440704257502</v>
      </c>
      <c r="P19" s="131">
        <f t="shared" ref="P19:BJ19" si="18">O24</f>
        <v>6.2110391823761013</v>
      </c>
      <c r="Q19" s="131">
        <f t="shared" si="18"/>
        <v>7.1817810529390247</v>
      </c>
      <c r="R19" s="131">
        <f t="shared" si="18"/>
        <v>8.1620349122415448</v>
      </c>
      <c r="S19" s="131">
        <f t="shared" si="18"/>
        <v>9.1525763766302823</v>
      </c>
      <c r="T19" s="144">
        <f t="shared" si="18"/>
        <v>10.154192074525143</v>
      </c>
      <c r="U19" s="144">
        <f t="shared" si="18"/>
        <v>11.167680283191951</v>
      </c>
      <c r="V19" s="146">
        <f t="shared" si="18"/>
        <v>12.636225696600063</v>
      </c>
      <c r="W19" s="146">
        <f t="shared" si="18"/>
        <v>14.115464141160171</v>
      </c>
      <c r="X19" s="146">
        <f t="shared" si="18"/>
        <v>15.605889645652061</v>
      </c>
      <c r="Y19" s="146">
        <f t="shared" si="18"/>
        <v>17.108001916908758</v>
      </c>
      <c r="Z19" s="165">
        <f t="shared" si="18"/>
        <v>18.622306516415435</v>
      </c>
      <c r="AA19" s="146">
        <f t="shared" si="18"/>
        <v>20.149315039494716</v>
      </c>
      <c r="AB19" s="146">
        <f t="shared" si="18"/>
        <v>22.085973161869298</v>
      </c>
      <c r="AC19" s="146">
        <f t="shared" si="18"/>
        <v>24.030691010259677</v>
      </c>
      <c r="AD19" s="146">
        <f t="shared" si="18"/>
        <v>25.984243247914804</v>
      </c>
      <c r="AE19" s="146">
        <f t="shared" si="18"/>
        <v>27.947407761974034</v>
      </c>
      <c r="AF19" s="144">
        <f t="shared" si="18"/>
        <v>29.920965973332432</v>
      </c>
      <c r="AG19" s="146">
        <f t="shared" si="18"/>
        <v>31.90570314779562</v>
      </c>
      <c r="AH19" s="146">
        <f t="shared" si="18"/>
        <v>34.501073828355189</v>
      </c>
      <c r="AI19" s="146">
        <f t="shared" si="18"/>
        <v>37.11899307326189</v>
      </c>
      <c r="AJ19" s="146">
        <f t="shared" si="18"/>
        <v>39.760352236541642</v>
      </c>
      <c r="AK19" s="146">
        <f t="shared" si="18"/>
        <v>42.426053893559768</v>
      </c>
      <c r="AL19" s="172">
        <f t="shared" si="18"/>
        <v>45.117012164533946</v>
      </c>
      <c r="AM19" s="146">
        <f t="shared" si="18"/>
        <v>47.834153043031066</v>
      </c>
      <c r="AN19" s="146">
        <f t="shared" si="18"/>
        <v>50.578414729570028</v>
      </c>
      <c r="AO19" s="146">
        <f t="shared" si="18"/>
        <v>53.350747970454599</v>
      </c>
      <c r="AP19" s="146">
        <f t="shared" si="18"/>
        <v>56.152116401962459</v>
      </c>
      <c r="AQ19" s="146">
        <f t="shared" si="18"/>
        <v>58.983496900018999</v>
      </c>
      <c r="AR19" s="146">
        <f t="shared" si="18"/>
        <v>61.845879935486408</v>
      </c>
      <c r="AS19" s="146">
        <f t="shared" si="18"/>
        <v>64.740269935201169</v>
      </c>
      <c r="AT19" s="146">
        <f t="shared" si="18"/>
        <v>67.667685648895144</v>
      </c>
      <c r="AU19" s="146">
        <f t="shared" si="18"/>
        <v>70.62916052213815</v>
      </c>
      <c r="AV19" s="146">
        <f t="shared" si="18"/>
        <v>73.625743075442031</v>
      </c>
      <c r="AW19" s="146">
        <f t="shared" si="18"/>
        <v>76.658497289669072</v>
      </c>
      <c r="AX19" s="165">
        <f t="shared" si="18"/>
        <v>79.72850299788989</v>
      </c>
      <c r="AY19" s="146">
        <f t="shared" si="18"/>
        <v>82.836856283838713</v>
      </c>
      <c r="AZ19" s="146">
        <f t="shared" si="18"/>
        <v>87.276927458042934</v>
      </c>
      <c r="BA19" s="146">
        <f t="shared" si="18"/>
        <v>91.725282317875525</v>
      </c>
      <c r="BB19" s="146">
        <f t="shared" si="18"/>
        <v>96.182364870453938</v>
      </c>
      <c r="BC19" s="146">
        <f t="shared" si="18"/>
        <v>100.64861995126414</v>
      </c>
      <c r="BD19" s="146">
        <f t="shared" si="18"/>
        <v>105.12449326856138</v>
      </c>
      <c r="BE19" s="146">
        <f t="shared" si="18"/>
        <v>109.61043144785374</v>
      </c>
      <c r="BF19" s="146">
        <f t="shared" si="18"/>
        <v>114.10688207647297</v>
      </c>
      <c r="BG19" s="146">
        <f t="shared" si="18"/>
        <v>118.61429374823697</v>
      </c>
      <c r="BH19" s="146">
        <f t="shared" si="18"/>
        <v>123.13311610820863</v>
      </c>
      <c r="BI19" s="146">
        <f t="shared" si="18"/>
        <v>127.66379989755511</v>
      </c>
      <c r="BJ19" s="144">
        <f t="shared" si="18"/>
        <v>132.2067969985124</v>
      </c>
      <c r="BK19" s="131"/>
      <c r="BL19" s="131"/>
      <c r="BM19" s="131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C19" s="131"/>
      <c r="CD19" s="131"/>
      <c r="CE19" s="131"/>
      <c r="CF19" s="131"/>
      <c r="CG19" s="131"/>
      <c r="CH19" s="131"/>
      <c r="CI19" s="131"/>
      <c r="CJ19" s="131"/>
      <c r="CK19" s="131"/>
      <c r="CL19" s="131"/>
      <c r="CM19" s="131"/>
      <c r="CN19" s="131"/>
      <c r="CO19" s="131"/>
      <c r="CP19" s="131"/>
      <c r="CQ19" s="131"/>
      <c r="CR19" s="131"/>
      <c r="CS19" s="131"/>
      <c r="CT19" s="131"/>
      <c r="CU19" s="131"/>
      <c r="CV19" s="131"/>
      <c r="CW19" s="131"/>
      <c r="CX19" s="131"/>
      <c r="CY19" s="131"/>
      <c r="CZ19" s="131"/>
      <c r="DA19" s="131"/>
      <c r="DB19" s="131"/>
      <c r="DC19" s="131"/>
      <c r="DD19" s="131"/>
      <c r="DE19" s="131"/>
      <c r="DF19" s="131"/>
      <c r="DG19" s="131"/>
      <c r="DH19" s="131"/>
      <c r="DI19" s="131"/>
      <c r="DJ19" s="131"/>
      <c r="DK19" s="131"/>
      <c r="DL19" s="131"/>
      <c r="DM19" s="131"/>
      <c r="DN19" s="131"/>
      <c r="DO19" s="131"/>
      <c r="DP19" s="131"/>
      <c r="DQ19" s="131"/>
      <c r="DR19" s="131"/>
      <c r="DS19" s="131"/>
      <c r="DT19" s="131"/>
      <c r="DU19" s="131"/>
      <c r="DV19" s="131"/>
      <c r="DW19" s="131"/>
      <c r="DX19" s="131"/>
      <c r="DY19" s="131"/>
      <c r="DZ19" s="131"/>
      <c r="EA19" s="131"/>
      <c r="EB19" s="131"/>
      <c r="EC19" s="131"/>
      <c r="ED19" s="131"/>
      <c r="EE19" s="131"/>
      <c r="EF19" s="131"/>
      <c r="EG19" s="131"/>
      <c r="EH19" s="131"/>
      <c r="EI19" s="131"/>
      <c r="EJ19" s="131"/>
      <c r="EK19" s="131"/>
      <c r="EL19" s="131"/>
      <c r="EM19" s="131"/>
      <c r="EN19" s="131"/>
      <c r="EO19" s="131"/>
      <c r="EP19" s="131"/>
      <c r="EQ19" s="131"/>
      <c r="ER19" s="131"/>
      <c r="ES19" s="131"/>
      <c r="ET19" s="131"/>
      <c r="EU19" s="131"/>
      <c r="EV19" s="131"/>
      <c r="EW19" s="131"/>
      <c r="EX19" s="131"/>
      <c r="EY19" s="131"/>
      <c r="EZ19" s="131"/>
      <c r="FA19" s="131"/>
      <c r="FB19" s="131"/>
      <c r="FC19" s="131"/>
      <c r="FD19" s="131"/>
      <c r="FE19" s="131"/>
      <c r="FF19" s="131"/>
      <c r="FG19" s="131"/>
      <c r="FH19" s="131"/>
      <c r="FI19" s="131"/>
      <c r="FJ19" s="131"/>
      <c r="FK19" s="131"/>
      <c r="FL19" s="131"/>
      <c r="FM19" s="131"/>
      <c r="FN19" s="131"/>
      <c r="FO19" s="131"/>
      <c r="FP19" s="131"/>
      <c r="FQ19" s="131"/>
      <c r="FR19" s="131"/>
      <c r="FS19" s="131"/>
      <c r="FT19" s="131"/>
      <c r="FU19" s="131"/>
      <c r="FV19" s="131"/>
      <c r="FW19" s="131"/>
      <c r="FX19" s="131"/>
      <c r="FY19" s="131"/>
      <c r="FZ19" s="131"/>
      <c r="GA19" s="131"/>
      <c r="GB19" s="131"/>
      <c r="GC19" s="131"/>
      <c r="GD19" s="131"/>
      <c r="GE19" s="131"/>
      <c r="GF19" s="131"/>
      <c r="GG19" s="131"/>
      <c r="GH19" s="131"/>
      <c r="GI19" s="131"/>
      <c r="GJ19" s="131"/>
      <c r="GK19" s="131"/>
      <c r="GL19" s="131"/>
      <c r="GM19" s="131"/>
      <c r="GN19" s="131"/>
      <c r="GO19" s="131"/>
      <c r="GP19" s="131"/>
      <c r="GQ19" s="131"/>
      <c r="GR19" s="131"/>
      <c r="GS19" s="131"/>
    </row>
    <row r="20" spans="1:201" x14ac:dyDescent="0.25">
      <c r="B20" s="128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65"/>
      <c r="O20" s="131"/>
      <c r="P20" s="131"/>
      <c r="Q20" s="131"/>
      <c r="R20" s="131"/>
      <c r="S20" s="131"/>
      <c r="T20" s="144"/>
      <c r="U20" s="131"/>
      <c r="V20" s="131"/>
      <c r="W20" s="146"/>
      <c r="X20" s="146"/>
      <c r="Y20" s="146"/>
      <c r="Z20" s="165"/>
      <c r="AA20" s="131"/>
      <c r="AB20" s="146"/>
      <c r="AC20" s="146"/>
      <c r="AD20" s="146"/>
      <c r="AE20" s="146"/>
      <c r="AF20" s="144"/>
      <c r="AG20" s="131"/>
      <c r="AH20" s="146"/>
      <c r="AI20" s="146"/>
      <c r="AJ20" s="146"/>
      <c r="AK20" s="146"/>
      <c r="AL20" s="172"/>
      <c r="AM20" s="146"/>
      <c r="AN20" s="146"/>
      <c r="AO20" s="146"/>
      <c r="AP20" s="146"/>
      <c r="AQ20" s="146"/>
      <c r="AR20" s="146"/>
      <c r="AS20" s="146"/>
      <c r="AT20" s="146"/>
      <c r="AU20" s="146"/>
      <c r="AV20" s="146"/>
      <c r="AW20" s="146"/>
      <c r="AX20" s="165"/>
      <c r="AY20" s="131"/>
      <c r="AZ20" s="146"/>
      <c r="BA20" s="146"/>
      <c r="BB20" s="146"/>
      <c r="BC20" s="146"/>
      <c r="BD20" s="146"/>
      <c r="BE20" s="146"/>
      <c r="BF20" s="146"/>
      <c r="BG20" s="146"/>
      <c r="BH20" s="146"/>
      <c r="BI20" s="146"/>
      <c r="BJ20" s="144"/>
      <c r="BK20" s="131"/>
      <c r="BL20" s="131"/>
      <c r="BM20" s="131"/>
      <c r="BN20" s="131"/>
      <c r="BO20" s="131"/>
      <c r="BP20" s="131"/>
      <c r="BQ20" s="131"/>
      <c r="BR20" s="131"/>
      <c r="BS20" s="131"/>
      <c r="BT20" s="131"/>
      <c r="BU20" s="131"/>
      <c r="BV20" s="131"/>
      <c r="BW20" s="131"/>
      <c r="BX20" s="131"/>
      <c r="BY20" s="131"/>
      <c r="BZ20" s="131"/>
      <c r="CA20" s="131"/>
      <c r="CB20" s="131"/>
      <c r="CC20" s="131"/>
      <c r="CD20" s="131"/>
      <c r="CE20" s="131"/>
      <c r="CF20" s="131"/>
      <c r="CG20" s="131"/>
      <c r="CH20" s="131"/>
      <c r="CI20" s="131"/>
      <c r="CJ20" s="131"/>
      <c r="CK20" s="131"/>
      <c r="CL20" s="131"/>
      <c r="CM20" s="131"/>
      <c r="CN20" s="131"/>
      <c r="CO20" s="131"/>
      <c r="CP20" s="131"/>
      <c r="CQ20" s="131"/>
      <c r="CR20" s="131"/>
      <c r="CS20" s="131"/>
      <c r="CT20" s="131"/>
      <c r="CU20" s="131"/>
      <c r="CV20" s="131"/>
      <c r="CW20" s="131"/>
      <c r="CX20" s="131"/>
      <c r="CY20" s="131"/>
      <c r="CZ20" s="131"/>
      <c r="DA20" s="131"/>
      <c r="DB20" s="131"/>
      <c r="DC20" s="131"/>
      <c r="DD20" s="131"/>
      <c r="DE20" s="131"/>
      <c r="DF20" s="131"/>
      <c r="DG20" s="131"/>
      <c r="DH20" s="131"/>
      <c r="DI20" s="131"/>
      <c r="DJ20" s="131"/>
      <c r="DK20" s="131"/>
      <c r="DL20" s="131"/>
      <c r="DM20" s="131"/>
      <c r="DN20" s="131"/>
      <c r="DO20" s="131"/>
      <c r="DP20" s="131"/>
      <c r="DQ20" s="131"/>
      <c r="DR20" s="131"/>
      <c r="DS20" s="131"/>
      <c r="DT20" s="131"/>
      <c r="DU20" s="131"/>
      <c r="DV20" s="131"/>
      <c r="DW20" s="131"/>
      <c r="DX20" s="131"/>
      <c r="DY20" s="131"/>
      <c r="DZ20" s="131"/>
      <c r="EA20" s="131"/>
      <c r="EB20" s="131"/>
      <c r="EC20" s="131"/>
      <c r="ED20" s="131"/>
      <c r="EE20" s="131"/>
      <c r="EF20" s="131"/>
      <c r="EG20" s="131"/>
      <c r="EH20" s="131"/>
      <c r="EI20" s="131"/>
      <c r="EJ20" s="131"/>
      <c r="EK20" s="131"/>
      <c r="EL20" s="131"/>
      <c r="EM20" s="131"/>
      <c r="EN20" s="131"/>
      <c r="EO20" s="131"/>
      <c r="EP20" s="131"/>
      <c r="EQ20" s="131"/>
      <c r="ER20" s="131"/>
      <c r="ES20" s="131"/>
      <c r="ET20" s="131"/>
      <c r="EU20" s="131"/>
      <c r="EV20" s="131"/>
      <c r="EW20" s="131"/>
      <c r="EX20" s="131"/>
      <c r="EY20" s="131"/>
      <c r="EZ20" s="131"/>
      <c r="FA20" s="131"/>
      <c r="FB20" s="131"/>
      <c r="FC20" s="131"/>
      <c r="FD20" s="131"/>
      <c r="FE20" s="131"/>
      <c r="FF20" s="131"/>
      <c r="FG20" s="131"/>
      <c r="FH20" s="131"/>
      <c r="FI20" s="131"/>
      <c r="FJ20" s="131"/>
      <c r="FK20" s="131"/>
      <c r="FL20" s="131"/>
      <c r="FM20" s="131"/>
      <c r="FN20" s="131"/>
      <c r="FO20" s="131"/>
      <c r="FP20" s="131"/>
      <c r="FQ20" s="131"/>
      <c r="FR20" s="131"/>
      <c r="FS20" s="131"/>
      <c r="FT20" s="131"/>
      <c r="FU20" s="131"/>
      <c r="FV20" s="131"/>
      <c r="FW20" s="131"/>
      <c r="FX20" s="131"/>
      <c r="FY20" s="131"/>
      <c r="FZ20" s="131"/>
      <c r="GA20" s="131"/>
      <c r="GB20" s="131"/>
      <c r="GC20" s="131"/>
      <c r="GD20" s="131"/>
      <c r="GE20" s="131"/>
      <c r="GF20" s="131"/>
      <c r="GG20" s="131"/>
      <c r="GH20" s="131"/>
      <c r="GI20" s="131"/>
      <c r="GJ20" s="131"/>
      <c r="GK20" s="131"/>
      <c r="GL20" s="131"/>
      <c r="GM20" s="131"/>
      <c r="GN20" s="131"/>
      <c r="GO20" s="131"/>
      <c r="GP20" s="131"/>
      <c r="GQ20" s="131"/>
      <c r="GR20" s="131"/>
      <c r="GS20" s="131"/>
    </row>
    <row r="21" spans="1:201" x14ac:dyDescent="0.25">
      <c r="B21" s="128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65"/>
      <c r="O21" s="131"/>
      <c r="P21" s="131"/>
      <c r="Q21" s="131"/>
      <c r="R21" s="131"/>
      <c r="S21" s="131"/>
      <c r="T21" s="144"/>
      <c r="U21" s="131"/>
      <c r="V21" s="131"/>
      <c r="W21" s="131"/>
      <c r="X21" s="131"/>
      <c r="Y21" s="131"/>
      <c r="Z21" s="165"/>
      <c r="AA21" s="131"/>
      <c r="AB21" s="146"/>
      <c r="AC21" s="146"/>
      <c r="AD21" s="146"/>
      <c r="AE21" s="146"/>
      <c r="AF21" s="144"/>
      <c r="AG21" s="131"/>
      <c r="AH21" s="146"/>
      <c r="AI21" s="146"/>
      <c r="AJ21" s="146"/>
      <c r="AK21" s="146"/>
      <c r="AL21" s="172"/>
      <c r="AM21" s="146"/>
      <c r="AN21" s="146"/>
      <c r="AO21" s="146"/>
      <c r="AP21" s="146"/>
      <c r="AQ21" s="146"/>
      <c r="AR21" s="146"/>
      <c r="AS21" s="146"/>
      <c r="AT21" s="146"/>
      <c r="AU21" s="146"/>
      <c r="AV21" s="146"/>
      <c r="AW21" s="146"/>
      <c r="AX21" s="165"/>
      <c r="AY21" s="131"/>
      <c r="AZ21" s="146"/>
      <c r="BA21" s="146"/>
      <c r="BB21" s="146"/>
      <c r="BC21" s="146"/>
      <c r="BD21" s="146"/>
      <c r="BE21" s="146"/>
      <c r="BF21" s="146"/>
      <c r="BG21" s="146"/>
      <c r="BH21" s="146"/>
      <c r="BI21" s="146"/>
      <c r="BJ21" s="144"/>
      <c r="BK21" s="131"/>
      <c r="BL21" s="131"/>
      <c r="BM21" s="131"/>
      <c r="BN21" s="131"/>
      <c r="BO21" s="131"/>
      <c r="BP21" s="131"/>
      <c r="BQ21" s="131"/>
      <c r="BR21" s="131"/>
      <c r="BS21" s="131"/>
      <c r="BT21" s="131"/>
      <c r="BU21" s="131"/>
      <c r="BV21" s="131"/>
      <c r="BW21" s="131"/>
      <c r="BX21" s="131"/>
      <c r="BY21" s="131"/>
      <c r="BZ21" s="131"/>
      <c r="CA21" s="131"/>
      <c r="CB21" s="131"/>
      <c r="CC21" s="131"/>
      <c r="CD21" s="131"/>
      <c r="CE21" s="131"/>
      <c r="CF21" s="131"/>
      <c r="CG21" s="131"/>
      <c r="CH21" s="131"/>
      <c r="CI21" s="131"/>
      <c r="CJ21" s="131"/>
      <c r="CK21" s="131"/>
      <c r="CL21" s="131"/>
      <c r="CM21" s="131"/>
      <c r="CN21" s="131"/>
      <c r="CO21" s="131"/>
      <c r="CP21" s="131"/>
      <c r="CQ21" s="131"/>
      <c r="CR21" s="131"/>
      <c r="CS21" s="131"/>
      <c r="CT21" s="131"/>
      <c r="CU21" s="131"/>
      <c r="CV21" s="131"/>
      <c r="CW21" s="131"/>
      <c r="CX21" s="131"/>
      <c r="CY21" s="131"/>
      <c r="CZ21" s="131"/>
      <c r="DA21" s="131"/>
      <c r="DB21" s="131"/>
      <c r="DC21" s="131"/>
      <c r="DD21" s="131"/>
      <c r="DE21" s="131"/>
      <c r="DF21" s="131"/>
      <c r="DG21" s="131"/>
      <c r="DH21" s="131"/>
      <c r="DI21" s="131"/>
      <c r="DJ21" s="131"/>
      <c r="DK21" s="131"/>
      <c r="DL21" s="131"/>
      <c r="DM21" s="131"/>
      <c r="DN21" s="131"/>
      <c r="DO21" s="131"/>
      <c r="DP21" s="131"/>
      <c r="DQ21" s="131"/>
      <c r="DR21" s="131"/>
      <c r="DS21" s="131"/>
      <c r="DT21" s="131"/>
      <c r="DU21" s="131"/>
      <c r="DV21" s="131"/>
      <c r="DW21" s="131"/>
      <c r="DX21" s="131"/>
      <c r="DY21" s="131"/>
      <c r="DZ21" s="131"/>
      <c r="EA21" s="131"/>
      <c r="EB21" s="131"/>
      <c r="EC21" s="131"/>
      <c r="ED21" s="131"/>
      <c r="EE21" s="131"/>
      <c r="EF21" s="131"/>
      <c r="EG21" s="131"/>
      <c r="EH21" s="131"/>
      <c r="EI21" s="131"/>
      <c r="EJ21" s="131"/>
      <c r="EK21" s="131"/>
      <c r="EL21" s="131"/>
      <c r="EM21" s="131"/>
      <c r="EN21" s="131"/>
      <c r="EO21" s="131"/>
      <c r="EP21" s="131"/>
      <c r="EQ21" s="131"/>
      <c r="ER21" s="131"/>
      <c r="ES21" s="131"/>
      <c r="ET21" s="131"/>
      <c r="EU21" s="131"/>
      <c r="EV21" s="131"/>
      <c r="EW21" s="131"/>
      <c r="EX21" s="131"/>
      <c r="EY21" s="131"/>
      <c r="EZ21" s="131"/>
      <c r="FA21" s="131"/>
      <c r="FB21" s="131"/>
      <c r="FC21" s="131"/>
      <c r="FD21" s="131"/>
      <c r="FE21" s="131"/>
      <c r="FF21" s="131"/>
      <c r="FG21" s="131"/>
      <c r="FH21" s="131"/>
      <c r="FI21" s="131"/>
      <c r="FJ21" s="131"/>
      <c r="FK21" s="131"/>
      <c r="FL21" s="131"/>
      <c r="FM21" s="131"/>
      <c r="FN21" s="131"/>
      <c r="FO21" s="131"/>
      <c r="FP21" s="131"/>
      <c r="FQ21" s="131"/>
      <c r="FR21" s="131"/>
      <c r="FS21" s="131"/>
      <c r="FT21" s="131"/>
      <c r="FU21" s="131"/>
      <c r="FV21" s="131"/>
      <c r="FW21" s="131"/>
      <c r="FX21" s="131"/>
      <c r="FY21" s="131"/>
      <c r="FZ21" s="131"/>
      <c r="GA21" s="131"/>
      <c r="GB21" s="131"/>
      <c r="GC21" s="131"/>
      <c r="GD21" s="131"/>
      <c r="GE21" s="131"/>
      <c r="GF21" s="131"/>
      <c r="GG21" s="131"/>
      <c r="GH21" s="131"/>
      <c r="GI21" s="131"/>
      <c r="GJ21" s="131"/>
      <c r="GK21" s="131"/>
      <c r="GL21" s="131"/>
      <c r="GM21" s="131"/>
      <c r="GN21" s="131"/>
      <c r="GO21" s="131"/>
      <c r="GP21" s="131"/>
      <c r="GQ21" s="131"/>
      <c r="GR21" s="131"/>
      <c r="GS21" s="131"/>
    </row>
    <row r="22" spans="1:201" x14ac:dyDescent="0.25">
      <c r="B22" s="128" t="s">
        <v>342</v>
      </c>
      <c r="C22" s="131"/>
      <c r="D22" s="131"/>
      <c r="E22" s="131"/>
      <c r="F22" s="131"/>
      <c r="G22" s="131"/>
      <c r="H22" s="131"/>
      <c r="I22" s="131">
        <f>H24*$P$64</f>
        <v>5.2499999999999998E-2</v>
      </c>
      <c r="J22" s="131">
        <f t="shared" ref="J22:N22" si="19">I24*$P$64</f>
        <v>6.9824999999999984E-2</v>
      </c>
      <c r="K22" s="131">
        <f t="shared" si="19"/>
        <v>8.7197250000000004E-2</v>
      </c>
      <c r="L22" s="131">
        <f t="shared" si="19"/>
        <v>0.1046323425</v>
      </c>
      <c r="M22" s="131">
        <f t="shared" si="19"/>
        <v>0.122145912525</v>
      </c>
      <c r="N22" s="165">
        <f t="shared" si="19"/>
        <v>0.13975365165824999</v>
      </c>
      <c r="O22" s="131">
        <f>N24*$P$65</f>
        <v>0.13122610176064375</v>
      </c>
      <c r="P22" s="131">
        <f t="shared" ref="P22:T22" si="20">O24*$P$65</f>
        <v>0.15527597955940253</v>
      </c>
      <c r="Q22" s="131">
        <f t="shared" si="20"/>
        <v>0.17954452632347562</v>
      </c>
      <c r="R22" s="131">
        <f t="shared" si="20"/>
        <v>0.20405087280603862</v>
      </c>
      <c r="S22" s="131">
        <f t="shared" si="20"/>
        <v>0.22881440941575706</v>
      </c>
      <c r="T22" s="144">
        <f t="shared" si="20"/>
        <v>0.25385480186312859</v>
      </c>
      <c r="U22" s="146">
        <f>T24*$P$66</f>
        <v>0.16751520424787925</v>
      </c>
      <c r="V22" s="146">
        <f t="shared" ref="V22:Z22" si="21">U24*$P$66</f>
        <v>0.18954338544900093</v>
      </c>
      <c r="W22" s="146">
        <f t="shared" si="21"/>
        <v>0.21173196211740256</v>
      </c>
      <c r="X22" s="146">
        <f t="shared" si="21"/>
        <v>0.2340883446847809</v>
      </c>
      <c r="Y22" s="146">
        <f t="shared" si="21"/>
        <v>0.25662002875363138</v>
      </c>
      <c r="Z22" s="165">
        <f t="shared" si="21"/>
        <v>0.27933459774623154</v>
      </c>
      <c r="AA22" s="146">
        <f>Z24*$P$67</f>
        <v>0.40298630078989434</v>
      </c>
      <c r="AB22" s="146">
        <f t="shared" ref="AB22:AF22" si="22">AA24*$P$67</f>
        <v>0.44171946323738598</v>
      </c>
      <c r="AC22" s="146">
        <f t="shared" si="22"/>
        <v>0.48061382020519355</v>
      </c>
      <c r="AD22" s="146">
        <f t="shared" si="22"/>
        <v>0.51968486495829613</v>
      </c>
      <c r="AE22" s="146">
        <f t="shared" si="22"/>
        <v>0.55894815523948072</v>
      </c>
      <c r="AF22" s="144">
        <f t="shared" si="22"/>
        <v>0.59841931946664861</v>
      </c>
      <c r="AG22" s="146">
        <f>AF24*$P$68</f>
        <v>0.4785855472169343</v>
      </c>
      <c r="AH22" s="146">
        <f t="shared" ref="AH22:AX22" si="23">AG24*$P$68</f>
        <v>0.51751610742532783</v>
      </c>
      <c r="AI22" s="146">
        <f t="shared" si="23"/>
        <v>0.55678489609892834</v>
      </c>
      <c r="AJ22" s="146">
        <f t="shared" si="23"/>
        <v>0.59640528354812461</v>
      </c>
      <c r="AK22" s="146">
        <f t="shared" si="23"/>
        <v>0.63639080840339646</v>
      </c>
      <c r="AL22" s="172">
        <f t="shared" si="23"/>
        <v>0.67675518246800914</v>
      </c>
      <c r="AM22" s="146">
        <f t="shared" si="23"/>
        <v>0.71751229564546593</v>
      </c>
      <c r="AN22" s="146">
        <f t="shared" si="23"/>
        <v>0.75867622094355036</v>
      </c>
      <c r="AO22" s="146">
        <f t="shared" si="23"/>
        <v>0.80026121955681895</v>
      </c>
      <c r="AP22" s="146">
        <f t="shared" si="23"/>
        <v>0.84228174602943684</v>
      </c>
      <c r="AQ22" s="146">
        <f t="shared" si="23"/>
        <v>0.88475245350028497</v>
      </c>
      <c r="AR22" s="146">
        <f t="shared" si="23"/>
        <v>0.92768819903229605</v>
      </c>
      <c r="AS22" s="146">
        <f t="shared" si="23"/>
        <v>0.9711040490280175</v>
      </c>
      <c r="AT22" s="146">
        <f t="shared" si="23"/>
        <v>1.0150152847334271</v>
      </c>
      <c r="AU22" s="146">
        <f t="shared" si="23"/>
        <v>1.0594374078320723</v>
      </c>
      <c r="AV22" s="146">
        <f t="shared" si="23"/>
        <v>1.1043861461316304</v>
      </c>
      <c r="AW22" s="146">
        <f t="shared" si="23"/>
        <v>1.149877459345036</v>
      </c>
      <c r="AX22" s="165">
        <f t="shared" si="23"/>
        <v>1.1959275449683484</v>
      </c>
      <c r="AY22" s="146">
        <f>AX24*$P$69</f>
        <v>0.82836856283838711</v>
      </c>
      <c r="AZ22" s="146">
        <f t="shared" ref="AZ22:BJ22" si="24">AY24*$P$69</f>
        <v>0.87276927458042941</v>
      </c>
      <c r="BA22" s="146">
        <f t="shared" si="24"/>
        <v>0.91725282317875523</v>
      </c>
      <c r="BB22" s="146">
        <f t="shared" si="24"/>
        <v>0.9618236487045394</v>
      </c>
      <c r="BC22" s="146">
        <f t="shared" si="24"/>
        <v>1.0064861995126413</v>
      </c>
      <c r="BD22" s="146">
        <f t="shared" si="24"/>
        <v>1.0512449326856139</v>
      </c>
      <c r="BE22" s="146">
        <f t="shared" si="24"/>
        <v>1.0961043144785374</v>
      </c>
      <c r="BF22" s="146">
        <f t="shared" si="24"/>
        <v>1.1410688207647297</v>
      </c>
      <c r="BG22" s="146">
        <f t="shared" si="24"/>
        <v>1.1861429374823698</v>
      </c>
      <c r="BH22" s="146">
        <f t="shared" si="24"/>
        <v>1.2313311610820863</v>
      </c>
      <c r="BI22" s="146">
        <f t="shared" si="24"/>
        <v>1.2766379989755512</v>
      </c>
      <c r="BJ22" s="144">
        <f t="shared" si="24"/>
        <v>1.3220679699851241</v>
      </c>
      <c r="BK22" s="131"/>
      <c r="BL22" s="131"/>
      <c r="BM22" s="131"/>
      <c r="BN22" s="131"/>
      <c r="BO22" s="131"/>
      <c r="BP22" s="131"/>
      <c r="BQ22" s="131"/>
      <c r="BR22" s="131"/>
      <c r="BS22" s="131"/>
      <c r="BT22" s="131"/>
      <c r="BU22" s="131"/>
      <c r="BV22" s="131"/>
      <c r="BW22" s="131"/>
      <c r="BX22" s="131"/>
      <c r="BY22" s="131"/>
      <c r="BZ22" s="131"/>
      <c r="CA22" s="131"/>
      <c r="CB22" s="131"/>
      <c r="CC22" s="131"/>
      <c r="CD22" s="131"/>
      <c r="CE22" s="131"/>
      <c r="CF22" s="131"/>
      <c r="CG22" s="131"/>
      <c r="CH22" s="131"/>
      <c r="CI22" s="131"/>
      <c r="CJ22" s="131"/>
      <c r="CK22" s="131"/>
      <c r="CL22" s="131"/>
      <c r="CM22" s="131"/>
      <c r="CN22" s="131"/>
      <c r="CO22" s="131"/>
      <c r="CP22" s="131"/>
      <c r="CQ22" s="131"/>
      <c r="CR22" s="131"/>
      <c r="CS22" s="131"/>
      <c r="CT22" s="131"/>
      <c r="CU22" s="131"/>
      <c r="CV22" s="131"/>
      <c r="CW22" s="131"/>
      <c r="CX22" s="131"/>
      <c r="CY22" s="131"/>
      <c r="CZ22" s="131"/>
      <c r="DA22" s="131"/>
      <c r="DB22" s="131"/>
      <c r="DC22" s="131"/>
      <c r="DD22" s="131"/>
      <c r="DE22" s="131"/>
      <c r="DF22" s="131"/>
      <c r="DG22" s="131"/>
      <c r="DH22" s="131"/>
      <c r="DI22" s="131"/>
      <c r="DJ22" s="131"/>
      <c r="DK22" s="131"/>
      <c r="DL22" s="131"/>
      <c r="DM22" s="131"/>
      <c r="DN22" s="131"/>
      <c r="DO22" s="131"/>
      <c r="DP22" s="131"/>
      <c r="DQ22" s="131"/>
      <c r="DR22" s="131"/>
      <c r="DS22" s="131"/>
      <c r="DT22" s="131"/>
      <c r="DU22" s="131"/>
      <c r="DV22" s="131"/>
      <c r="DW22" s="131"/>
      <c r="DX22" s="131"/>
      <c r="DY22" s="131"/>
      <c r="DZ22" s="131"/>
      <c r="EA22" s="131"/>
      <c r="EB22" s="131"/>
      <c r="EC22" s="131"/>
      <c r="ED22" s="131"/>
      <c r="EE22" s="131"/>
      <c r="EF22" s="131"/>
      <c r="EG22" s="131"/>
      <c r="EH22" s="131"/>
      <c r="EI22" s="131"/>
      <c r="EJ22" s="131"/>
      <c r="EK22" s="131"/>
      <c r="EL22" s="131"/>
      <c r="EM22" s="131"/>
      <c r="EN22" s="131"/>
      <c r="EO22" s="131"/>
      <c r="EP22" s="131"/>
      <c r="EQ22" s="131"/>
      <c r="ER22" s="131"/>
      <c r="ES22" s="131"/>
      <c r="ET22" s="131"/>
      <c r="EU22" s="131"/>
      <c r="EV22" s="131"/>
      <c r="EW22" s="131"/>
      <c r="EX22" s="131"/>
      <c r="EY22" s="131"/>
      <c r="EZ22" s="131"/>
      <c r="FA22" s="131"/>
      <c r="FB22" s="131"/>
      <c r="FC22" s="131"/>
      <c r="FD22" s="131"/>
      <c r="FE22" s="131"/>
      <c r="FF22" s="131"/>
      <c r="FG22" s="131"/>
      <c r="FH22" s="131"/>
      <c r="FI22" s="131"/>
      <c r="FJ22" s="131"/>
      <c r="FK22" s="131"/>
      <c r="FL22" s="131"/>
      <c r="FM22" s="131"/>
      <c r="FN22" s="131"/>
      <c r="FO22" s="131"/>
      <c r="FP22" s="131"/>
      <c r="FQ22" s="131"/>
      <c r="FR22" s="131"/>
      <c r="FS22" s="131"/>
      <c r="FT22" s="131"/>
      <c r="FU22" s="131"/>
      <c r="FV22" s="131"/>
      <c r="FW22" s="131"/>
      <c r="FX22" s="131"/>
      <c r="FY22" s="131"/>
      <c r="FZ22" s="131"/>
      <c r="GA22" s="131"/>
      <c r="GB22" s="131"/>
      <c r="GC22" s="131"/>
      <c r="GD22" s="131"/>
      <c r="GE22" s="131"/>
      <c r="GF22" s="131"/>
      <c r="GG22" s="131"/>
      <c r="GH22" s="131"/>
      <c r="GI22" s="131"/>
      <c r="GJ22" s="131"/>
      <c r="GK22" s="131"/>
      <c r="GL22" s="131"/>
      <c r="GM22" s="131"/>
      <c r="GN22" s="131"/>
      <c r="GO22" s="131"/>
      <c r="GP22" s="131"/>
      <c r="GQ22" s="131"/>
      <c r="GR22" s="131"/>
      <c r="GS22" s="131"/>
    </row>
    <row r="23" spans="1:201" x14ac:dyDescent="0.25"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65"/>
      <c r="O23" s="131"/>
      <c r="P23" s="131"/>
      <c r="Q23" s="131"/>
      <c r="R23" s="131"/>
      <c r="S23" s="131"/>
      <c r="T23" s="144"/>
      <c r="U23" s="131"/>
      <c r="V23" s="146"/>
      <c r="W23" s="146"/>
      <c r="X23" s="146"/>
      <c r="Y23" s="146"/>
      <c r="Z23" s="165"/>
      <c r="AA23" s="131"/>
      <c r="AB23" s="146"/>
      <c r="AC23" s="146"/>
      <c r="AD23" s="146"/>
      <c r="AE23" s="146"/>
      <c r="AF23" s="144"/>
      <c r="AG23" s="131"/>
      <c r="AH23" s="146"/>
      <c r="AI23" s="146"/>
      <c r="AJ23" s="146"/>
      <c r="AK23" s="146"/>
      <c r="AL23" s="172"/>
      <c r="AM23" s="146"/>
      <c r="AN23" s="146"/>
      <c r="AO23" s="146"/>
      <c r="AP23" s="146"/>
      <c r="AQ23" s="146"/>
      <c r="AR23" s="146"/>
      <c r="AS23" s="146"/>
      <c r="AT23" s="146"/>
      <c r="AU23" s="146"/>
      <c r="AV23" s="146"/>
      <c r="AW23" s="146"/>
      <c r="AX23" s="165"/>
      <c r="AY23" s="131"/>
      <c r="AZ23" s="146"/>
      <c r="BA23" s="146"/>
      <c r="BB23" s="146"/>
      <c r="BC23" s="146"/>
      <c r="BD23" s="146"/>
      <c r="BE23" s="146"/>
      <c r="BF23" s="146"/>
      <c r="BG23" s="146"/>
      <c r="BH23" s="146"/>
      <c r="BI23" s="146"/>
      <c r="BJ23" s="144"/>
      <c r="BK23" s="131"/>
      <c r="BL23" s="131"/>
      <c r="BM23" s="131"/>
      <c r="BN23" s="131"/>
      <c r="BO23" s="131"/>
      <c r="BP23" s="131"/>
      <c r="BQ23" s="131"/>
      <c r="BR23" s="131"/>
      <c r="BS23" s="131"/>
      <c r="BT23" s="131"/>
      <c r="BU23" s="131"/>
      <c r="BV23" s="131"/>
      <c r="BW23" s="131"/>
      <c r="BX23" s="131"/>
      <c r="BY23" s="131"/>
      <c r="BZ23" s="131"/>
      <c r="CA23" s="131"/>
      <c r="CB23" s="131"/>
      <c r="CC23" s="131"/>
      <c r="CD23" s="131"/>
      <c r="CE23" s="131"/>
      <c r="CF23" s="131"/>
      <c r="CG23" s="131"/>
      <c r="CH23" s="131"/>
      <c r="CI23" s="131"/>
      <c r="CJ23" s="131"/>
      <c r="CK23" s="131"/>
      <c r="CL23" s="131"/>
      <c r="CM23" s="131"/>
      <c r="CN23" s="131"/>
      <c r="CO23" s="131"/>
      <c r="CP23" s="131"/>
      <c r="CQ23" s="131"/>
      <c r="CR23" s="131"/>
      <c r="CS23" s="131"/>
      <c r="CT23" s="131"/>
      <c r="CU23" s="131"/>
      <c r="CV23" s="131"/>
      <c r="CW23" s="131"/>
      <c r="CX23" s="131"/>
      <c r="CY23" s="131"/>
      <c r="CZ23" s="131"/>
      <c r="DA23" s="131"/>
      <c r="DB23" s="131"/>
      <c r="DC23" s="131"/>
      <c r="DD23" s="131"/>
      <c r="DE23" s="131"/>
      <c r="DF23" s="131"/>
      <c r="DG23" s="131"/>
      <c r="DH23" s="131"/>
      <c r="DI23" s="131"/>
      <c r="DJ23" s="131"/>
      <c r="DK23" s="131"/>
      <c r="DL23" s="131"/>
      <c r="DM23" s="131"/>
      <c r="DN23" s="131"/>
      <c r="DO23" s="131"/>
      <c r="DP23" s="131"/>
      <c r="DQ23" s="131"/>
      <c r="DR23" s="131"/>
      <c r="DS23" s="131"/>
      <c r="DT23" s="131"/>
      <c r="DU23" s="131"/>
      <c r="DV23" s="131"/>
      <c r="DW23" s="131"/>
      <c r="DX23" s="131"/>
      <c r="DY23" s="131"/>
      <c r="DZ23" s="131"/>
      <c r="EA23" s="131"/>
      <c r="EB23" s="131"/>
      <c r="EC23" s="131"/>
      <c r="ED23" s="131"/>
      <c r="EE23" s="131"/>
      <c r="EF23" s="131"/>
      <c r="EG23" s="131"/>
      <c r="EH23" s="131"/>
      <c r="EI23" s="131"/>
      <c r="EJ23" s="131"/>
      <c r="EK23" s="131"/>
      <c r="EL23" s="131"/>
      <c r="EM23" s="131"/>
      <c r="EN23" s="131"/>
      <c r="EO23" s="131"/>
      <c r="EP23" s="131"/>
      <c r="EQ23" s="131"/>
      <c r="ER23" s="131"/>
      <c r="ES23" s="131"/>
      <c r="ET23" s="131"/>
      <c r="EU23" s="131"/>
      <c r="EV23" s="131"/>
      <c r="EW23" s="131"/>
      <c r="EX23" s="131"/>
      <c r="EY23" s="131"/>
      <c r="EZ23" s="131"/>
      <c r="FA23" s="131"/>
      <c r="FB23" s="131"/>
      <c r="FC23" s="131"/>
      <c r="FD23" s="131"/>
      <c r="FE23" s="131"/>
      <c r="FF23" s="131"/>
      <c r="FG23" s="131"/>
      <c r="FH23" s="131"/>
      <c r="FI23" s="131"/>
      <c r="FJ23" s="131"/>
      <c r="FK23" s="131"/>
      <c r="FL23" s="131"/>
      <c r="FM23" s="131"/>
      <c r="FN23" s="131"/>
      <c r="FO23" s="131"/>
      <c r="FP23" s="131"/>
      <c r="FQ23" s="131"/>
      <c r="FR23" s="131"/>
      <c r="FS23" s="131"/>
      <c r="FT23" s="131"/>
      <c r="FU23" s="131"/>
      <c r="FV23" s="131"/>
      <c r="FW23" s="131"/>
      <c r="FX23" s="131"/>
      <c r="FY23" s="131"/>
      <c r="FZ23" s="131"/>
      <c r="GA23" s="131"/>
      <c r="GB23" s="131"/>
      <c r="GC23" s="131"/>
      <c r="GD23" s="131"/>
      <c r="GE23" s="131"/>
      <c r="GF23" s="131"/>
      <c r="GG23" s="131"/>
      <c r="GH23" s="131"/>
      <c r="GI23" s="131"/>
      <c r="GJ23" s="131"/>
      <c r="GK23" s="131"/>
      <c r="GL23" s="131"/>
      <c r="GM23" s="131"/>
      <c r="GN23" s="131"/>
      <c r="GO23" s="131"/>
      <c r="GP23" s="131"/>
      <c r="GQ23" s="131"/>
      <c r="GR23" s="131"/>
      <c r="GS23" s="131"/>
    </row>
    <row r="24" spans="1:201" x14ac:dyDescent="0.25">
      <c r="B24" s="128" t="s">
        <v>326</v>
      </c>
      <c r="C24" s="131"/>
      <c r="D24" s="131"/>
      <c r="E24" s="131"/>
      <c r="F24" s="131"/>
      <c r="G24" s="131"/>
      <c r="H24" s="143">
        <f>H18+H19-H22</f>
        <v>1.75</v>
      </c>
      <c r="I24" s="143">
        <f>I18+I19-I22</f>
        <v>2.3274999999999997</v>
      </c>
      <c r="J24" s="143">
        <f t="shared" ref="J24:N24" si="25">J18+J19-J22</f>
        <v>2.9065750000000001</v>
      </c>
      <c r="K24" s="143">
        <f>K18+K19-K22</f>
        <v>3.4877447500000001</v>
      </c>
      <c r="L24" s="143">
        <f t="shared" si="25"/>
        <v>4.0715304175</v>
      </c>
      <c r="M24" s="143">
        <f t="shared" si="25"/>
        <v>4.6584550552749997</v>
      </c>
      <c r="N24" s="166">
        <f t="shared" si="25"/>
        <v>5.2490440704257502</v>
      </c>
      <c r="O24" s="143">
        <f>O18+O19-O22</f>
        <v>6.2110391823761013</v>
      </c>
      <c r="P24" s="143">
        <f t="shared" ref="P24:BJ24" si="26">P18+P19-P22</f>
        <v>7.1817810529390247</v>
      </c>
      <c r="Q24" s="143">
        <f t="shared" si="26"/>
        <v>8.1620349122415448</v>
      </c>
      <c r="R24" s="143">
        <f t="shared" si="26"/>
        <v>9.1525763766302823</v>
      </c>
      <c r="S24" s="143">
        <f t="shared" si="26"/>
        <v>10.154192074525143</v>
      </c>
      <c r="T24" s="145">
        <f t="shared" si="26"/>
        <v>11.167680283191951</v>
      </c>
      <c r="U24" s="147">
        <f t="shared" si="26"/>
        <v>12.636225696600063</v>
      </c>
      <c r="V24" s="147">
        <f t="shared" si="26"/>
        <v>14.115464141160171</v>
      </c>
      <c r="W24" s="147">
        <f t="shared" si="26"/>
        <v>15.605889645652061</v>
      </c>
      <c r="X24" s="147">
        <f t="shared" si="26"/>
        <v>17.108001916908758</v>
      </c>
      <c r="Y24" s="147">
        <f t="shared" si="26"/>
        <v>18.622306516415435</v>
      </c>
      <c r="Z24" s="166">
        <f t="shared" si="26"/>
        <v>20.149315039494716</v>
      </c>
      <c r="AA24" s="147">
        <f t="shared" si="26"/>
        <v>22.085973161869298</v>
      </c>
      <c r="AB24" s="147">
        <f t="shared" si="26"/>
        <v>24.030691010259677</v>
      </c>
      <c r="AC24" s="147">
        <f t="shared" si="26"/>
        <v>25.984243247914804</v>
      </c>
      <c r="AD24" s="147">
        <f t="shared" si="26"/>
        <v>27.947407761974034</v>
      </c>
      <c r="AE24" s="147">
        <f t="shared" si="26"/>
        <v>29.920965973332432</v>
      </c>
      <c r="AF24" s="145">
        <f t="shared" si="26"/>
        <v>31.90570314779562</v>
      </c>
      <c r="AG24" s="147">
        <f t="shared" si="26"/>
        <v>34.501073828355189</v>
      </c>
      <c r="AH24" s="147">
        <f t="shared" si="26"/>
        <v>37.11899307326189</v>
      </c>
      <c r="AI24" s="147">
        <f t="shared" si="26"/>
        <v>39.760352236541642</v>
      </c>
      <c r="AJ24" s="147">
        <f t="shared" si="26"/>
        <v>42.426053893559768</v>
      </c>
      <c r="AK24" s="147">
        <f t="shared" si="26"/>
        <v>45.117012164533946</v>
      </c>
      <c r="AL24" s="169">
        <f t="shared" si="26"/>
        <v>47.834153043031066</v>
      </c>
      <c r="AM24" s="147">
        <f t="shared" si="26"/>
        <v>50.578414729570028</v>
      </c>
      <c r="AN24" s="147">
        <f t="shared" si="26"/>
        <v>53.350747970454599</v>
      </c>
      <c r="AO24" s="147">
        <f t="shared" si="26"/>
        <v>56.152116401962459</v>
      </c>
      <c r="AP24" s="147">
        <f t="shared" si="26"/>
        <v>58.983496900018999</v>
      </c>
      <c r="AQ24" s="147">
        <f t="shared" si="26"/>
        <v>61.845879935486408</v>
      </c>
      <c r="AR24" s="147">
        <f t="shared" si="26"/>
        <v>64.740269935201169</v>
      </c>
      <c r="AS24" s="147">
        <f t="shared" si="26"/>
        <v>67.667685648895144</v>
      </c>
      <c r="AT24" s="147">
        <f t="shared" si="26"/>
        <v>70.62916052213815</v>
      </c>
      <c r="AU24" s="147">
        <f t="shared" si="26"/>
        <v>73.625743075442031</v>
      </c>
      <c r="AV24" s="147">
        <f t="shared" si="26"/>
        <v>76.658497289669072</v>
      </c>
      <c r="AW24" s="147">
        <f t="shared" si="26"/>
        <v>79.72850299788989</v>
      </c>
      <c r="AX24" s="166">
        <f t="shared" si="26"/>
        <v>82.836856283838713</v>
      </c>
      <c r="AY24" s="147">
        <f t="shared" si="26"/>
        <v>87.276927458042934</v>
      </c>
      <c r="AZ24" s="147">
        <f t="shared" si="26"/>
        <v>91.725282317875525</v>
      </c>
      <c r="BA24" s="147">
        <f t="shared" si="26"/>
        <v>96.182364870453938</v>
      </c>
      <c r="BB24" s="147">
        <f t="shared" si="26"/>
        <v>100.64861995126414</v>
      </c>
      <c r="BC24" s="147">
        <f t="shared" si="26"/>
        <v>105.12449326856138</v>
      </c>
      <c r="BD24" s="147">
        <f t="shared" si="26"/>
        <v>109.61043144785374</v>
      </c>
      <c r="BE24" s="147">
        <f t="shared" si="26"/>
        <v>114.10688207647297</v>
      </c>
      <c r="BF24" s="147">
        <f t="shared" si="26"/>
        <v>118.61429374823697</v>
      </c>
      <c r="BG24" s="147">
        <f t="shared" si="26"/>
        <v>123.13311610820863</v>
      </c>
      <c r="BH24" s="147">
        <f t="shared" si="26"/>
        <v>127.66379989755511</v>
      </c>
      <c r="BI24" s="147">
        <f t="shared" si="26"/>
        <v>132.2067969985124</v>
      </c>
      <c r="BJ24" s="145">
        <f t="shared" si="26"/>
        <v>136.76256047945947</v>
      </c>
      <c r="BK24" s="131"/>
      <c r="BL24" s="131"/>
      <c r="BM24" s="131"/>
      <c r="BN24" s="131"/>
      <c r="BO24" s="131"/>
      <c r="BP24" s="131"/>
      <c r="BQ24" s="131"/>
      <c r="BR24" s="131"/>
      <c r="BS24" s="131"/>
      <c r="BT24" s="131"/>
      <c r="BU24" s="131"/>
      <c r="BV24" s="131"/>
      <c r="BW24" s="131"/>
      <c r="BX24" s="131"/>
      <c r="BY24" s="131"/>
      <c r="BZ24" s="131"/>
      <c r="CA24" s="131"/>
      <c r="CB24" s="131"/>
      <c r="CC24" s="131"/>
      <c r="CD24" s="131"/>
      <c r="CE24" s="131"/>
      <c r="CF24" s="131"/>
      <c r="CG24" s="131"/>
      <c r="CH24" s="131"/>
      <c r="CI24" s="131"/>
      <c r="CJ24" s="131"/>
      <c r="CK24" s="131"/>
      <c r="CL24" s="131"/>
      <c r="CM24" s="131"/>
      <c r="CN24" s="131"/>
      <c r="CO24" s="131"/>
      <c r="CP24" s="131"/>
      <c r="CQ24" s="131"/>
      <c r="CR24" s="131"/>
      <c r="CS24" s="131"/>
      <c r="CT24" s="131"/>
      <c r="CU24" s="131"/>
      <c r="CV24" s="131"/>
      <c r="CW24" s="131"/>
      <c r="CX24" s="131"/>
      <c r="CY24" s="131"/>
      <c r="CZ24" s="131"/>
      <c r="DA24" s="131"/>
      <c r="DB24" s="131"/>
      <c r="DC24" s="131"/>
      <c r="DD24" s="131"/>
      <c r="DE24" s="131"/>
      <c r="DF24" s="131"/>
      <c r="DG24" s="131"/>
      <c r="DH24" s="131"/>
      <c r="DI24" s="131"/>
      <c r="DJ24" s="131"/>
      <c r="DK24" s="131"/>
      <c r="DL24" s="131"/>
      <c r="DM24" s="131"/>
      <c r="DN24" s="131"/>
      <c r="DO24" s="131"/>
      <c r="DP24" s="131"/>
      <c r="DQ24" s="131"/>
      <c r="DR24" s="131"/>
      <c r="DS24" s="131"/>
      <c r="DT24" s="131"/>
      <c r="DU24" s="131"/>
      <c r="DV24" s="131"/>
      <c r="DW24" s="131"/>
      <c r="DX24" s="131"/>
      <c r="DY24" s="131"/>
      <c r="DZ24" s="131"/>
      <c r="EA24" s="131"/>
      <c r="EB24" s="131"/>
      <c r="EC24" s="131"/>
      <c r="ED24" s="131"/>
      <c r="EE24" s="131"/>
      <c r="EF24" s="131"/>
      <c r="EG24" s="131"/>
      <c r="EH24" s="131"/>
      <c r="EI24" s="131"/>
      <c r="EJ24" s="131"/>
      <c r="EK24" s="131"/>
      <c r="EL24" s="131"/>
      <c r="EM24" s="131"/>
      <c r="EN24" s="131"/>
      <c r="EO24" s="131"/>
      <c r="EP24" s="131"/>
      <c r="EQ24" s="131"/>
      <c r="ER24" s="131"/>
      <c r="ES24" s="131"/>
      <c r="ET24" s="131"/>
      <c r="EU24" s="131"/>
      <c r="EV24" s="131"/>
      <c r="EW24" s="131"/>
      <c r="EX24" s="131"/>
      <c r="EY24" s="131"/>
      <c r="EZ24" s="131"/>
      <c r="FA24" s="131"/>
      <c r="FB24" s="131"/>
      <c r="FC24" s="131"/>
      <c r="FD24" s="131"/>
      <c r="FE24" s="131"/>
      <c r="FF24" s="131"/>
      <c r="FG24" s="131"/>
      <c r="FH24" s="131"/>
      <c r="FI24" s="131"/>
      <c r="FJ24" s="131"/>
      <c r="FK24" s="131"/>
      <c r="FL24" s="131"/>
      <c r="FM24" s="131"/>
      <c r="FN24" s="131"/>
      <c r="FO24" s="131"/>
      <c r="FP24" s="131"/>
      <c r="FQ24" s="131"/>
      <c r="FR24" s="131"/>
      <c r="FS24" s="131"/>
      <c r="FT24" s="131"/>
      <c r="FU24" s="131"/>
      <c r="FV24" s="131"/>
      <c r="FW24" s="131"/>
      <c r="FX24" s="131"/>
      <c r="FY24" s="131"/>
      <c r="FZ24" s="131"/>
      <c r="GA24" s="131"/>
      <c r="GB24" s="131"/>
      <c r="GC24" s="131"/>
      <c r="GD24" s="131"/>
      <c r="GE24" s="131"/>
      <c r="GF24" s="131"/>
      <c r="GG24" s="131"/>
      <c r="GH24" s="131"/>
      <c r="GI24" s="131"/>
      <c r="GJ24" s="131"/>
      <c r="GK24" s="131"/>
      <c r="GL24" s="131"/>
      <c r="GM24" s="131"/>
      <c r="GN24" s="131"/>
      <c r="GO24" s="131"/>
      <c r="GP24" s="131"/>
      <c r="GQ24" s="131"/>
      <c r="GR24" s="131"/>
      <c r="GS24" s="131"/>
    </row>
    <row r="25" spans="1:201" s="158" customFormat="1" x14ac:dyDescent="0.25">
      <c r="B25" s="159" t="s">
        <v>405</v>
      </c>
      <c r="C25" s="160"/>
      <c r="D25" s="160"/>
      <c r="E25" s="160"/>
      <c r="F25" s="160"/>
      <c r="G25" s="160"/>
      <c r="H25" s="160">
        <f>H24*'Input Sheet'!$C$8</f>
        <v>22750</v>
      </c>
      <c r="I25" s="160">
        <f>I24*'Input Sheet'!$C$8</f>
        <v>30257.499999999996</v>
      </c>
      <c r="J25" s="160">
        <f>J24*'Input Sheet'!$C$8</f>
        <v>37785.474999999999</v>
      </c>
      <c r="K25" s="160">
        <f>K24*'Input Sheet'!$C$8</f>
        <v>45340.681750000003</v>
      </c>
      <c r="L25" s="160">
        <f>L24*'Input Sheet'!$C$8</f>
        <v>52929.8954275</v>
      </c>
      <c r="M25" s="160">
        <f>M24*'Input Sheet'!$C$8</f>
        <v>60559.915718574994</v>
      </c>
      <c r="N25" s="167">
        <f>N24*'Input Sheet'!$C$8</f>
        <v>68237.572915534751</v>
      </c>
      <c r="O25" s="160">
        <f>O24*'Input Sheet'!$D$8</f>
        <v>93165.587735641515</v>
      </c>
      <c r="P25" s="160">
        <f>P24*'Input Sheet'!$D$8</f>
        <v>107726.71579408536</v>
      </c>
      <c r="Q25" s="160">
        <f>Q24*'Input Sheet'!$D$8</f>
        <v>122430.52368362318</v>
      </c>
      <c r="R25" s="160">
        <f>R24*'Input Sheet'!$D$8</f>
        <v>137288.64564945424</v>
      </c>
      <c r="S25" s="160">
        <f>S24*'Input Sheet'!$D$8</f>
        <v>152312.88111787714</v>
      </c>
      <c r="T25" s="160">
        <f>T24*'Input Sheet'!$D$8</f>
        <v>167515.20424787927</v>
      </c>
      <c r="U25" s="160">
        <f>U24*'Input Sheet'!$D$8</f>
        <v>189543.38544900093</v>
      </c>
      <c r="V25" s="160">
        <f>V24*'Input Sheet'!$D$8</f>
        <v>211731.96211740255</v>
      </c>
      <c r="W25" s="160">
        <f>W24*'Input Sheet'!$D$8</f>
        <v>234088.34468478092</v>
      </c>
      <c r="X25" s="160">
        <f>X24*'Input Sheet'!$D$8</f>
        <v>256620.02875363137</v>
      </c>
      <c r="Y25" s="160">
        <f>Y24*'Input Sheet'!$D$8</f>
        <v>279334.59774623153</v>
      </c>
      <c r="Z25" s="160">
        <f>Z24*'Input Sheet'!$D$8</f>
        <v>302239.72559242073</v>
      </c>
      <c r="AA25" s="160">
        <f>AA24*'Input Sheet'!$E$8</f>
        <v>353375.57058990875</v>
      </c>
      <c r="AB25" s="160">
        <f>AB24*'Input Sheet'!$E$8</f>
        <v>384491.05616415484</v>
      </c>
      <c r="AC25" s="160">
        <f>AC24*'Input Sheet'!$E$8</f>
        <v>415747.89196663687</v>
      </c>
      <c r="AD25" s="160">
        <f>AD24*'Input Sheet'!$E$8</f>
        <v>447158.52419158455</v>
      </c>
      <c r="AE25" s="160">
        <f>AE24*'Input Sheet'!$E$8</f>
        <v>478735.45557331893</v>
      </c>
      <c r="AF25" s="160">
        <f>AF24*'Input Sheet'!$E$8</f>
        <v>510491.2503647299</v>
      </c>
      <c r="AG25" s="160">
        <f>AG24*'Input Sheet'!$E$8</f>
        <v>552017.18125368305</v>
      </c>
      <c r="AH25" s="160">
        <f>AH24*'Input Sheet'!$E$8</f>
        <v>593903.88917219022</v>
      </c>
      <c r="AI25" s="160">
        <f>AI24*'Input Sheet'!$E$8</f>
        <v>636165.63578466629</v>
      </c>
      <c r="AJ25" s="160">
        <f>AJ24*'Input Sheet'!$E$8</f>
        <v>678816.86229695624</v>
      </c>
      <c r="AK25" s="160">
        <f>AK24*'Input Sheet'!$E$8</f>
        <v>721872.19463254313</v>
      </c>
      <c r="AL25" s="160">
        <f>AL24*'Input Sheet'!$E$8</f>
        <v>765346.44868849707</v>
      </c>
      <c r="AM25" s="160">
        <f>AM24*'Input Sheet'!$F$8</f>
        <v>910411.46513226046</v>
      </c>
      <c r="AN25" s="160">
        <f>AN24*'Input Sheet'!$F$8</f>
        <v>960313.46346818283</v>
      </c>
      <c r="AO25" s="160">
        <f>AO24*'Input Sheet'!$F$8</f>
        <v>1010738.0952353242</v>
      </c>
      <c r="AP25" s="160">
        <f>AP24*'Input Sheet'!$F$8</f>
        <v>1061702.9442003421</v>
      </c>
      <c r="AQ25" s="160">
        <f>AQ24*'Input Sheet'!$F$8</f>
        <v>1113225.8388387554</v>
      </c>
      <c r="AR25" s="160">
        <f>AR24*'Input Sheet'!$F$8</f>
        <v>1165324.858833621</v>
      </c>
      <c r="AS25" s="160">
        <f>AS24*'Input Sheet'!$F$8</f>
        <v>1218018.3416801125</v>
      </c>
      <c r="AT25" s="160">
        <f>AT24*'Input Sheet'!$F$8</f>
        <v>1271324.8893984868</v>
      </c>
      <c r="AU25" s="160">
        <f>AU24*'Input Sheet'!$F$8</f>
        <v>1325263.3753579566</v>
      </c>
      <c r="AV25" s="160">
        <f>AV24*'Input Sheet'!$F$8</f>
        <v>1379852.9512140432</v>
      </c>
      <c r="AW25" s="160">
        <f>AW24*'Input Sheet'!$F$8</f>
        <v>1435113.0539620181</v>
      </c>
      <c r="AX25" s="160">
        <f>AX24*'Input Sheet'!$F$8</f>
        <v>1491063.4131090969</v>
      </c>
      <c r="AY25" s="160">
        <f>AY24*'Input Sheet'!$G$8</f>
        <v>1570984.6942447729</v>
      </c>
      <c r="AZ25" s="160">
        <f>AZ24*'Input Sheet'!$G$8</f>
        <v>1651055.0817217594</v>
      </c>
      <c r="BA25" s="160">
        <f>BA24*'Input Sheet'!$G$8</f>
        <v>1731282.5676681709</v>
      </c>
      <c r="BB25" s="160">
        <f>BB24*'Input Sheet'!$G$8</f>
        <v>1811675.1591227546</v>
      </c>
      <c r="BC25" s="160">
        <f>BC24*'Input Sheet'!$G$8</f>
        <v>1892240.8788341049</v>
      </c>
      <c r="BD25" s="160">
        <f>BD24*'Input Sheet'!$G$8</f>
        <v>1972987.7660613675</v>
      </c>
      <c r="BE25" s="160">
        <f>BE24*'Input Sheet'!$G$8</f>
        <v>2053923.8773765136</v>
      </c>
      <c r="BF25" s="160">
        <f>BF24*'Input Sheet'!$G$8</f>
        <v>2135057.2874682657</v>
      </c>
      <c r="BG25" s="160">
        <f>BG24*'Input Sheet'!$G$8</f>
        <v>2216396.0899477554</v>
      </c>
      <c r="BH25" s="160">
        <f>BH24*'Input Sheet'!$G$8</f>
        <v>2297948.3981559919</v>
      </c>
      <c r="BI25" s="160">
        <f>BI24*'Input Sheet'!$G$8</f>
        <v>2379722.3459732234</v>
      </c>
      <c r="BJ25" s="160">
        <f>BJ24*'Input Sheet'!$G$8</f>
        <v>2461726.0886302702</v>
      </c>
      <c r="BK25" s="160"/>
      <c r="BL25" s="160"/>
      <c r="BM25" s="160"/>
      <c r="BN25" s="160"/>
      <c r="BO25" s="160"/>
      <c r="BP25" s="160"/>
      <c r="BQ25" s="160"/>
      <c r="BR25" s="160"/>
      <c r="BS25" s="160"/>
      <c r="BT25" s="160"/>
      <c r="BU25" s="160"/>
      <c r="BV25" s="160"/>
      <c r="BW25" s="160"/>
      <c r="BX25" s="160"/>
      <c r="BY25" s="160"/>
      <c r="BZ25" s="160"/>
      <c r="CA25" s="160"/>
      <c r="CB25" s="160"/>
      <c r="CC25" s="160"/>
      <c r="CD25" s="160"/>
      <c r="CE25" s="160"/>
      <c r="CF25" s="160"/>
      <c r="CG25" s="160"/>
      <c r="CH25" s="160"/>
      <c r="CI25" s="160"/>
      <c r="CJ25" s="160"/>
      <c r="CK25" s="160"/>
      <c r="CL25" s="160"/>
      <c r="CM25" s="160"/>
      <c r="CN25" s="160"/>
      <c r="CO25" s="160"/>
      <c r="CP25" s="160"/>
      <c r="CQ25" s="160"/>
      <c r="CR25" s="160"/>
      <c r="CS25" s="160"/>
      <c r="CT25" s="160"/>
      <c r="CU25" s="160"/>
      <c r="CV25" s="160"/>
      <c r="CW25" s="160"/>
      <c r="CX25" s="160"/>
      <c r="CY25" s="160"/>
      <c r="CZ25" s="160"/>
      <c r="DA25" s="160"/>
      <c r="DB25" s="160"/>
      <c r="DC25" s="160"/>
      <c r="DD25" s="160"/>
      <c r="DE25" s="160"/>
      <c r="DF25" s="160"/>
      <c r="DG25" s="160"/>
      <c r="DH25" s="160"/>
      <c r="DI25" s="160"/>
      <c r="DJ25" s="160"/>
      <c r="DK25" s="160"/>
      <c r="DL25" s="160"/>
      <c r="DM25" s="160"/>
      <c r="DN25" s="160"/>
      <c r="DO25" s="160"/>
      <c r="DP25" s="160"/>
      <c r="DQ25" s="160"/>
      <c r="DR25" s="160"/>
      <c r="DS25" s="160"/>
      <c r="DT25" s="160"/>
      <c r="DU25" s="160"/>
      <c r="DV25" s="160"/>
      <c r="DW25" s="160"/>
      <c r="DX25" s="160"/>
      <c r="DY25" s="160"/>
      <c r="DZ25" s="160"/>
      <c r="EA25" s="160"/>
      <c r="EB25" s="160"/>
      <c r="EC25" s="160"/>
      <c r="ED25" s="160"/>
      <c r="EE25" s="160"/>
      <c r="EF25" s="160"/>
      <c r="EG25" s="160"/>
      <c r="EH25" s="160"/>
      <c r="EI25" s="160"/>
      <c r="EJ25" s="160"/>
      <c r="EK25" s="160"/>
      <c r="EL25" s="160"/>
      <c r="EM25" s="160"/>
      <c r="EN25" s="160"/>
      <c r="EO25" s="160"/>
      <c r="EP25" s="160"/>
      <c r="EQ25" s="160"/>
      <c r="ER25" s="160"/>
      <c r="ES25" s="160"/>
      <c r="ET25" s="160"/>
      <c r="EU25" s="160"/>
      <c r="EV25" s="160"/>
      <c r="EW25" s="160"/>
      <c r="EX25" s="160"/>
      <c r="EY25" s="160"/>
      <c r="EZ25" s="160"/>
      <c r="FA25" s="160"/>
      <c r="FB25" s="160"/>
      <c r="FC25" s="160"/>
      <c r="FD25" s="160"/>
      <c r="FE25" s="160"/>
      <c r="FF25" s="160"/>
      <c r="FG25" s="160"/>
      <c r="FH25" s="160"/>
      <c r="FI25" s="160"/>
      <c r="FJ25" s="160"/>
      <c r="FK25" s="160"/>
      <c r="FL25" s="160"/>
      <c r="FM25" s="160"/>
      <c r="FN25" s="160"/>
      <c r="FO25" s="160"/>
      <c r="FP25" s="160"/>
      <c r="FQ25" s="160"/>
      <c r="FR25" s="160"/>
      <c r="FS25" s="160"/>
      <c r="FT25" s="160"/>
      <c r="FU25" s="160"/>
      <c r="FV25" s="160"/>
      <c r="FW25" s="160"/>
      <c r="FX25" s="160"/>
      <c r="FY25" s="160"/>
      <c r="FZ25" s="160"/>
      <c r="GA25" s="160"/>
      <c r="GB25" s="160"/>
      <c r="GC25" s="160"/>
      <c r="GD25" s="160"/>
      <c r="GE25" s="160"/>
      <c r="GF25" s="160"/>
      <c r="GG25" s="160"/>
      <c r="GH25" s="160"/>
      <c r="GI25" s="160"/>
      <c r="GJ25" s="160"/>
      <c r="GK25" s="160"/>
      <c r="GL25" s="160"/>
      <c r="GM25" s="160"/>
      <c r="GN25" s="160"/>
      <c r="GO25" s="160"/>
      <c r="GP25" s="160"/>
      <c r="GQ25" s="160"/>
      <c r="GR25" s="160"/>
      <c r="GS25" s="160"/>
    </row>
    <row r="26" spans="1:201" x14ac:dyDescent="0.25"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67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67"/>
      <c r="AA26" s="131"/>
      <c r="AB26" s="146"/>
      <c r="AC26" s="146"/>
      <c r="AD26" s="146"/>
      <c r="AE26" s="146"/>
      <c r="AF26" s="131"/>
      <c r="AG26" s="131"/>
      <c r="AH26" s="146"/>
      <c r="AI26" s="146"/>
      <c r="AJ26" s="146"/>
      <c r="AK26" s="146"/>
      <c r="AL26" s="172"/>
      <c r="AM26" s="146"/>
      <c r="AN26" s="146"/>
      <c r="AO26" s="146"/>
      <c r="AP26" s="146"/>
      <c r="AQ26" s="146"/>
      <c r="AR26" s="146"/>
      <c r="AS26" s="146"/>
      <c r="AT26" s="146"/>
      <c r="AU26" s="146"/>
      <c r="AV26" s="146"/>
      <c r="AW26" s="146"/>
      <c r="AX26" s="167"/>
      <c r="AY26" s="131"/>
      <c r="AZ26" s="146"/>
      <c r="BA26" s="146"/>
      <c r="BB26" s="146"/>
      <c r="BC26" s="146"/>
      <c r="BD26" s="146"/>
      <c r="BE26" s="146"/>
      <c r="BF26" s="146"/>
      <c r="BG26" s="146"/>
      <c r="BH26" s="146"/>
      <c r="BI26" s="146"/>
      <c r="BJ26" s="131"/>
      <c r="BK26" s="131"/>
      <c r="BL26" s="131"/>
      <c r="BM26" s="131"/>
      <c r="BN26" s="131"/>
      <c r="BO26" s="131"/>
      <c r="BP26" s="131"/>
      <c r="BQ26" s="131"/>
      <c r="BR26" s="131"/>
      <c r="BS26" s="131"/>
      <c r="BT26" s="131"/>
      <c r="BU26" s="131"/>
      <c r="BV26" s="131"/>
      <c r="BW26" s="131"/>
      <c r="BX26" s="131"/>
      <c r="BY26" s="131"/>
      <c r="BZ26" s="131"/>
      <c r="CA26" s="131"/>
      <c r="CB26" s="131"/>
      <c r="CC26" s="131"/>
      <c r="CD26" s="131"/>
      <c r="CE26" s="131"/>
      <c r="CF26" s="131"/>
      <c r="CG26" s="131"/>
      <c r="CH26" s="131"/>
      <c r="CI26" s="131"/>
      <c r="CJ26" s="131"/>
      <c r="CK26" s="131"/>
      <c r="CL26" s="131"/>
      <c r="CM26" s="131"/>
      <c r="CN26" s="131"/>
      <c r="CO26" s="131"/>
      <c r="CP26" s="131"/>
      <c r="CQ26" s="131"/>
      <c r="CR26" s="131"/>
      <c r="CS26" s="131"/>
      <c r="CT26" s="131"/>
      <c r="CU26" s="131"/>
      <c r="CV26" s="131"/>
      <c r="CW26" s="131"/>
      <c r="CX26" s="131"/>
      <c r="CY26" s="131"/>
      <c r="CZ26" s="131"/>
      <c r="DA26" s="131"/>
      <c r="DB26" s="131"/>
      <c r="DC26" s="131"/>
      <c r="DD26" s="131"/>
      <c r="DE26" s="131"/>
      <c r="DF26" s="131"/>
      <c r="DG26" s="131"/>
      <c r="DH26" s="131"/>
      <c r="DI26" s="131"/>
      <c r="DJ26" s="131"/>
      <c r="DK26" s="131"/>
      <c r="DL26" s="131"/>
      <c r="DM26" s="131"/>
      <c r="DN26" s="131"/>
      <c r="DO26" s="131"/>
      <c r="DP26" s="131"/>
      <c r="DQ26" s="131"/>
      <c r="DR26" s="131"/>
      <c r="DS26" s="131"/>
      <c r="DT26" s="131"/>
      <c r="DU26" s="131"/>
      <c r="DV26" s="131"/>
      <c r="DW26" s="131"/>
      <c r="DX26" s="131"/>
      <c r="DY26" s="131"/>
      <c r="DZ26" s="131"/>
      <c r="EA26" s="131"/>
      <c r="EB26" s="131"/>
      <c r="EC26" s="131"/>
      <c r="ED26" s="131"/>
      <c r="EE26" s="131"/>
      <c r="EF26" s="131"/>
      <c r="EG26" s="131"/>
      <c r="EH26" s="131"/>
      <c r="EI26" s="131"/>
      <c r="EJ26" s="131"/>
      <c r="EK26" s="131"/>
      <c r="EL26" s="131"/>
      <c r="EM26" s="131"/>
      <c r="EN26" s="131"/>
      <c r="EO26" s="131"/>
      <c r="EP26" s="131"/>
      <c r="EQ26" s="131"/>
      <c r="ER26" s="131"/>
      <c r="ES26" s="131"/>
      <c r="ET26" s="131"/>
      <c r="EU26" s="131"/>
      <c r="EV26" s="131"/>
      <c r="EW26" s="131"/>
      <c r="EX26" s="131"/>
      <c r="EY26" s="131"/>
      <c r="EZ26" s="131"/>
      <c r="FA26" s="131"/>
      <c r="FB26" s="131"/>
      <c r="FC26" s="131"/>
      <c r="FD26" s="131"/>
      <c r="FE26" s="131"/>
      <c r="FF26" s="131"/>
      <c r="FG26" s="131"/>
      <c r="FH26" s="131"/>
      <c r="FI26" s="131"/>
      <c r="FJ26" s="131"/>
      <c r="FK26" s="131"/>
      <c r="FL26" s="131"/>
      <c r="FM26" s="131"/>
      <c r="FN26" s="131"/>
      <c r="FO26" s="131"/>
      <c r="FP26" s="131"/>
      <c r="FQ26" s="131"/>
      <c r="FR26" s="131"/>
      <c r="FS26" s="131"/>
      <c r="FT26" s="131"/>
      <c r="FU26" s="131"/>
      <c r="FV26" s="131"/>
      <c r="FW26" s="131"/>
      <c r="FX26" s="131"/>
      <c r="FY26" s="131"/>
      <c r="FZ26" s="131"/>
      <c r="GA26" s="131"/>
      <c r="GB26" s="131"/>
      <c r="GC26" s="131"/>
      <c r="GD26" s="131"/>
      <c r="GE26" s="131"/>
      <c r="GF26" s="131"/>
      <c r="GG26" s="131"/>
      <c r="GH26" s="131"/>
      <c r="GI26" s="131"/>
      <c r="GJ26" s="131"/>
      <c r="GK26" s="131"/>
      <c r="GL26" s="131"/>
      <c r="GM26" s="131"/>
      <c r="GN26" s="131"/>
      <c r="GO26" s="131"/>
      <c r="GP26" s="131"/>
      <c r="GQ26" s="131"/>
      <c r="GR26" s="131"/>
      <c r="GS26" s="131"/>
    </row>
    <row r="27" spans="1:201" ht="27.6" x14ac:dyDescent="0.25">
      <c r="A27" s="128" t="s">
        <v>329</v>
      </c>
      <c r="B27" s="128" t="s">
        <v>301</v>
      </c>
      <c r="C27" s="131"/>
      <c r="D27" s="131"/>
      <c r="E27" s="131"/>
      <c r="F27" s="131"/>
      <c r="G27" s="131"/>
      <c r="H27" s="131">
        <v>0</v>
      </c>
      <c r="I27" s="127">
        <v>0</v>
      </c>
      <c r="J27" s="131">
        <v>0.18</v>
      </c>
      <c r="K27" s="131">
        <f>J27+(J27*$O$64)</f>
        <v>0.18539999999999998</v>
      </c>
      <c r="L27" s="131">
        <f>K27+(K27*$O$64)</f>
        <v>0.19096199999999999</v>
      </c>
      <c r="M27" s="131">
        <f>L27+(L27*$O$64)</f>
        <v>0.19669086</v>
      </c>
      <c r="N27" s="165">
        <f>M27+(M27*$O$64)</f>
        <v>0.2025915858</v>
      </c>
      <c r="O27" s="144">
        <f>O8*N65/L65</f>
        <v>0.40995795514162331</v>
      </c>
      <c r="P27" s="144">
        <f t="shared" ref="P27:T27" si="27">O27+(O27*$O$65)</f>
        <v>0.422256693795872</v>
      </c>
      <c r="Q27" s="144">
        <f t="shared" si="27"/>
        <v>0.43492439460974813</v>
      </c>
      <c r="R27" s="144">
        <f t="shared" si="27"/>
        <v>0.44797212644804058</v>
      </c>
      <c r="S27" s="144">
        <f t="shared" si="27"/>
        <v>0.46141129024148181</v>
      </c>
      <c r="T27" s="144">
        <f t="shared" si="27"/>
        <v>0.47525362894872625</v>
      </c>
      <c r="U27" s="146">
        <f>U8*N66/L66</f>
        <v>0.54535353921866347</v>
      </c>
      <c r="V27" s="146">
        <f>U27+(U27*$O$66)</f>
        <v>0.55626061000303673</v>
      </c>
      <c r="W27" s="146">
        <f t="shared" ref="W27:Z27" si="28">V27+(V27*$O$66)</f>
        <v>0.56738582220309741</v>
      </c>
      <c r="X27" s="146">
        <f t="shared" si="28"/>
        <v>0.57873353864715937</v>
      </c>
      <c r="Y27" s="146">
        <f t="shared" si="28"/>
        <v>0.59030820942010254</v>
      </c>
      <c r="Z27" s="165">
        <f t="shared" si="28"/>
        <v>0.60211437360850462</v>
      </c>
      <c r="AA27" s="131">
        <f>AA8*N67/L67</f>
        <v>0.70189332694934281</v>
      </c>
      <c r="AB27" s="146">
        <f>AA27+(AA27*$P$67)</f>
        <v>0.71593119348832968</v>
      </c>
      <c r="AC27" s="146">
        <f t="shared" ref="AC27:AF27" si="29">AB27+(AB27*$P$67)</f>
        <v>0.73024981735809624</v>
      </c>
      <c r="AD27" s="146">
        <f t="shared" si="29"/>
        <v>0.74485481370525819</v>
      </c>
      <c r="AE27" s="146">
        <f t="shared" si="29"/>
        <v>0.75975190997936337</v>
      </c>
      <c r="AF27" s="144">
        <f t="shared" si="29"/>
        <v>0.7749469481789506</v>
      </c>
      <c r="AG27" s="146">
        <f>AG8*N68/L68</f>
        <v>1.2295824911106019</v>
      </c>
      <c r="AH27" s="146">
        <f>AG27+(AG27*$P$68)</f>
        <v>1.248026228477261</v>
      </c>
      <c r="AI27" s="146">
        <f t="shared" ref="AI27:AX27" si="30">AH27+(AH27*$P$68)</f>
        <v>1.2667466219044199</v>
      </c>
      <c r="AJ27" s="146">
        <f t="shared" si="30"/>
        <v>1.2857478212329863</v>
      </c>
      <c r="AK27" s="146">
        <f t="shared" si="30"/>
        <v>1.3050340385514811</v>
      </c>
      <c r="AL27" s="172">
        <f t="shared" si="30"/>
        <v>1.3246095491297534</v>
      </c>
      <c r="AM27" s="146">
        <f t="shared" si="30"/>
        <v>1.3444786923666996</v>
      </c>
      <c r="AN27" s="146">
        <f t="shared" si="30"/>
        <v>1.3646458727522002</v>
      </c>
      <c r="AO27" s="146">
        <f t="shared" si="30"/>
        <v>1.3851155608434831</v>
      </c>
      <c r="AP27" s="146">
        <f t="shared" si="30"/>
        <v>1.4058922942561354</v>
      </c>
      <c r="AQ27" s="146">
        <f t="shared" si="30"/>
        <v>1.4269806786699775</v>
      </c>
      <c r="AR27" s="146">
        <f t="shared" si="30"/>
        <v>1.4483853888500271</v>
      </c>
      <c r="AS27" s="146">
        <f t="shared" si="30"/>
        <v>1.4701111696827776</v>
      </c>
      <c r="AT27" s="146">
        <f t="shared" si="30"/>
        <v>1.4921628372280191</v>
      </c>
      <c r="AU27" s="146">
        <f t="shared" si="30"/>
        <v>1.5145452797864394</v>
      </c>
      <c r="AV27" s="146">
        <f t="shared" si="30"/>
        <v>1.5372634589832359</v>
      </c>
      <c r="AW27" s="146">
        <f t="shared" si="30"/>
        <v>1.5603224108679845</v>
      </c>
      <c r="AX27" s="165">
        <f t="shared" si="30"/>
        <v>1.5837272470310042</v>
      </c>
      <c r="AY27" s="146">
        <f>AY8*N69/L69</f>
        <v>2.6342198685213036</v>
      </c>
      <c r="AZ27" s="146">
        <f>AY27+(AY27*$P$69)</f>
        <v>2.6605620672065164</v>
      </c>
      <c r="BA27" s="146">
        <f t="shared" ref="BA27:BJ27" si="31">AZ27+(AZ27*$P$69)</f>
        <v>2.6871676878785817</v>
      </c>
      <c r="BB27" s="146">
        <f t="shared" si="31"/>
        <v>2.7140393647573675</v>
      </c>
      <c r="BC27" s="146">
        <f t="shared" si="31"/>
        <v>2.7411797584049413</v>
      </c>
      <c r="BD27" s="146">
        <f t="shared" si="31"/>
        <v>2.7685915559889906</v>
      </c>
      <c r="BE27" s="146">
        <f t="shared" si="31"/>
        <v>2.7962774715488807</v>
      </c>
      <c r="BF27" s="146">
        <f t="shared" si="31"/>
        <v>2.8242402462643694</v>
      </c>
      <c r="BG27" s="146">
        <f t="shared" si="31"/>
        <v>2.8524826487270132</v>
      </c>
      <c r="BH27" s="146">
        <f t="shared" si="31"/>
        <v>2.8810074752142834</v>
      </c>
      <c r="BI27" s="146">
        <f t="shared" si="31"/>
        <v>2.9098175499664261</v>
      </c>
      <c r="BJ27" s="144">
        <f t="shared" si="31"/>
        <v>2.9389157254660905</v>
      </c>
      <c r="BK27" s="131"/>
      <c r="BL27" s="131"/>
      <c r="BM27" s="131"/>
      <c r="BN27" s="131"/>
      <c r="BO27" s="131"/>
      <c r="BP27" s="131"/>
      <c r="BQ27" s="131"/>
      <c r="BR27" s="131"/>
      <c r="BS27" s="131"/>
      <c r="BT27" s="131"/>
      <c r="BU27" s="131"/>
      <c r="BV27" s="131"/>
      <c r="BW27" s="131"/>
      <c r="BX27" s="131"/>
      <c r="BY27" s="131"/>
      <c r="BZ27" s="131"/>
      <c r="CA27" s="131"/>
      <c r="CB27" s="131"/>
      <c r="CC27" s="131"/>
      <c r="CD27" s="131"/>
      <c r="CE27" s="131"/>
      <c r="CF27" s="131"/>
      <c r="CG27" s="131"/>
      <c r="CH27" s="131"/>
      <c r="CI27" s="131"/>
      <c r="CJ27" s="131"/>
      <c r="CK27" s="131"/>
      <c r="CL27" s="131"/>
      <c r="CM27" s="131"/>
      <c r="CN27" s="131"/>
      <c r="CO27" s="131"/>
      <c r="CP27" s="131"/>
      <c r="CQ27" s="131"/>
      <c r="CR27" s="131"/>
      <c r="CS27" s="131"/>
      <c r="CT27" s="131"/>
      <c r="CU27" s="131"/>
      <c r="CV27" s="131"/>
      <c r="CW27" s="131"/>
      <c r="CX27" s="131"/>
      <c r="CY27" s="131"/>
      <c r="CZ27" s="131"/>
      <c r="DA27" s="131"/>
      <c r="DB27" s="131"/>
      <c r="DC27" s="131"/>
      <c r="DD27" s="131"/>
      <c r="DE27" s="131"/>
      <c r="DF27" s="131"/>
      <c r="DG27" s="131"/>
      <c r="DH27" s="131"/>
      <c r="DI27" s="131"/>
      <c r="DJ27" s="131"/>
      <c r="DK27" s="131"/>
      <c r="DL27" s="131"/>
      <c r="DM27" s="131"/>
      <c r="DN27" s="131"/>
      <c r="DO27" s="131"/>
      <c r="DP27" s="131"/>
      <c r="DQ27" s="131"/>
      <c r="DR27" s="131"/>
      <c r="DS27" s="131"/>
      <c r="DT27" s="131"/>
      <c r="DU27" s="131"/>
      <c r="DV27" s="131"/>
      <c r="DW27" s="131"/>
      <c r="DX27" s="131"/>
      <c r="DY27" s="131"/>
      <c r="DZ27" s="131"/>
      <c r="EA27" s="131"/>
      <c r="EB27" s="131"/>
      <c r="EC27" s="131"/>
      <c r="ED27" s="131"/>
      <c r="EE27" s="131"/>
      <c r="EF27" s="131"/>
      <c r="EG27" s="131"/>
      <c r="EH27" s="131"/>
      <c r="EI27" s="131"/>
      <c r="EJ27" s="131"/>
      <c r="EK27" s="131"/>
      <c r="EL27" s="131"/>
      <c r="EM27" s="131"/>
      <c r="EN27" s="131"/>
      <c r="EO27" s="131"/>
      <c r="EP27" s="131"/>
      <c r="EQ27" s="131"/>
      <c r="ER27" s="131"/>
      <c r="ES27" s="131"/>
      <c r="ET27" s="131"/>
      <c r="EU27" s="131"/>
      <c r="EV27" s="131"/>
      <c r="EW27" s="131"/>
      <c r="EX27" s="131"/>
      <c r="EY27" s="131"/>
      <c r="EZ27" s="131"/>
      <c r="FA27" s="131"/>
      <c r="FB27" s="131"/>
      <c r="FC27" s="131"/>
      <c r="FD27" s="131"/>
      <c r="FE27" s="131"/>
      <c r="FF27" s="131"/>
      <c r="FG27" s="131"/>
      <c r="FH27" s="131"/>
      <c r="FI27" s="131"/>
      <c r="FJ27" s="131"/>
      <c r="FK27" s="131"/>
      <c r="FL27" s="131"/>
      <c r="FM27" s="131"/>
      <c r="FN27" s="131"/>
      <c r="FO27" s="131"/>
      <c r="FP27" s="131"/>
      <c r="FQ27" s="131"/>
      <c r="FR27" s="131"/>
      <c r="FS27" s="131"/>
      <c r="FT27" s="131"/>
      <c r="FU27" s="131"/>
      <c r="FV27" s="131"/>
      <c r="FW27" s="131"/>
      <c r="FX27" s="131"/>
      <c r="FY27" s="131"/>
      <c r="FZ27" s="131"/>
      <c r="GA27" s="131"/>
      <c r="GB27" s="131"/>
      <c r="GC27" s="131"/>
      <c r="GD27" s="131"/>
      <c r="GE27" s="131"/>
      <c r="GF27" s="131"/>
      <c r="GG27" s="131"/>
      <c r="GH27" s="131"/>
      <c r="GI27" s="131"/>
      <c r="GJ27" s="131"/>
      <c r="GK27" s="131"/>
      <c r="GL27" s="131"/>
      <c r="GM27" s="131"/>
      <c r="GN27" s="131"/>
      <c r="GO27" s="131"/>
      <c r="GP27" s="131"/>
      <c r="GQ27" s="131"/>
      <c r="GR27" s="131"/>
      <c r="GS27" s="131"/>
    </row>
    <row r="28" spans="1:201" x14ac:dyDescent="0.25">
      <c r="B28" s="128" t="s">
        <v>302</v>
      </c>
      <c r="C28" s="131"/>
      <c r="D28" s="131"/>
      <c r="E28" s="131"/>
      <c r="F28" s="131"/>
      <c r="G28" s="131"/>
      <c r="H28" s="131">
        <f>G54*N64</f>
        <v>0.5</v>
      </c>
      <c r="I28" s="131">
        <f>H33</f>
        <v>0.5</v>
      </c>
      <c r="J28" s="131">
        <f t="shared" ref="J28:N28" si="32">I33</f>
        <v>0.48499999999999999</v>
      </c>
      <c r="K28" s="131">
        <f t="shared" si="32"/>
        <v>0.65045000000000008</v>
      </c>
      <c r="L28" s="131">
        <f t="shared" si="32"/>
        <v>0.81633650000000013</v>
      </c>
      <c r="M28" s="131">
        <f t="shared" si="32"/>
        <v>0.98280840500000011</v>
      </c>
      <c r="N28" s="165">
        <f t="shared" si="32"/>
        <v>1.15001501285</v>
      </c>
      <c r="O28" s="131">
        <f>N33</f>
        <v>1.3181061482645</v>
      </c>
      <c r="P28" s="131">
        <f t="shared" ref="P28:BJ28" si="33">O33</f>
        <v>1.6951114496995108</v>
      </c>
      <c r="Q28" s="131">
        <f t="shared" si="33"/>
        <v>2.0749903572528949</v>
      </c>
      <c r="R28" s="131">
        <f t="shared" si="33"/>
        <v>2.4580399929313206</v>
      </c>
      <c r="S28" s="131">
        <f t="shared" si="33"/>
        <v>2.844561119556078</v>
      </c>
      <c r="T28" s="131">
        <f t="shared" si="33"/>
        <v>3.234858381808658</v>
      </c>
      <c r="U28" s="131">
        <f t="shared" si="33"/>
        <v>3.6292405512121677</v>
      </c>
      <c r="V28" s="146">
        <f t="shared" si="33"/>
        <v>4.1201554821626489</v>
      </c>
      <c r="W28" s="146">
        <f t="shared" si="33"/>
        <v>4.6146137599332455</v>
      </c>
      <c r="X28" s="146">
        <f t="shared" si="33"/>
        <v>5.1127803757373442</v>
      </c>
      <c r="Y28" s="146">
        <f t="shared" si="33"/>
        <v>5.6148222087484436</v>
      </c>
      <c r="Z28" s="165">
        <f t="shared" si="33"/>
        <v>6.1209080850373194</v>
      </c>
      <c r="AA28" s="146">
        <f t="shared" si="33"/>
        <v>6.6312088373702638</v>
      </c>
      <c r="AB28" s="146">
        <f t="shared" si="33"/>
        <v>7.200477987572202</v>
      </c>
      <c r="AC28" s="146">
        <f t="shared" si="33"/>
        <v>7.7723996213090878</v>
      </c>
      <c r="AD28" s="146">
        <f t="shared" si="33"/>
        <v>8.3472014462410034</v>
      </c>
      <c r="AE28" s="146">
        <f t="shared" si="33"/>
        <v>8.9251122310214406</v>
      </c>
      <c r="AF28" s="144">
        <f t="shared" si="33"/>
        <v>9.5063618963803744</v>
      </c>
      <c r="AG28" s="146">
        <f t="shared" si="33"/>
        <v>10.091181606631718</v>
      </c>
      <c r="AH28" s="146">
        <f t="shared" si="33"/>
        <v>11.169396373642844</v>
      </c>
      <c r="AI28" s="146">
        <f t="shared" si="33"/>
        <v>12.249881656515463</v>
      </c>
      <c r="AJ28" s="146">
        <f t="shared" si="33"/>
        <v>13.332880053572152</v>
      </c>
      <c r="AK28" s="146">
        <f t="shared" si="33"/>
        <v>14.418634674001556</v>
      </c>
      <c r="AL28" s="172">
        <f t="shared" si="33"/>
        <v>15.507389192443014</v>
      </c>
      <c r="AM28" s="146">
        <f t="shared" si="33"/>
        <v>16.599387903686122</v>
      </c>
      <c r="AN28" s="146">
        <f t="shared" si="33"/>
        <v>17.694875777497529</v>
      </c>
      <c r="AO28" s="146">
        <f t="shared" si="33"/>
        <v>18.794098513587265</v>
      </c>
      <c r="AP28" s="146">
        <f t="shared" si="33"/>
        <v>19.897302596726941</v>
      </c>
      <c r="AQ28" s="146">
        <f t="shared" si="33"/>
        <v>21.004735352032171</v>
      </c>
      <c r="AR28" s="146">
        <f t="shared" si="33"/>
        <v>22.116645000421666</v>
      </c>
      <c r="AS28" s="146">
        <f t="shared" si="33"/>
        <v>23.233280714265369</v>
      </c>
      <c r="AT28" s="146">
        <f t="shared" si="33"/>
        <v>24.354892673234165</v>
      </c>
      <c r="AU28" s="146">
        <f t="shared" si="33"/>
        <v>25.48173212036367</v>
      </c>
      <c r="AV28" s="146">
        <f t="shared" si="33"/>
        <v>26.614051418344655</v>
      </c>
      <c r="AW28" s="146">
        <f t="shared" si="33"/>
        <v>27.752104106052723</v>
      </c>
      <c r="AX28" s="165">
        <f t="shared" si="33"/>
        <v>28.89614495532992</v>
      </c>
      <c r="AY28" s="146">
        <f>AX33</f>
        <v>30.046430028030976</v>
      </c>
      <c r="AZ28" s="146">
        <f t="shared" si="33"/>
        <v>32.380185596271971</v>
      </c>
      <c r="BA28" s="146">
        <f t="shared" si="33"/>
        <v>34.716945807515764</v>
      </c>
      <c r="BB28" s="146">
        <f t="shared" si="33"/>
        <v>37.056944037319191</v>
      </c>
      <c r="BC28" s="146">
        <f t="shared" si="33"/>
        <v>39.400413961703364</v>
      </c>
      <c r="BD28" s="146">
        <f t="shared" si="33"/>
        <v>41.747589580491272</v>
      </c>
      <c r="BE28" s="146">
        <f t="shared" si="33"/>
        <v>44.098705240675351</v>
      </c>
      <c r="BF28" s="146">
        <f t="shared" si="33"/>
        <v>46.45399565981748</v>
      </c>
      <c r="BG28" s="146">
        <f t="shared" si="33"/>
        <v>48.813695949483673</v>
      </c>
      <c r="BH28" s="146">
        <f t="shared" si="33"/>
        <v>51.178041638715847</v>
      </c>
      <c r="BI28" s="146">
        <f t="shared" si="33"/>
        <v>53.547268697542968</v>
      </c>
      <c r="BJ28" s="144">
        <f t="shared" si="33"/>
        <v>55.921613560533963</v>
      </c>
      <c r="BK28" s="131"/>
      <c r="BL28" s="131"/>
      <c r="BM28" s="131"/>
      <c r="BN28" s="131"/>
      <c r="BO28" s="131"/>
      <c r="BP28" s="131"/>
      <c r="BQ28" s="131"/>
      <c r="BR28" s="131"/>
      <c r="BS28" s="131"/>
      <c r="BT28" s="131"/>
      <c r="BU28" s="131"/>
      <c r="BV28" s="131"/>
      <c r="BW28" s="131"/>
      <c r="BX28" s="131"/>
      <c r="BY28" s="131"/>
      <c r="BZ28" s="131"/>
      <c r="CA28" s="131"/>
      <c r="CB28" s="131"/>
      <c r="CC28" s="131"/>
      <c r="CD28" s="131"/>
      <c r="CE28" s="131"/>
      <c r="CF28" s="131"/>
      <c r="CG28" s="131"/>
      <c r="CH28" s="131"/>
      <c r="CI28" s="131"/>
      <c r="CJ28" s="131"/>
      <c r="CK28" s="131"/>
      <c r="CL28" s="131"/>
      <c r="CM28" s="131"/>
      <c r="CN28" s="131"/>
      <c r="CO28" s="131"/>
      <c r="CP28" s="131"/>
      <c r="CQ28" s="131"/>
      <c r="CR28" s="131"/>
      <c r="CS28" s="131"/>
      <c r="CT28" s="131"/>
      <c r="CU28" s="131"/>
      <c r="CV28" s="131"/>
      <c r="CW28" s="131"/>
      <c r="CX28" s="131"/>
      <c r="CY28" s="131"/>
      <c r="CZ28" s="131"/>
      <c r="DA28" s="131"/>
      <c r="DB28" s="131"/>
      <c r="DC28" s="131"/>
      <c r="DD28" s="131"/>
      <c r="DE28" s="131"/>
      <c r="DF28" s="131"/>
      <c r="DG28" s="131"/>
      <c r="DH28" s="131"/>
      <c r="DI28" s="131"/>
      <c r="DJ28" s="131"/>
      <c r="DK28" s="131"/>
      <c r="DL28" s="131"/>
      <c r="DM28" s="131"/>
      <c r="DN28" s="131"/>
      <c r="DO28" s="131"/>
      <c r="DP28" s="131"/>
      <c r="DQ28" s="131"/>
      <c r="DR28" s="131"/>
      <c r="DS28" s="131"/>
      <c r="DT28" s="131"/>
      <c r="DU28" s="131"/>
      <c r="DV28" s="131"/>
      <c r="DW28" s="131"/>
      <c r="DX28" s="131"/>
      <c r="DY28" s="131"/>
      <c r="DZ28" s="131"/>
      <c r="EA28" s="131"/>
      <c r="EB28" s="131"/>
      <c r="EC28" s="131"/>
      <c r="ED28" s="131"/>
      <c r="EE28" s="131"/>
      <c r="EF28" s="131"/>
      <c r="EG28" s="131"/>
      <c r="EH28" s="131"/>
      <c r="EI28" s="131"/>
      <c r="EJ28" s="131"/>
      <c r="EK28" s="131"/>
      <c r="EL28" s="131"/>
      <c r="EM28" s="131"/>
      <c r="EN28" s="131"/>
      <c r="EO28" s="131"/>
      <c r="EP28" s="131"/>
      <c r="EQ28" s="131"/>
      <c r="ER28" s="131"/>
      <c r="ES28" s="131"/>
      <c r="ET28" s="131"/>
      <c r="EU28" s="131"/>
      <c r="EV28" s="131"/>
      <c r="EW28" s="131"/>
      <c r="EX28" s="131"/>
      <c r="EY28" s="131"/>
      <c r="EZ28" s="131"/>
      <c r="FA28" s="131"/>
      <c r="FB28" s="131"/>
      <c r="FC28" s="131"/>
      <c r="FD28" s="131"/>
      <c r="FE28" s="131"/>
      <c r="FF28" s="131"/>
      <c r="FG28" s="131"/>
      <c r="FH28" s="131"/>
      <c r="FI28" s="131"/>
      <c r="FJ28" s="131"/>
      <c r="FK28" s="131"/>
      <c r="FL28" s="131"/>
      <c r="FM28" s="131"/>
      <c r="FN28" s="131"/>
      <c r="FO28" s="131"/>
      <c r="FP28" s="131"/>
      <c r="FQ28" s="131"/>
      <c r="FR28" s="131"/>
      <c r="FS28" s="131"/>
      <c r="FT28" s="131"/>
      <c r="FU28" s="131"/>
      <c r="FV28" s="131"/>
      <c r="FW28" s="131"/>
      <c r="FX28" s="131"/>
      <c r="FY28" s="131"/>
      <c r="FZ28" s="131"/>
      <c r="GA28" s="131"/>
      <c r="GB28" s="131"/>
      <c r="GC28" s="131"/>
      <c r="GD28" s="131"/>
      <c r="GE28" s="131"/>
      <c r="GF28" s="131"/>
      <c r="GG28" s="131"/>
      <c r="GH28" s="131"/>
      <c r="GI28" s="131"/>
      <c r="GJ28" s="131"/>
      <c r="GK28" s="131"/>
      <c r="GL28" s="131"/>
      <c r="GM28" s="131"/>
      <c r="GN28" s="131"/>
      <c r="GO28" s="131"/>
      <c r="GP28" s="131"/>
      <c r="GQ28" s="131"/>
      <c r="GR28" s="131"/>
      <c r="GS28" s="131"/>
    </row>
    <row r="29" spans="1:201" x14ac:dyDescent="0.25">
      <c r="B29" s="128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65"/>
      <c r="O29" s="131"/>
      <c r="P29" s="131"/>
      <c r="Q29" s="131"/>
      <c r="R29" s="131"/>
      <c r="S29" s="131"/>
      <c r="T29" s="144"/>
      <c r="U29" s="131"/>
      <c r="V29" s="146"/>
      <c r="W29" s="146"/>
      <c r="X29" s="146"/>
      <c r="Y29" s="146"/>
      <c r="Z29" s="165"/>
      <c r="AA29" s="131"/>
      <c r="AB29" s="146"/>
      <c r="AC29" s="146"/>
      <c r="AD29" s="146"/>
      <c r="AE29" s="146"/>
      <c r="AF29" s="144"/>
      <c r="AG29" s="131"/>
      <c r="AH29" s="146"/>
      <c r="AI29" s="146"/>
      <c r="AJ29" s="146"/>
      <c r="AK29" s="146"/>
      <c r="AL29" s="172"/>
      <c r="AM29" s="146"/>
      <c r="AN29" s="146"/>
      <c r="AO29" s="146"/>
      <c r="AP29" s="146"/>
      <c r="AQ29" s="146"/>
      <c r="AR29" s="146"/>
      <c r="AS29" s="146"/>
      <c r="AT29" s="146"/>
      <c r="AU29" s="146"/>
      <c r="AV29" s="146"/>
      <c r="AW29" s="146"/>
      <c r="AX29" s="165"/>
      <c r="AY29" s="131"/>
      <c r="AZ29" s="146"/>
      <c r="BA29" s="146"/>
      <c r="BB29" s="146"/>
      <c r="BC29" s="146"/>
      <c r="BD29" s="146"/>
      <c r="BE29" s="146"/>
      <c r="BF29" s="146"/>
      <c r="BG29" s="146"/>
      <c r="BH29" s="146"/>
      <c r="BI29" s="146"/>
      <c r="BJ29" s="144"/>
      <c r="BK29" s="131"/>
      <c r="BL29" s="131"/>
      <c r="BM29" s="131"/>
      <c r="BN29" s="131"/>
      <c r="BO29" s="131"/>
      <c r="BP29" s="131"/>
      <c r="BQ29" s="131"/>
      <c r="BR29" s="131"/>
      <c r="BS29" s="131"/>
      <c r="BT29" s="131"/>
      <c r="BU29" s="131"/>
      <c r="BV29" s="131"/>
      <c r="BW29" s="131"/>
      <c r="BX29" s="131"/>
      <c r="BY29" s="131"/>
      <c r="BZ29" s="131"/>
      <c r="CA29" s="131"/>
      <c r="CB29" s="131"/>
      <c r="CC29" s="131"/>
      <c r="CD29" s="131"/>
      <c r="CE29" s="131"/>
      <c r="CF29" s="131"/>
      <c r="CG29" s="131"/>
      <c r="CH29" s="131"/>
      <c r="CI29" s="131"/>
      <c r="CJ29" s="131"/>
      <c r="CK29" s="131"/>
      <c r="CL29" s="131"/>
      <c r="CM29" s="131"/>
      <c r="CN29" s="131"/>
      <c r="CO29" s="131"/>
      <c r="CP29" s="131"/>
      <c r="CQ29" s="131"/>
      <c r="CR29" s="131"/>
      <c r="CS29" s="131"/>
      <c r="CT29" s="131"/>
      <c r="CU29" s="131"/>
      <c r="CV29" s="131"/>
      <c r="CW29" s="131"/>
      <c r="CX29" s="131"/>
      <c r="CY29" s="131"/>
      <c r="CZ29" s="131"/>
      <c r="DA29" s="131"/>
      <c r="DB29" s="131"/>
      <c r="DC29" s="131"/>
      <c r="DD29" s="131"/>
      <c r="DE29" s="131"/>
      <c r="DF29" s="131"/>
      <c r="DG29" s="131"/>
      <c r="DH29" s="131"/>
      <c r="DI29" s="131"/>
      <c r="DJ29" s="131"/>
      <c r="DK29" s="131"/>
      <c r="DL29" s="131"/>
      <c r="DM29" s="131"/>
      <c r="DN29" s="131"/>
      <c r="DO29" s="131"/>
      <c r="DP29" s="131"/>
      <c r="DQ29" s="131"/>
      <c r="DR29" s="131"/>
      <c r="DS29" s="131"/>
      <c r="DT29" s="131"/>
      <c r="DU29" s="131"/>
      <c r="DV29" s="131"/>
      <c r="DW29" s="131"/>
      <c r="DX29" s="131"/>
      <c r="DY29" s="131"/>
      <c r="DZ29" s="131"/>
      <c r="EA29" s="131"/>
      <c r="EB29" s="131"/>
      <c r="EC29" s="131"/>
      <c r="ED29" s="131"/>
      <c r="EE29" s="131"/>
      <c r="EF29" s="131"/>
      <c r="EG29" s="131"/>
      <c r="EH29" s="131"/>
      <c r="EI29" s="131"/>
      <c r="EJ29" s="131"/>
      <c r="EK29" s="131"/>
      <c r="EL29" s="131"/>
      <c r="EM29" s="131"/>
      <c r="EN29" s="131"/>
      <c r="EO29" s="131"/>
      <c r="EP29" s="131"/>
      <c r="EQ29" s="131"/>
      <c r="ER29" s="131"/>
      <c r="ES29" s="131"/>
      <c r="ET29" s="131"/>
      <c r="EU29" s="131"/>
      <c r="EV29" s="131"/>
      <c r="EW29" s="131"/>
      <c r="EX29" s="131"/>
      <c r="EY29" s="131"/>
      <c r="EZ29" s="131"/>
      <c r="FA29" s="131"/>
      <c r="FB29" s="131"/>
      <c r="FC29" s="131"/>
      <c r="FD29" s="131"/>
      <c r="FE29" s="131"/>
      <c r="FF29" s="131"/>
      <c r="FG29" s="131"/>
      <c r="FH29" s="131"/>
      <c r="FI29" s="131"/>
      <c r="FJ29" s="131"/>
      <c r="FK29" s="131"/>
      <c r="FL29" s="131"/>
      <c r="FM29" s="131"/>
      <c r="FN29" s="131"/>
      <c r="FO29" s="131"/>
      <c r="FP29" s="131"/>
      <c r="FQ29" s="131"/>
      <c r="FR29" s="131"/>
      <c r="FS29" s="131"/>
      <c r="FT29" s="131"/>
      <c r="FU29" s="131"/>
      <c r="FV29" s="131"/>
      <c r="FW29" s="131"/>
      <c r="FX29" s="131"/>
      <c r="FY29" s="131"/>
      <c r="FZ29" s="131"/>
      <c r="GA29" s="131"/>
      <c r="GB29" s="131"/>
      <c r="GC29" s="131"/>
      <c r="GD29" s="131"/>
      <c r="GE29" s="131"/>
      <c r="GF29" s="131"/>
      <c r="GG29" s="131"/>
      <c r="GH29" s="131"/>
      <c r="GI29" s="131"/>
      <c r="GJ29" s="131"/>
      <c r="GK29" s="131"/>
      <c r="GL29" s="131"/>
      <c r="GM29" s="131"/>
      <c r="GN29" s="131"/>
      <c r="GO29" s="131"/>
      <c r="GP29" s="131"/>
      <c r="GQ29" s="131"/>
      <c r="GR29" s="131"/>
      <c r="GS29" s="131"/>
    </row>
    <row r="30" spans="1:201" x14ac:dyDescent="0.25">
      <c r="B30" s="128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65"/>
      <c r="O30" s="131"/>
      <c r="P30" s="131"/>
      <c r="Q30" s="131"/>
      <c r="R30" s="131"/>
      <c r="S30" s="131"/>
      <c r="T30" s="144"/>
      <c r="U30" s="131"/>
      <c r="V30" s="146"/>
      <c r="W30" s="146"/>
      <c r="X30" s="146"/>
      <c r="Y30" s="146"/>
      <c r="Z30" s="165"/>
      <c r="AA30" s="131"/>
      <c r="AB30" s="146"/>
      <c r="AC30" s="146"/>
      <c r="AD30" s="146"/>
      <c r="AE30" s="146"/>
      <c r="AF30" s="144"/>
      <c r="AG30" s="131"/>
      <c r="AH30" s="146"/>
      <c r="AI30" s="146"/>
      <c r="AJ30" s="146"/>
      <c r="AK30" s="146"/>
      <c r="AL30" s="172"/>
      <c r="AM30" s="146"/>
      <c r="AN30" s="146"/>
      <c r="AO30" s="146"/>
      <c r="AP30" s="146"/>
      <c r="AQ30" s="146"/>
      <c r="AR30" s="146"/>
      <c r="AS30" s="146"/>
      <c r="AT30" s="146"/>
      <c r="AU30" s="146"/>
      <c r="AV30" s="146"/>
      <c r="AW30" s="146"/>
      <c r="AX30" s="165"/>
      <c r="AY30" s="131"/>
      <c r="AZ30" s="146"/>
      <c r="BA30" s="146"/>
      <c r="BB30" s="146"/>
      <c r="BC30" s="146"/>
      <c r="BD30" s="146"/>
      <c r="BE30" s="146"/>
      <c r="BF30" s="146"/>
      <c r="BG30" s="146"/>
      <c r="BH30" s="146"/>
      <c r="BI30" s="146"/>
      <c r="BJ30" s="144"/>
      <c r="BK30" s="131"/>
      <c r="BL30" s="131"/>
      <c r="BM30" s="131"/>
      <c r="BN30" s="131"/>
      <c r="BO30" s="131"/>
      <c r="BP30" s="131"/>
      <c r="BQ30" s="131"/>
      <c r="BR30" s="131"/>
      <c r="BS30" s="131"/>
      <c r="BT30" s="131"/>
      <c r="BU30" s="131"/>
      <c r="BV30" s="131"/>
      <c r="BW30" s="131"/>
      <c r="BX30" s="131"/>
      <c r="BY30" s="131"/>
      <c r="BZ30" s="131"/>
      <c r="CA30" s="131"/>
      <c r="CB30" s="131"/>
      <c r="CC30" s="131"/>
      <c r="CD30" s="131"/>
      <c r="CE30" s="131"/>
      <c r="CF30" s="131"/>
      <c r="CG30" s="131"/>
      <c r="CH30" s="131"/>
      <c r="CI30" s="131"/>
      <c r="CJ30" s="131"/>
      <c r="CK30" s="131"/>
      <c r="CL30" s="131"/>
      <c r="CM30" s="131"/>
      <c r="CN30" s="131"/>
      <c r="CO30" s="131"/>
      <c r="CP30" s="131"/>
      <c r="CQ30" s="131"/>
      <c r="CR30" s="131"/>
      <c r="CS30" s="131"/>
      <c r="CT30" s="131"/>
      <c r="CU30" s="131"/>
      <c r="CV30" s="131"/>
      <c r="CW30" s="131"/>
      <c r="CX30" s="131"/>
      <c r="CY30" s="131"/>
      <c r="CZ30" s="131"/>
      <c r="DA30" s="131"/>
      <c r="DB30" s="131"/>
      <c r="DC30" s="131"/>
      <c r="DD30" s="131"/>
      <c r="DE30" s="131"/>
      <c r="DF30" s="131"/>
      <c r="DG30" s="131"/>
      <c r="DH30" s="131"/>
      <c r="DI30" s="131"/>
      <c r="DJ30" s="131"/>
      <c r="DK30" s="131"/>
      <c r="DL30" s="131"/>
      <c r="DM30" s="131"/>
      <c r="DN30" s="131"/>
      <c r="DO30" s="131"/>
      <c r="DP30" s="131"/>
      <c r="DQ30" s="131"/>
      <c r="DR30" s="131"/>
      <c r="DS30" s="131"/>
      <c r="DT30" s="131"/>
      <c r="DU30" s="131"/>
      <c r="DV30" s="131"/>
      <c r="DW30" s="131"/>
      <c r="DX30" s="131"/>
      <c r="DY30" s="131"/>
      <c r="DZ30" s="131"/>
      <c r="EA30" s="131"/>
      <c r="EB30" s="131"/>
      <c r="EC30" s="131"/>
      <c r="ED30" s="131"/>
      <c r="EE30" s="131"/>
      <c r="EF30" s="131"/>
      <c r="EG30" s="131"/>
      <c r="EH30" s="131"/>
      <c r="EI30" s="131"/>
      <c r="EJ30" s="131"/>
      <c r="EK30" s="131"/>
      <c r="EL30" s="131"/>
      <c r="EM30" s="131"/>
      <c r="EN30" s="131"/>
      <c r="EO30" s="131"/>
      <c r="EP30" s="131"/>
      <c r="EQ30" s="131"/>
      <c r="ER30" s="131"/>
      <c r="ES30" s="131"/>
      <c r="ET30" s="131"/>
      <c r="EU30" s="131"/>
      <c r="EV30" s="131"/>
      <c r="EW30" s="131"/>
      <c r="EX30" s="131"/>
      <c r="EY30" s="131"/>
      <c r="EZ30" s="131"/>
      <c r="FA30" s="131"/>
      <c r="FB30" s="131"/>
      <c r="FC30" s="131"/>
      <c r="FD30" s="131"/>
      <c r="FE30" s="131"/>
      <c r="FF30" s="131"/>
      <c r="FG30" s="131"/>
      <c r="FH30" s="131"/>
      <c r="FI30" s="131"/>
      <c r="FJ30" s="131"/>
      <c r="FK30" s="131"/>
      <c r="FL30" s="131"/>
      <c r="FM30" s="131"/>
      <c r="FN30" s="131"/>
      <c r="FO30" s="131"/>
      <c r="FP30" s="131"/>
      <c r="FQ30" s="131"/>
      <c r="FR30" s="131"/>
      <c r="FS30" s="131"/>
      <c r="FT30" s="131"/>
      <c r="FU30" s="131"/>
      <c r="FV30" s="131"/>
      <c r="FW30" s="131"/>
      <c r="FX30" s="131"/>
      <c r="FY30" s="131"/>
      <c r="FZ30" s="131"/>
      <c r="GA30" s="131"/>
      <c r="GB30" s="131"/>
      <c r="GC30" s="131"/>
      <c r="GD30" s="131"/>
      <c r="GE30" s="131"/>
      <c r="GF30" s="131"/>
      <c r="GG30" s="131"/>
      <c r="GH30" s="131"/>
      <c r="GI30" s="131"/>
      <c r="GJ30" s="131"/>
      <c r="GK30" s="131"/>
      <c r="GL30" s="131"/>
      <c r="GM30" s="131"/>
      <c r="GN30" s="131"/>
      <c r="GO30" s="131"/>
      <c r="GP30" s="131"/>
      <c r="GQ30" s="131"/>
      <c r="GR30" s="131"/>
      <c r="GS30" s="131"/>
    </row>
    <row r="31" spans="1:201" x14ac:dyDescent="0.25">
      <c r="B31" s="128" t="s">
        <v>342</v>
      </c>
      <c r="C31" s="131"/>
      <c r="D31" s="131"/>
      <c r="E31" s="131"/>
      <c r="F31" s="131"/>
      <c r="G31" s="131"/>
      <c r="H31" s="131"/>
      <c r="I31" s="131">
        <f>H33*$P$64</f>
        <v>1.4999999999999999E-2</v>
      </c>
      <c r="J31" s="131">
        <f t="shared" ref="J31:N31" si="34">I33*$P$64</f>
        <v>1.4549999999999999E-2</v>
      </c>
      <c r="K31" s="131">
        <f t="shared" si="34"/>
        <v>1.9513500000000003E-2</v>
      </c>
      <c r="L31" s="131">
        <f t="shared" si="34"/>
        <v>2.4490095000000003E-2</v>
      </c>
      <c r="M31" s="131">
        <f t="shared" si="34"/>
        <v>2.9484252150000001E-2</v>
      </c>
      <c r="N31" s="165">
        <f t="shared" si="34"/>
        <v>3.4500450385499995E-2</v>
      </c>
      <c r="O31" s="131">
        <f>N33*$P$65</f>
        <v>3.2952653706612503E-2</v>
      </c>
      <c r="P31" s="131">
        <f t="shared" ref="P31:T31" si="35">O33*$P$65</f>
        <v>4.2377786242487774E-2</v>
      </c>
      <c r="Q31" s="131">
        <f t="shared" si="35"/>
        <v>5.1874758931322373E-2</v>
      </c>
      <c r="R31" s="131">
        <f t="shared" si="35"/>
        <v>6.1450999823283017E-2</v>
      </c>
      <c r="S31" s="131">
        <f t="shared" si="35"/>
        <v>7.1114027988901957E-2</v>
      </c>
      <c r="T31" s="131">
        <f t="shared" si="35"/>
        <v>8.0871459545216462E-2</v>
      </c>
      <c r="U31" s="131">
        <f>T33*$P$66</f>
        <v>5.443860826818251E-2</v>
      </c>
      <c r="V31" s="146">
        <f t="shared" ref="V31:Z31" si="36">U33*$P$66</f>
        <v>6.1802332232439729E-2</v>
      </c>
      <c r="W31" s="146">
        <f t="shared" si="36"/>
        <v>6.9219206398998687E-2</v>
      </c>
      <c r="X31" s="146">
        <f t="shared" si="36"/>
        <v>7.6691705636060162E-2</v>
      </c>
      <c r="Y31" s="146">
        <f t="shared" si="36"/>
        <v>8.4222333131226651E-2</v>
      </c>
      <c r="Z31" s="165">
        <f t="shared" si="36"/>
        <v>9.1813621275559781E-2</v>
      </c>
      <c r="AA31" s="146">
        <f>Z33*$P$67</f>
        <v>0.13262417674740529</v>
      </c>
      <c r="AB31" s="146">
        <f t="shared" ref="AB31:AF31" si="37">AA33*$P$67</f>
        <v>0.14400955975144406</v>
      </c>
      <c r="AC31" s="146">
        <f t="shared" si="37"/>
        <v>0.15544799242618176</v>
      </c>
      <c r="AD31" s="146">
        <f t="shared" si="37"/>
        <v>0.16694402892482008</v>
      </c>
      <c r="AE31" s="146">
        <f t="shared" si="37"/>
        <v>0.17850224462042882</v>
      </c>
      <c r="AF31" s="144">
        <f t="shared" si="37"/>
        <v>0.1901272379276075</v>
      </c>
      <c r="AG31" s="146">
        <f>AF33*$P$68</f>
        <v>0.15136772409947577</v>
      </c>
      <c r="AH31" s="146">
        <f t="shared" ref="AH31:AX31" si="38">AG33*$P$68</f>
        <v>0.16754094560464264</v>
      </c>
      <c r="AI31" s="146">
        <f t="shared" si="38"/>
        <v>0.18374822484773193</v>
      </c>
      <c r="AJ31" s="146">
        <f t="shared" si="38"/>
        <v>0.19999320080358227</v>
      </c>
      <c r="AK31" s="146">
        <f t="shared" si="38"/>
        <v>0.21627952011002333</v>
      </c>
      <c r="AL31" s="172">
        <f t="shared" si="38"/>
        <v>0.23261083788664522</v>
      </c>
      <c r="AM31" s="146">
        <f t="shared" si="38"/>
        <v>0.24899081855529182</v>
      </c>
      <c r="AN31" s="146">
        <f t="shared" si="38"/>
        <v>0.26542313666246292</v>
      </c>
      <c r="AO31" s="146">
        <f t="shared" si="38"/>
        <v>0.28191147770380898</v>
      </c>
      <c r="AP31" s="146">
        <f t="shared" si="38"/>
        <v>0.2984595389509041</v>
      </c>
      <c r="AQ31" s="146">
        <f t="shared" si="38"/>
        <v>0.31507103028048256</v>
      </c>
      <c r="AR31" s="146">
        <f t="shared" si="38"/>
        <v>0.33174967500632496</v>
      </c>
      <c r="AS31" s="146">
        <f t="shared" si="38"/>
        <v>0.34849921071398055</v>
      </c>
      <c r="AT31" s="146">
        <f t="shared" si="38"/>
        <v>0.36532339009851245</v>
      </c>
      <c r="AU31" s="146">
        <f t="shared" si="38"/>
        <v>0.38222598180545503</v>
      </c>
      <c r="AV31" s="146">
        <f t="shared" si="38"/>
        <v>0.3992107712751698</v>
      </c>
      <c r="AW31" s="146">
        <f t="shared" si="38"/>
        <v>0.41628156159079083</v>
      </c>
      <c r="AX31" s="165">
        <f t="shared" si="38"/>
        <v>0.4334421743299488</v>
      </c>
      <c r="AY31" s="146">
        <f>AX33*$P$69</f>
        <v>0.30046430028030974</v>
      </c>
      <c r="AZ31" s="146">
        <f t="shared" ref="AZ31:BJ31" si="39">AY33*$P$69</f>
        <v>0.32380185596271971</v>
      </c>
      <c r="BA31" s="146">
        <f t="shared" si="39"/>
        <v>0.34716945807515764</v>
      </c>
      <c r="BB31" s="146">
        <f t="shared" si="39"/>
        <v>0.37056944037319189</v>
      </c>
      <c r="BC31" s="146">
        <f t="shared" si="39"/>
        <v>0.39400413961703368</v>
      </c>
      <c r="BD31" s="146">
        <f t="shared" si="39"/>
        <v>0.41747589580491273</v>
      </c>
      <c r="BE31" s="146">
        <f t="shared" si="39"/>
        <v>0.44098705240675351</v>
      </c>
      <c r="BF31" s="146">
        <f t="shared" si="39"/>
        <v>0.46453995659817482</v>
      </c>
      <c r="BG31" s="146">
        <f t="shared" si="39"/>
        <v>0.48813695949483676</v>
      </c>
      <c r="BH31" s="146">
        <f t="shared" si="39"/>
        <v>0.51178041638715843</v>
      </c>
      <c r="BI31" s="146">
        <f t="shared" si="39"/>
        <v>0.53547268697542971</v>
      </c>
      <c r="BJ31" s="144">
        <f t="shared" si="39"/>
        <v>0.55921613560533967</v>
      </c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1"/>
      <c r="BW31" s="131"/>
      <c r="BX31" s="131"/>
      <c r="BY31" s="131"/>
      <c r="BZ31" s="131"/>
      <c r="CA31" s="131"/>
      <c r="CB31" s="131"/>
      <c r="CC31" s="131"/>
      <c r="CD31" s="131"/>
      <c r="CE31" s="131"/>
      <c r="CF31" s="131"/>
      <c r="CG31" s="131"/>
      <c r="CH31" s="131"/>
      <c r="CI31" s="131"/>
      <c r="CJ31" s="131"/>
      <c r="CK31" s="131"/>
      <c r="CL31" s="131"/>
      <c r="CM31" s="131"/>
      <c r="CN31" s="131"/>
      <c r="CO31" s="131"/>
      <c r="CP31" s="131"/>
      <c r="CQ31" s="131"/>
      <c r="CR31" s="131"/>
      <c r="CS31" s="131"/>
      <c r="CT31" s="131"/>
      <c r="CU31" s="131"/>
      <c r="CV31" s="131"/>
      <c r="CW31" s="131"/>
      <c r="CX31" s="131"/>
      <c r="CY31" s="131"/>
      <c r="CZ31" s="131"/>
      <c r="DA31" s="131"/>
      <c r="DB31" s="131"/>
      <c r="DC31" s="131"/>
      <c r="DD31" s="131"/>
      <c r="DE31" s="131"/>
      <c r="DF31" s="131"/>
      <c r="DG31" s="131"/>
      <c r="DH31" s="131"/>
      <c r="DI31" s="131"/>
      <c r="DJ31" s="131"/>
      <c r="DK31" s="131"/>
      <c r="DL31" s="131"/>
      <c r="DM31" s="131"/>
      <c r="DN31" s="131"/>
      <c r="DO31" s="131"/>
      <c r="DP31" s="131"/>
      <c r="DQ31" s="131"/>
      <c r="DR31" s="131"/>
      <c r="DS31" s="131"/>
      <c r="DT31" s="131"/>
      <c r="DU31" s="131"/>
      <c r="DV31" s="131"/>
      <c r="DW31" s="131"/>
      <c r="DX31" s="131"/>
      <c r="DY31" s="131"/>
      <c r="DZ31" s="131"/>
      <c r="EA31" s="131"/>
      <c r="EB31" s="131"/>
      <c r="EC31" s="131"/>
      <c r="ED31" s="131"/>
      <c r="EE31" s="131"/>
      <c r="EF31" s="131"/>
      <c r="EG31" s="131"/>
      <c r="EH31" s="131"/>
      <c r="EI31" s="131"/>
      <c r="EJ31" s="131"/>
      <c r="EK31" s="131"/>
      <c r="EL31" s="131"/>
      <c r="EM31" s="131"/>
      <c r="EN31" s="131"/>
      <c r="EO31" s="131"/>
      <c r="EP31" s="131"/>
      <c r="EQ31" s="131"/>
      <c r="ER31" s="131"/>
      <c r="ES31" s="131"/>
      <c r="ET31" s="131"/>
      <c r="EU31" s="131"/>
      <c r="EV31" s="131"/>
      <c r="EW31" s="131"/>
      <c r="EX31" s="131"/>
      <c r="EY31" s="131"/>
      <c r="EZ31" s="131"/>
      <c r="FA31" s="131"/>
      <c r="FB31" s="131"/>
      <c r="FC31" s="131"/>
      <c r="FD31" s="131"/>
      <c r="FE31" s="131"/>
      <c r="FF31" s="131"/>
      <c r="FG31" s="131"/>
      <c r="FH31" s="131"/>
      <c r="FI31" s="131"/>
      <c r="FJ31" s="131"/>
      <c r="FK31" s="131"/>
      <c r="FL31" s="131"/>
      <c r="FM31" s="131"/>
      <c r="FN31" s="131"/>
      <c r="FO31" s="131"/>
      <c r="FP31" s="131"/>
      <c r="FQ31" s="131"/>
      <c r="FR31" s="131"/>
      <c r="FS31" s="131"/>
      <c r="FT31" s="131"/>
      <c r="FU31" s="131"/>
      <c r="FV31" s="131"/>
      <c r="FW31" s="131"/>
      <c r="FX31" s="131"/>
      <c r="FY31" s="131"/>
      <c r="FZ31" s="131"/>
      <c r="GA31" s="131"/>
      <c r="GB31" s="131"/>
      <c r="GC31" s="131"/>
      <c r="GD31" s="131"/>
      <c r="GE31" s="131"/>
      <c r="GF31" s="131"/>
      <c r="GG31" s="131"/>
      <c r="GH31" s="131"/>
      <c r="GI31" s="131"/>
      <c r="GJ31" s="131"/>
      <c r="GK31" s="131"/>
      <c r="GL31" s="131"/>
      <c r="GM31" s="131"/>
      <c r="GN31" s="131"/>
      <c r="GO31" s="131"/>
      <c r="GP31" s="131"/>
      <c r="GQ31" s="131"/>
      <c r="GR31" s="131"/>
      <c r="GS31" s="131"/>
    </row>
    <row r="32" spans="1:201" x14ac:dyDescent="0.25"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65"/>
      <c r="O32" s="131"/>
      <c r="P32" s="131"/>
      <c r="Q32" s="131"/>
      <c r="R32" s="131"/>
      <c r="S32" s="131"/>
      <c r="T32" s="144"/>
      <c r="U32" s="131"/>
      <c r="V32" s="146"/>
      <c r="W32" s="146"/>
      <c r="X32" s="146"/>
      <c r="Y32" s="146"/>
      <c r="Z32" s="165"/>
      <c r="AA32" s="131"/>
      <c r="AB32" s="146"/>
      <c r="AC32" s="146"/>
      <c r="AD32" s="146"/>
      <c r="AE32" s="146"/>
      <c r="AF32" s="144"/>
      <c r="AG32" s="131"/>
      <c r="AH32" s="146"/>
      <c r="AI32" s="146"/>
      <c r="AJ32" s="146"/>
      <c r="AK32" s="146"/>
      <c r="AL32" s="172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65"/>
      <c r="AY32" s="131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4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1"/>
      <c r="BW32" s="131"/>
      <c r="BX32" s="131"/>
      <c r="BY32" s="131"/>
      <c r="BZ32" s="131"/>
      <c r="CA32" s="131"/>
      <c r="CB32" s="131"/>
      <c r="CC32" s="131"/>
      <c r="CD32" s="131"/>
      <c r="CE32" s="131"/>
      <c r="CF32" s="131"/>
      <c r="CG32" s="131"/>
      <c r="CH32" s="131"/>
      <c r="CI32" s="131"/>
      <c r="CJ32" s="131"/>
      <c r="CK32" s="131"/>
      <c r="CL32" s="131"/>
      <c r="CM32" s="131"/>
      <c r="CN32" s="131"/>
      <c r="CO32" s="131"/>
      <c r="CP32" s="131"/>
      <c r="CQ32" s="131"/>
      <c r="CR32" s="131"/>
      <c r="CS32" s="131"/>
      <c r="CT32" s="131"/>
      <c r="CU32" s="131"/>
      <c r="CV32" s="131"/>
      <c r="CW32" s="131"/>
      <c r="CX32" s="131"/>
      <c r="CY32" s="131"/>
      <c r="CZ32" s="131"/>
      <c r="DA32" s="131"/>
      <c r="DB32" s="131"/>
      <c r="DC32" s="131"/>
      <c r="DD32" s="131"/>
      <c r="DE32" s="131"/>
      <c r="DF32" s="131"/>
      <c r="DG32" s="131"/>
      <c r="DH32" s="131"/>
      <c r="DI32" s="131"/>
      <c r="DJ32" s="131"/>
      <c r="DK32" s="131"/>
      <c r="DL32" s="131"/>
      <c r="DM32" s="131"/>
      <c r="DN32" s="131"/>
      <c r="DO32" s="131"/>
      <c r="DP32" s="131"/>
      <c r="DQ32" s="131"/>
      <c r="DR32" s="131"/>
      <c r="DS32" s="131"/>
      <c r="DT32" s="131"/>
      <c r="DU32" s="131"/>
      <c r="DV32" s="131"/>
      <c r="DW32" s="131"/>
      <c r="DX32" s="131"/>
      <c r="DY32" s="131"/>
      <c r="DZ32" s="131"/>
      <c r="EA32" s="131"/>
      <c r="EB32" s="131"/>
      <c r="EC32" s="131"/>
      <c r="ED32" s="131"/>
      <c r="EE32" s="131"/>
      <c r="EF32" s="131"/>
      <c r="EG32" s="131"/>
      <c r="EH32" s="131"/>
      <c r="EI32" s="131"/>
      <c r="EJ32" s="131"/>
      <c r="EK32" s="131"/>
      <c r="EL32" s="131"/>
      <c r="EM32" s="131"/>
      <c r="EN32" s="131"/>
      <c r="EO32" s="131"/>
      <c r="EP32" s="131"/>
      <c r="EQ32" s="131"/>
      <c r="ER32" s="131"/>
      <c r="ES32" s="131"/>
      <c r="ET32" s="131"/>
      <c r="EU32" s="131"/>
      <c r="EV32" s="131"/>
      <c r="EW32" s="131"/>
      <c r="EX32" s="131"/>
      <c r="EY32" s="131"/>
      <c r="EZ32" s="131"/>
      <c r="FA32" s="131"/>
      <c r="FB32" s="131"/>
      <c r="FC32" s="131"/>
      <c r="FD32" s="131"/>
      <c r="FE32" s="131"/>
      <c r="FF32" s="131"/>
      <c r="FG32" s="131"/>
      <c r="FH32" s="131"/>
      <c r="FI32" s="131"/>
      <c r="FJ32" s="131"/>
      <c r="FK32" s="131"/>
      <c r="FL32" s="131"/>
      <c r="FM32" s="131"/>
      <c r="FN32" s="131"/>
      <c r="FO32" s="131"/>
      <c r="FP32" s="131"/>
      <c r="FQ32" s="131"/>
      <c r="FR32" s="131"/>
      <c r="FS32" s="131"/>
      <c r="FT32" s="131"/>
      <c r="FU32" s="131"/>
      <c r="FV32" s="131"/>
      <c r="FW32" s="131"/>
      <c r="FX32" s="131"/>
      <c r="FY32" s="131"/>
      <c r="FZ32" s="131"/>
      <c r="GA32" s="131"/>
      <c r="GB32" s="131"/>
      <c r="GC32" s="131"/>
      <c r="GD32" s="131"/>
      <c r="GE32" s="131"/>
      <c r="GF32" s="131"/>
      <c r="GG32" s="131"/>
      <c r="GH32" s="131"/>
      <c r="GI32" s="131"/>
      <c r="GJ32" s="131"/>
      <c r="GK32" s="131"/>
      <c r="GL32" s="131"/>
      <c r="GM32" s="131"/>
      <c r="GN32" s="131"/>
      <c r="GO32" s="131"/>
      <c r="GP32" s="131"/>
      <c r="GQ32" s="131"/>
      <c r="GR32" s="131"/>
      <c r="GS32" s="131"/>
    </row>
    <row r="33" spans="1:201" x14ac:dyDescent="0.25">
      <c r="B33" s="128" t="s">
        <v>326</v>
      </c>
      <c r="C33" s="131"/>
      <c r="D33" s="131"/>
      <c r="E33" s="131"/>
      <c r="F33" s="131"/>
      <c r="G33" s="131"/>
      <c r="H33" s="143">
        <f>H28</f>
        <v>0.5</v>
      </c>
      <c r="I33" s="143">
        <f>I27+I28-I31</f>
        <v>0.48499999999999999</v>
      </c>
      <c r="J33" s="143">
        <f t="shared" ref="J33:BJ33" si="40">J27+J28-J31</f>
        <v>0.65045000000000008</v>
      </c>
      <c r="K33" s="143">
        <f>K27+K28-K31</f>
        <v>0.81633650000000013</v>
      </c>
      <c r="L33" s="143">
        <f t="shared" si="40"/>
        <v>0.98280840500000011</v>
      </c>
      <c r="M33" s="143">
        <f t="shared" si="40"/>
        <v>1.15001501285</v>
      </c>
      <c r="N33" s="166">
        <f t="shared" si="40"/>
        <v>1.3181061482645</v>
      </c>
      <c r="O33" s="145">
        <f t="shared" si="40"/>
        <v>1.6951114496995108</v>
      </c>
      <c r="P33" s="145">
        <f t="shared" si="40"/>
        <v>2.0749903572528949</v>
      </c>
      <c r="Q33" s="145">
        <f t="shared" si="40"/>
        <v>2.4580399929313206</v>
      </c>
      <c r="R33" s="145">
        <f t="shared" si="40"/>
        <v>2.844561119556078</v>
      </c>
      <c r="S33" s="145">
        <f t="shared" si="40"/>
        <v>3.234858381808658</v>
      </c>
      <c r="T33" s="145">
        <f t="shared" si="40"/>
        <v>3.6292405512121677</v>
      </c>
      <c r="U33" s="147">
        <f t="shared" si="40"/>
        <v>4.1201554821626489</v>
      </c>
      <c r="V33" s="147">
        <f t="shared" si="40"/>
        <v>4.6146137599332455</v>
      </c>
      <c r="W33" s="147">
        <f t="shared" si="40"/>
        <v>5.1127803757373442</v>
      </c>
      <c r="X33" s="147">
        <f t="shared" si="40"/>
        <v>5.6148222087484436</v>
      </c>
      <c r="Y33" s="147">
        <f t="shared" si="40"/>
        <v>6.1209080850373194</v>
      </c>
      <c r="Z33" s="166">
        <f t="shared" si="40"/>
        <v>6.6312088373702638</v>
      </c>
      <c r="AA33" s="147">
        <f t="shared" si="40"/>
        <v>7.200477987572202</v>
      </c>
      <c r="AB33" s="147">
        <f t="shared" si="40"/>
        <v>7.7723996213090878</v>
      </c>
      <c r="AC33" s="147">
        <f t="shared" si="40"/>
        <v>8.3472014462410034</v>
      </c>
      <c r="AD33" s="147">
        <f t="shared" si="40"/>
        <v>8.9251122310214406</v>
      </c>
      <c r="AE33" s="147">
        <f t="shared" si="40"/>
        <v>9.5063618963803744</v>
      </c>
      <c r="AF33" s="145">
        <f t="shared" si="40"/>
        <v>10.091181606631718</v>
      </c>
      <c r="AG33" s="147">
        <f t="shared" si="40"/>
        <v>11.169396373642844</v>
      </c>
      <c r="AH33" s="147">
        <f t="shared" si="40"/>
        <v>12.249881656515463</v>
      </c>
      <c r="AI33" s="147">
        <f t="shared" si="40"/>
        <v>13.332880053572152</v>
      </c>
      <c r="AJ33" s="147">
        <f t="shared" si="40"/>
        <v>14.418634674001556</v>
      </c>
      <c r="AK33" s="147">
        <f t="shared" si="40"/>
        <v>15.507389192443014</v>
      </c>
      <c r="AL33" s="169">
        <f t="shared" si="40"/>
        <v>16.599387903686122</v>
      </c>
      <c r="AM33" s="147">
        <f t="shared" si="40"/>
        <v>17.694875777497529</v>
      </c>
      <c r="AN33" s="147">
        <f t="shared" si="40"/>
        <v>18.794098513587265</v>
      </c>
      <c r="AO33" s="147">
        <f t="shared" si="40"/>
        <v>19.897302596726941</v>
      </c>
      <c r="AP33" s="147">
        <f t="shared" si="40"/>
        <v>21.004735352032171</v>
      </c>
      <c r="AQ33" s="147">
        <f t="shared" si="40"/>
        <v>22.116645000421666</v>
      </c>
      <c r="AR33" s="147">
        <f t="shared" si="40"/>
        <v>23.233280714265369</v>
      </c>
      <c r="AS33" s="147">
        <f t="shared" si="40"/>
        <v>24.354892673234165</v>
      </c>
      <c r="AT33" s="147">
        <f t="shared" si="40"/>
        <v>25.48173212036367</v>
      </c>
      <c r="AU33" s="147">
        <f t="shared" si="40"/>
        <v>26.614051418344655</v>
      </c>
      <c r="AV33" s="147">
        <f t="shared" si="40"/>
        <v>27.752104106052723</v>
      </c>
      <c r="AW33" s="147">
        <f t="shared" si="40"/>
        <v>28.89614495532992</v>
      </c>
      <c r="AX33" s="166">
        <f t="shared" si="40"/>
        <v>30.046430028030976</v>
      </c>
      <c r="AY33" s="147">
        <f t="shared" si="40"/>
        <v>32.380185596271971</v>
      </c>
      <c r="AZ33" s="147">
        <f t="shared" si="40"/>
        <v>34.716945807515764</v>
      </c>
      <c r="BA33" s="147">
        <f t="shared" si="40"/>
        <v>37.056944037319191</v>
      </c>
      <c r="BB33" s="147">
        <f t="shared" si="40"/>
        <v>39.400413961703364</v>
      </c>
      <c r="BC33" s="147">
        <f t="shared" si="40"/>
        <v>41.747589580491272</v>
      </c>
      <c r="BD33" s="147">
        <f t="shared" si="40"/>
        <v>44.098705240675351</v>
      </c>
      <c r="BE33" s="147">
        <f t="shared" si="40"/>
        <v>46.45399565981748</v>
      </c>
      <c r="BF33" s="147">
        <f t="shared" si="40"/>
        <v>48.813695949483673</v>
      </c>
      <c r="BG33" s="147">
        <f t="shared" si="40"/>
        <v>51.178041638715847</v>
      </c>
      <c r="BH33" s="147">
        <f t="shared" si="40"/>
        <v>53.547268697542968</v>
      </c>
      <c r="BI33" s="147">
        <f t="shared" si="40"/>
        <v>55.921613560533963</v>
      </c>
      <c r="BJ33" s="145">
        <f t="shared" si="40"/>
        <v>58.301313150394712</v>
      </c>
      <c r="BK33" s="131"/>
      <c r="BL33" s="131"/>
      <c r="BM33" s="131"/>
      <c r="BN33" s="131"/>
      <c r="BO33" s="131"/>
      <c r="BP33" s="131"/>
      <c r="BQ33" s="131"/>
      <c r="BR33" s="131"/>
      <c r="BS33" s="131"/>
      <c r="BT33" s="131"/>
      <c r="BU33" s="131"/>
      <c r="BV33" s="131"/>
      <c r="BW33" s="131"/>
      <c r="BX33" s="131"/>
      <c r="BY33" s="131"/>
      <c r="BZ33" s="131"/>
      <c r="CA33" s="131"/>
      <c r="CB33" s="131"/>
      <c r="CC33" s="131"/>
      <c r="CD33" s="131"/>
      <c r="CE33" s="131"/>
      <c r="CF33" s="131"/>
      <c r="CG33" s="131"/>
      <c r="CH33" s="131"/>
      <c r="CI33" s="131"/>
      <c r="CJ33" s="131"/>
      <c r="CK33" s="131"/>
      <c r="CL33" s="131"/>
      <c r="CM33" s="131"/>
      <c r="CN33" s="131"/>
      <c r="CO33" s="131"/>
      <c r="CP33" s="131"/>
      <c r="CQ33" s="131"/>
      <c r="CR33" s="131"/>
      <c r="CS33" s="131"/>
      <c r="CT33" s="131"/>
      <c r="CU33" s="131"/>
      <c r="CV33" s="131"/>
      <c r="CW33" s="131"/>
      <c r="CX33" s="131"/>
      <c r="CY33" s="131"/>
      <c r="CZ33" s="131"/>
      <c r="DA33" s="131"/>
      <c r="DB33" s="131"/>
      <c r="DC33" s="131"/>
      <c r="DD33" s="131"/>
      <c r="DE33" s="131"/>
      <c r="DF33" s="131"/>
      <c r="DG33" s="131"/>
      <c r="DH33" s="131"/>
      <c r="DI33" s="131"/>
      <c r="DJ33" s="131"/>
      <c r="DK33" s="131"/>
      <c r="DL33" s="131"/>
      <c r="DM33" s="131"/>
      <c r="DN33" s="131"/>
      <c r="DO33" s="131"/>
      <c r="DP33" s="131"/>
      <c r="DQ33" s="131"/>
      <c r="DR33" s="131"/>
      <c r="DS33" s="131"/>
      <c r="DT33" s="131"/>
      <c r="DU33" s="131"/>
      <c r="DV33" s="131"/>
      <c r="DW33" s="131"/>
      <c r="DX33" s="131"/>
      <c r="DY33" s="131"/>
      <c r="DZ33" s="131"/>
      <c r="EA33" s="131"/>
      <c r="EB33" s="131"/>
      <c r="EC33" s="131"/>
      <c r="ED33" s="131"/>
      <c r="EE33" s="131"/>
      <c r="EF33" s="131"/>
      <c r="EG33" s="131"/>
      <c r="EH33" s="131"/>
      <c r="EI33" s="131"/>
      <c r="EJ33" s="131"/>
      <c r="EK33" s="131"/>
      <c r="EL33" s="131"/>
      <c r="EM33" s="131"/>
      <c r="EN33" s="131"/>
      <c r="EO33" s="131"/>
      <c r="EP33" s="131"/>
      <c r="EQ33" s="131"/>
      <c r="ER33" s="131"/>
      <c r="ES33" s="131"/>
      <c r="ET33" s="131"/>
      <c r="EU33" s="131"/>
      <c r="EV33" s="131"/>
      <c r="EW33" s="131"/>
      <c r="EX33" s="131"/>
      <c r="EY33" s="131"/>
      <c r="EZ33" s="131"/>
      <c r="FA33" s="131"/>
      <c r="FB33" s="131"/>
      <c r="FC33" s="131"/>
      <c r="FD33" s="131"/>
      <c r="FE33" s="131"/>
      <c r="FF33" s="131"/>
      <c r="FG33" s="131"/>
      <c r="FH33" s="131"/>
      <c r="FI33" s="131"/>
      <c r="FJ33" s="131"/>
      <c r="FK33" s="131"/>
      <c r="FL33" s="131"/>
      <c r="FM33" s="131"/>
      <c r="FN33" s="131"/>
      <c r="FO33" s="131"/>
      <c r="FP33" s="131"/>
      <c r="FQ33" s="131"/>
      <c r="FR33" s="131"/>
      <c r="FS33" s="131"/>
      <c r="FT33" s="131"/>
      <c r="FU33" s="131"/>
      <c r="FV33" s="131"/>
      <c r="FW33" s="131"/>
      <c r="FX33" s="131"/>
      <c r="FY33" s="131"/>
      <c r="FZ33" s="131"/>
      <c r="GA33" s="131"/>
      <c r="GB33" s="131"/>
      <c r="GC33" s="131"/>
      <c r="GD33" s="131"/>
      <c r="GE33" s="131"/>
      <c r="GF33" s="131"/>
      <c r="GG33" s="131"/>
      <c r="GH33" s="131"/>
      <c r="GI33" s="131"/>
      <c r="GJ33" s="131"/>
      <c r="GK33" s="131"/>
      <c r="GL33" s="131"/>
      <c r="GM33" s="131"/>
      <c r="GN33" s="131"/>
      <c r="GO33" s="131"/>
      <c r="GP33" s="131"/>
      <c r="GQ33" s="131"/>
      <c r="GR33" s="131"/>
      <c r="GS33" s="131"/>
    </row>
    <row r="34" spans="1:201" s="158" customFormat="1" x14ac:dyDescent="0.25">
      <c r="B34" s="159" t="s">
        <v>405</v>
      </c>
      <c r="C34" s="160"/>
      <c r="D34" s="160"/>
      <c r="E34" s="160"/>
      <c r="F34" s="160"/>
      <c r="G34" s="160"/>
      <c r="H34" s="160">
        <f>H33*'Input Sheet'!$C$9</f>
        <v>7500</v>
      </c>
      <c r="I34" s="160">
        <f>I33*'Input Sheet'!$C$9</f>
        <v>7275</v>
      </c>
      <c r="J34" s="160">
        <f>J33*'Input Sheet'!$C$9</f>
        <v>9756.7500000000018</v>
      </c>
      <c r="K34" s="160">
        <f>K33*'Input Sheet'!$C$9</f>
        <v>12245.047500000002</v>
      </c>
      <c r="L34" s="160">
        <f>L33*'Input Sheet'!$C$9</f>
        <v>14742.126075000002</v>
      </c>
      <c r="M34" s="160">
        <f>M33*'Input Sheet'!$C$9</f>
        <v>17250.22519275</v>
      </c>
      <c r="N34" s="167">
        <f>N33*'Input Sheet'!$C$9</f>
        <v>19771.592223967502</v>
      </c>
      <c r="O34" s="160">
        <f>O33*'Input Sheet'!$D$9</f>
        <v>27121.783195192173</v>
      </c>
      <c r="P34" s="160">
        <f>P33*'Input Sheet'!$D$9</f>
        <v>33199.845716046322</v>
      </c>
      <c r="Q34" s="160">
        <f>Q33*'Input Sheet'!$D$9</f>
        <v>39328.639886901132</v>
      </c>
      <c r="R34" s="160">
        <f>R33*'Input Sheet'!$D$9</f>
        <v>45512.977912897251</v>
      </c>
      <c r="S34" s="160">
        <f>S33*'Input Sheet'!$D$9</f>
        <v>51757.73410893853</v>
      </c>
      <c r="T34" s="160">
        <f>T33*'Input Sheet'!$D$9</f>
        <v>58067.848819394683</v>
      </c>
      <c r="U34" s="160">
        <f>U33*'Input Sheet'!$D$9</f>
        <v>65922.487714602379</v>
      </c>
      <c r="V34" s="160">
        <f>V33*'Input Sheet'!$D$9</f>
        <v>73833.820158931921</v>
      </c>
      <c r="W34" s="160">
        <f>W33*'Input Sheet'!$D$9</f>
        <v>81804.486011797504</v>
      </c>
      <c r="X34" s="160">
        <f>X33*'Input Sheet'!$D$9</f>
        <v>89837.155339975099</v>
      </c>
      <c r="Y34" s="160">
        <f>Y33*'Input Sheet'!$D$9</f>
        <v>97934.529360597109</v>
      </c>
      <c r="Z34" s="160">
        <f>Z33*'Input Sheet'!$D$9</f>
        <v>106099.34139792422</v>
      </c>
      <c r="AA34" s="160">
        <f>AA33*'Input Sheet'!$E$9</f>
        <v>115207.64780115524</v>
      </c>
      <c r="AB34" s="160">
        <f>AB33*'Input Sheet'!$E$9</f>
        <v>124358.3939409454</v>
      </c>
      <c r="AC34" s="160">
        <f>AC33*'Input Sheet'!$E$9</f>
        <v>133555.22313985604</v>
      </c>
      <c r="AD34" s="160">
        <f>AD33*'Input Sheet'!$E$9</f>
        <v>142801.79569634306</v>
      </c>
      <c r="AE34" s="160">
        <f>AE33*'Input Sheet'!$E$9</f>
        <v>152101.79034208599</v>
      </c>
      <c r="AF34" s="160">
        <f>AF33*'Input Sheet'!$E$9</f>
        <v>161458.9057061075</v>
      </c>
      <c r="AG34" s="160">
        <f>AG33*'Input Sheet'!$E$9</f>
        <v>178710.34197828549</v>
      </c>
      <c r="AH34" s="160">
        <f>AH33*'Input Sheet'!$E$9</f>
        <v>195998.10650424741</v>
      </c>
      <c r="AI34" s="160">
        <f>AI33*'Input Sheet'!$E$9</f>
        <v>213326.08085715445</v>
      </c>
      <c r="AJ34" s="160">
        <f>AJ33*'Input Sheet'!$E$9</f>
        <v>230698.1547840249</v>
      </c>
      <c r="AK34" s="160">
        <f>AK33*'Input Sheet'!$E$9</f>
        <v>248118.22707908822</v>
      </c>
      <c r="AL34" s="160">
        <f>AL33*'Input Sheet'!$E$9</f>
        <v>265590.20645897795</v>
      </c>
      <c r="AM34" s="160">
        <f>AM33*'Input Sheet'!$F$9</f>
        <v>318507.76399495552</v>
      </c>
      <c r="AN34" s="160">
        <f>AN33*'Input Sheet'!$F$9</f>
        <v>338293.77324457077</v>
      </c>
      <c r="AO34" s="160">
        <f>AO33*'Input Sheet'!$F$9</f>
        <v>358151.44674108492</v>
      </c>
      <c r="AP34" s="160">
        <f>AP33*'Input Sheet'!$F$9</f>
        <v>378085.23633657908</v>
      </c>
      <c r="AQ34" s="160">
        <f>AQ33*'Input Sheet'!$F$9</f>
        <v>398099.61000758997</v>
      </c>
      <c r="AR34" s="160">
        <f>AR33*'Input Sheet'!$F$9</f>
        <v>418199.05285677663</v>
      </c>
      <c r="AS34" s="160">
        <f>AS33*'Input Sheet'!$F$9</f>
        <v>438388.06811821496</v>
      </c>
      <c r="AT34" s="160">
        <f>AT33*'Input Sheet'!$F$9</f>
        <v>458671.17816654604</v>
      </c>
      <c r="AU34" s="160">
        <f>AU33*'Input Sheet'!$F$9</f>
        <v>479052.92553020379</v>
      </c>
      <c r="AV34" s="160">
        <f>AV33*'Input Sheet'!$F$9</f>
        <v>499537.87390894903</v>
      </c>
      <c r="AW34" s="160">
        <f>AW33*'Input Sheet'!$F$9</f>
        <v>520130.60919593857</v>
      </c>
      <c r="AX34" s="160">
        <f>AX33*'Input Sheet'!$F$9</f>
        <v>540835.74050455762</v>
      </c>
      <c r="AY34" s="160">
        <f>AY33*'Input Sheet'!$G$9</f>
        <v>647603.71192543942</v>
      </c>
      <c r="AZ34" s="160">
        <f>AZ33*'Input Sheet'!$G$9</f>
        <v>694338.91615031532</v>
      </c>
      <c r="BA34" s="160">
        <f>BA33*'Input Sheet'!$G$9</f>
        <v>741138.8807463838</v>
      </c>
      <c r="BB34" s="160">
        <f>BB33*'Input Sheet'!$G$9</f>
        <v>788008.2792340673</v>
      </c>
      <c r="BC34" s="160">
        <f>BC33*'Input Sheet'!$G$9</f>
        <v>834951.79160982545</v>
      </c>
      <c r="BD34" s="160">
        <f>BD33*'Input Sheet'!$G$9</f>
        <v>881974.10481350706</v>
      </c>
      <c r="BE34" s="160">
        <f>BE33*'Input Sheet'!$G$9</f>
        <v>929079.91319634963</v>
      </c>
      <c r="BF34" s="160">
        <f>BF33*'Input Sheet'!$G$9</f>
        <v>976273.91898967349</v>
      </c>
      <c r="BG34" s="160">
        <f>BG33*'Input Sheet'!$G$9</f>
        <v>1023560.8327743169</v>
      </c>
      <c r="BH34" s="160">
        <f>BH33*'Input Sheet'!$G$9</f>
        <v>1070945.3739508593</v>
      </c>
      <c r="BI34" s="160">
        <f>BI33*'Input Sheet'!$G$9</f>
        <v>1118432.2712106793</v>
      </c>
      <c r="BJ34" s="160">
        <f>BJ33*'Input Sheet'!$G$9</f>
        <v>1166026.2630078942</v>
      </c>
      <c r="BK34" s="160"/>
      <c r="BL34" s="160"/>
      <c r="BM34" s="160"/>
      <c r="BN34" s="160"/>
      <c r="BO34" s="160"/>
      <c r="BP34" s="160"/>
      <c r="BQ34" s="160"/>
      <c r="BR34" s="160"/>
      <c r="BS34" s="160"/>
      <c r="BT34" s="160"/>
      <c r="BU34" s="160"/>
      <c r="BV34" s="160"/>
      <c r="BW34" s="160"/>
      <c r="BX34" s="160"/>
      <c r="BY34" s="160"/>
      <c r="BZ34" s="160"/>
      <c r="CA34" s="160"/>
      <c r="CB34" s="160"/>
      <c r="CC34" s="160"/>
      <c r="CD34" s="160"/>
      <c r="CE34" s="160"/>
      <c r="CF34" s="160"/>
      <c r="CG34" s="160"/>
      <c r="CH34" s="160"/>
      <c r="CI34" s="160"/>
      <c r="CJ34" s="160"/>
      <c r="CK34" s="160"/>
      <c r="CL34" s="160"/>
      <c r="CM34" s="160"/>
      <c r="CN34" s="160"/>
      <c r="CO34" s="160"/>
      <c r="CP34" s="160"/>
      <c r="CQ34" s="160"/>
      <c r="CR34" s="160"/>
      <c r="CS34" s="160"/>
      <c r="CT34" s="160"/>
      <c r="CU34" s="160"/>
      <c r="CV34" s="160"/>
      <c r="CW34" s="160"/>
      <c r="CX34" s="160"/>
      <c r="CY34" s="160"/>
      <c r="CZ34" s="160"/>
      <c r="DA34" s="160"/>
      <c r="DB34" s="160"/>
      <c r="DC34" s="160"/>
      <c r="DD34" s="160"/>
      <c r="DE34" s="160"/>
      <c r="DF34" s="160"/>
      <c r="DG34" s="160"/>
      <c r="DH34" s="160"/>
      <c r="DI34" s="160"/>
      <c r="DJ34" s="160"/>
      <c r="DK34" s="160"/>
      <c r="DL34" s="160"/>
      <c r="DM34" s="160"/>
      <c r="DN34" s="160"/>
      <c r="DO34" s="160"/>
      <c r="DP34" s="160"/>
      <c r="DQ34" s="160"/>
      <c r="DR34" s="160"/>
      <c r="DS34" s="160"/>
      <c r="DT34" s="160"/>
      <c r="DU34" s="160"/>
      <c r="DV34" s="160"/>
      <c r="DW34" s="160"/>
      <c r="DX34" s="160"/>
      <c r="DY34" s="160"/>
      <c r="DZ34" s="160"/>
      <c r="EA34" s="160"/>
      <c r="EB34" s="160"/>
      <c r="EC34" s="160"/>
      <c r="ED34" s="160"/>
      <c r="EE34" s="160"/>
      <c r="EF34" s="160"/>
      <c r="EG34" s="160"/>
      <c r="EH34" s="160"/>
      <c r="EI34" s="160"/>
      <c r="EJ34" s="160"/>
      <c r="EK34" s="160"/>
      <c r="EL34" s="160"/>
      <c r="EM34" s="160"/>
      <c r="EN34" s="160"/>
      <c r="EO34" s="160"/>
      <c r="EP34" s="160"/>
      <c r="EQ34" s="160"/>
      <c r="ER34" s="160"/>
      <c r="ES34" s="160"/>
      <c r="ET34" s="160"/>
      <c r="EU34" s="160"/>
      <c r="EV34" s="160"/>
      <c r="EW34" s="160"/>
      <c r="EX34" s="160"/>
      <c r="EY34" s="160"/>
      <c r="EZ34" s="160"/>
      <c r="FA34" s="160"/>
      <c r="FB34" s="160"/>
      <c r="FC34" s="160"/>
      <c r="FD34" s="160"/>
      <c r="FE34" s="160"/>
      <c r="FF34" s="160"/>
      <c r="FG34" s="160"/>
      <c r="FH34" s="160"/>
      <c r="FI34" s="160"/>
      <c r="FJ34" s="160"/>
      <c r="FK34" s="160"/>
      <c r="FL34" s="160"/>
      <c r="FM34" s="160"/>
      <c r="FN34" s="160"/>
      <c r="FO34" s="160"/>
      <c r="FP34" s="160"/>
      <c r="FQ34" s="160"/>
      <c r="FR34" s="160"/>
      <c r="FS34" s="160"/>
      <c r="FT34" s="160"/>
      <c r="FU34" s="160"/>
      <c r="FV34" s="160"/>
      <c r="FW34" s="160"/>
      <c r="FX34" s="160"/>
      <c r="FY34" s="160"/>
      <c r="FZ34" s="160"/>
      <c r="GA34" s="160"/>
      <c r="GB34" s="160"/>
      <c r="GC34" s="160"/>
      <c r="GD34" s="160"/>
      <c r="GE34" s="160"/>
      <c r="GF34" s="160"/>
      <c r="GG34" s="160"/>
      <c r="GH34" s="160"/>
      <c r="GI34" s="160"/>
      <c r="GJ34" s="160"/>
      <c r="GK34" s="160"/>
      <c r="GL34" s="160"/>
      <c r="GM34" s="160"/>
      <c r="GN34" s="160"/>
      <c r="GO34" s="160"/>
      <c r="GP34" s="160"/>
      <c r="GQ34" s="160"/>
      <c r="GR34" s="160"/>
      <c r="GS34" s="160"/>
    </row>
    <row r="35" spans="1:201" x14ac:dyDescent="0.25"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67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67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67"/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  <c r="AX35" s="167"/>
      <c r="AY35" s="131"/>
      <c r="AZ35" s="131"/>
      <c r="BA35" s="131"/>
      <c r="BB35" s="131"/>
      <c r="BC35" s="131"/>
      <c r="BD35" s="131"/>
      <c r="BE35" s="131"/>
      <c r="BF35" s="131"/>
      <c r="BG35" s="131"/>
      <c r="BH35" s="131"/>
      <c r="BI35" s="131"/>
      <c r="BJ35" s="131"/>
      <c r="BK35" s="131"/>
      <c r="BL35" s="131"/>
      <c r="BM35" s="131"/>
      <c r="BN35" s="131"/>
      <c r="BO35" s="131"/>
      <c r="BP35" s="131"/>
      <c r="BQ35" s="131"/>
      <c r="BR35" s="131"/>
      <c r="BS35" s="131"/>
      <c r="BT35" s="131"/>
      <c r="BU35" s="131"/>
      <c r="BV35" s="131"/>
      <c r="BW35" s="131"/>
      <c r="BX35" s="131"/>
      <c r="BY35" s="131"/>
      <c r="BZ35" s="131"/>
      <c r="CA35" s="131"/>
      <c r="CB35" s="131"/>
      <c r="CC35" s="131"/>
      <c r="CD35" s="131"/>
      <c r="CE35" s="131"/>
      <c r="CF35" s="131"/>
      <c r="CG35" s="131"/>
      <c r="CH35" s="131"/>
      <c r="CI35" s="131"/>
      <c r="CJ35" s="131"/>
      <c r="CK35" s="131"/>
      <c r="CL35" s="131"/>
      <c r="CM35" s="131"/>
      <c r="CN35" s="131"/>
      <c r="CO35" s="131"/>
      <c r="CP35" s="131"/>
      <c r="CQ35" s="131"/>
      <c r="CR35" s="131"/>
      <c r="CS35" s="131"/>
      <c r="CT35" s="131"/>
      <c r="CU35" s="131"/>
      <c r="CV35" s="131"/>
      <c r="CW35" s="131"/>
      <c r="CX35" s="131"/>
      <c r="CY35" s="131"/>
      <c r="CZ35" s="131"/>
      <c r="DA35" s="131"/>
      <c r="DB35" s="131"/>
      <c r="DC35" s="131"/>
      <c r="DD35" s="131"/>
      <c r="DE35" s="131"/>
      <c r="DF35" s="131"/>
      <c r="DG35" s="131"/>
      <c r="DH35" s="131"/>
      <c r="DI35" s="131"/>
      <c r="DJ35" s="131"/>
      <c r="DK35" s="131"/>
      <c r="DL35" s="131"/>
      <c r="DM35" s="131"/>
      <c r="DN35" s="131"/>
      <c r="DO35" s="131"/>
      <c r="DP35" s="131"/>
      <c r="DQ35" s="131"/>
      <c r="DR35" s="131"/>
      <c r="DS35" s="131"/>
      <c r="DT35" s="131"/>
      <c r="DU35" s="131"/>
      <c r="DV35" s="131"/>
      <c r="DW35" s="131"/>
      <c r="DX35" s="131"/>
      <c r="DY35" s="131"/>
      <c r="DZ35" s="131"/>
      <c r="EA35" s="131"/>
      <c r="EB35" s="131"/>
      <c r="EC35" s="131"/>
      <c r="ED35" s="131"/>
      <c r="EE35" s="131"/>
      <c r="EF35" s="131"/>
      <c r="EG35" s="131"/>
      <c r="EH35" s="131"/>
      <c r="EI35" s="131"/>
      <c r="EJ35" s="131"/>
      <c r="EK35" s="131"/>
      <c r="EL35" s="131"/>
      <c r="EM35" s="131"/>
      <c r="EN35" s="131"/>
      <c r="EO35" s="131"/>
      <c r="EP35" s="131"/>
      <c r="EQ35" s="131"/>
      <c r="ER35" s="131"/>
      <c r="ES35" s="131"/>
      <c r="ET35" s="131"/>
      <c r="EU35" s="131"/>
      <c r="EV35" s="131"/>
      <c r="EW35" s="131"/>
      <c r="EX35" s="131"/>
      <c r="EY35" s="131"/>
      <c r="EZ35" s="131"/>
      <c r="FA35" s="131"/>
      <c r="FB35" s="131"/>
      <c r="FC35" s="131"/>
      <c r="FD35" s="131"/>
      <c r="FE35" s="131"/>
      <c r="FF35" s="131"/>
      <c r="FG35" s="131"/>
      <c r="FH35" s="131"/>
      <c r="FI35" s="131"/>
      <c r="FJ35" s="131"/>
      <c r="FK35" s="131"/>
      <c r="FL35" s="131"/>
      <c r="FM35" s="131"/>
      <c r="FN35" s="131"/>
      <c r="FO35" s="131"/>
      <c r="FP35" s="131"/>
      <c r="FQ35" s="131"/>
      <c r="FR35" s="131"/>
      <c r="FS35" s="131"/>
      <c r="FT35" s="131"/>
      <c r="FU35" s="131"/>
      <c r="FV35" s="131"/>
      <c r="FW35" s="131"/>
      <c r="FX35" s="131"/>
      <c r="FY35" s="131"/>
      <c r="FZ35" s="131"/>
      <c r="GA35" s="131"/>
      <c r="GB35" s="131"/>
      <c r="GC35" s="131"/>
      <c r="GD35" s="131"/>
      <c r="GE35" s="131"/>
      <c r="GF35" s="131"/>
      <c r="GG35" s="131"/>
      <c r="GH35" s="131"/>
      <c r="GI35" s="131"/>
      <c r="GJ35" s="131"/>
      <c r="GK35" s="131"/>
      <c r="GL35" s="131"/>
      <c r="GM35" s="131"/>
      <c r="GN35" s="131"/>
      <c r="GO35" s="131"/>
      <c r="GP35" s="131"/>
      <c r="GQ35" s="131"/>
      <c r="GR35" s="131"/>
      <c r="GS35" s="131"/>
    </row>
    <row r="36" spans="1:201" x14ac:dyDescent="0.25">
      <c r="B36" s="128" t="s">
        <v>387</v>
      </c>
      <c r="C36" s="131"/>
      <c r="D36" s="131"/>
      <c r="E36" s="131"/>
      <c r="F36" s="131"/>
      <c r="G36" s="131"/>
      <c r="H36" s="149">
        <f>+H24+H14</f>
        <v>5.5</v>
      </c>
      <c r="I36" s="149">
        <f t="shared" ref="I36:BJ36" si="41">+I24+I14</f>
        <v>6.9950000000000001</v>
      </c>
      <c r="J36" s="149">
        <f t="shared" si="41"/>
        <v>8.4949500000000011</v>
      </c>
      <c r="K36" s="149">
        <f t="shared" si="41"/>
        <v>10.001195500000001</v>
      </c>
      <c r="L36" s="149">
        <f t="shared" si="41"/>
        <v>11.515086454999999</v>
      </c>
      <c r="M36" s="149">
        <f t="shared" si="41"/>
        <v>13.037978485949999</v>
      </c>
      <c r="N36" s="168">
        <f t="shared" si="41"/>
        <v>14.571234094709499</v>
      </c>
      <c r="O36" s="149">
        <f t="shared" si="41"/>
        <v>16.530048321477629</v>
      </c>
      <c r="P36" s="149">
        <f t="shared" si="41"/>
        <v>18.509585044950629</v>
      </c>
      <c r="Q36" s="149">
        <f t="shared" si="41"/>
        <v>20.511416988282104</v>
      </c>
      <c r="R36" s="149">
        <f t="shared" si="41"/>
        <v>22.537140280113952</v>
      </c>
      <c r="S36" s="149">
        <f t="shared" si="41"/>
        <v>24.588375751146167</v>
      </c>
      <c r="T36" s="149">
        <f t="shared" si="41"/>
        <v>26.666770254743625</v>
      </c>
      <c r="U36" s="149">
        <f t="shared" si="41"/>
        <v>29.357105423161563</v>
      </c>
      <c r="V36" s="149">
        <f t="shared" si="41"/>
        <v>32.068892298498014</v>
      </c>
      <c r="W36" s="149">
        <f t="shared" si="41"/>
        <v>34.803045239838092</v>
      </c>
      <c r="X36" s="149">
        <f t="shared" si="41"/>
        <v>37.560489613574426</v>
      </c>
      <c r="Y36" s="149">
        <f t="shared" si="41"/>
        <v>40.34216212275139</v>
      </c>
      <c r="Z36" s="168">
        <f t="shared" si="41"/>
        <v>43.149011141358315</v>
      </c>
      <c r="AA36" s="149">
        <f t="shared" si="41"/>
        <v>46.263426437910759</v>
      </c>
      <c r="AB36" s="149">
        <f t="shared" si="41"/>
        <v>49.395101338919744</v>
      </c>
      <c r="AC36" s="149">
        <f t="shared" si="41"/>
        <v>52.545281610503892</v>
      </c>
      <c r="AD36" s="149">
        <f t="shared" si="41"/>
        <v>55.715219922623618</v>
      </c>
      <c r="AE36" s="149">
        <f t="shared" si="41"/>
        <v>58.906176347387536</v>
      </c>
      <c r="AF36" s="149">
        <f t="shared" si="41"/>
        <v>62.119418860120504</v>
      </c>
      <c r="AG36" s="149">
        <f t="shared" si="41"/>
        <v>66.105957541661098</v>
      </c>
      <c r="AH36" s="149">
        <f t="shared" si="41"/>
        <v>70.131064742267441</v>
      </c>
      <c r="AI36" s="149">
        <f t="shared" si="41"/>
        <v>74.196129266139309</v>
      </c>
      <c r="AJ36" s="149">
        <f t="shared" si="41"/>
        <v>78.302558432053218</v>
      </c>
      <c r="AK36" s="149">
        <f t="shared" si="41"/>
        <v>82.451778582576551</v>
      </c>
      <c r="AL36" s="168">
        <f t="shared" si="41"/>
        <v>86.645235601382112</v>
      </c>
      <c r="AM36" s="149">
        <f t="shared" si="41"/>
        <v>90.884395438856473</v>
      </c>
      <c r="AN36" s="149">
        <f t="shared" si="41"/>
        <v>95.170744646198614</v>
      </c>
      <c r="AO36" s="149">
        <f t="shared" si="41"/>
        <v>99.505790918209115</v>
      </c>
      <c r="AP36" s="149">
        <f t="shared" si="41"/>
        <v>103.89106364497354</v>
      </c>
      <c r="AQ36" s="149">
        <f t="shared" si="41"/>
        <v>108.32811447264724</v>
      </c>
      <c r="AR36" s="149">
        <f t="shared" si="41"/>
        <v>112.81851787355282</v>
      </c>
      <c r="AS36" s="149">
        <f t="shared" si="41"/>
        <v>117.36387172580471</v>
      </c>
      <c r="AT36" s="149">
        <f t="shared" si="41"/>
        <v>121.96579790267992</v>
      </c>
      <c r="AU36" s="149">
        <f t="shared" si="41"/>
        <v>126.62594287195725</v>
      </c>
      <c r="AV36" s="149">
        <f t="shared" si="41"/>
        <v>131.34597830545178</v>
      </c>
      <c r="AW36" s="149">
        <f t="shared" si="41"/>
        <v>136.12760169897535</v>
      </c>
      <c r="AX36" s="168">
        <f t="shared" si="41"/>
        <v>140.97253700295821</v>
      </c>
      <c r="AY36" s="149">
        <f t="shared" si="41"/>
        <v>147.17479283489695</v>
      </c>
      <c r="AZ36" s="149">
        <f t="shared" si="41"/>
        <v>153.41158397996844</v>
      </c>
      <c r="BA36" s="149">
        <f t="shared" si="41"/>
        <v>159.68401435882501</v>
      </c>
      <c r="BB36" s="149">
        <f t="shared" si="41"/>
        <v>165.9931998955434</v>
      </c>
      <c r="BC36" s="149">
        <f t="shared" si="41"/>
        <v>172.34026881587488</v>
      </c>
      <c r="BD36" s="149">
        <f t="shared" si="41"/>
        <v>178.72636195019993</v>
      </c>
      <c r="BE36" s="149">
        <f t="shared" si="41"/>
        <v>185.15263304129121</v>
      </c>
      <c r="BF36" s="149">
        <f t="shared" si="41"/>
        <v>191.62024905699036</v>
      </c>
      <c r="BG36" s="149">
        <f t="shared" si="41"/>
        <v>198.13039050790621</v>
      </c>
      <c r="BH36" s="149">
        <f t="shared" si="41"/>
        <v>204.68425177024432</v>
      </c>
      <c r="BI36" s="149">
        <f t="shared" si="41"/>
        <v>211.28304141387804</v>
      </c>
      <c r="BJ36" s="149">
        <f t="shared" si="41"/>
        <v>217.92798253577678</v>
      </c>
      <c r="BK36" s="131"/>
      <c r="BL36" s="131"/>
      <c r="BM36" s="131"/>
      <c r="BN36" s="131"/>
      <c r="BO36" s="131"/>
      <c r="BP36" s="131"/>
      <c r="BQ36" s="131"/>
      <c r="BR36" s="131"/>
      <c r="BS36" s="131"/>
      <c r="BT36" s="131"/>
      <c r="BU36" s="131"/>
      <c r="BV36" s="131"/>
      <c r="BW36" s="131"/>
      <c r="BX36" s="131"/>
      <c r="BY36" s="131"/>
      <c r="BZ36" s="131"/>
      <c r="CA36" s="131"/>
      <c r="CB36" s="131"/>
      <c r="CC36" s="131"/>
      <c r="CD36" s="131"/>
      <c r="CE36" s="131"/>
      <c r="CF36" s="131"/>
      <c r="CG36" s="131"/>
      <c r="CH36" s="131"/>
      <c r="CI36" s="131"/>
      <c r="CJ36" s="131"/>
      <c r="CK36" s="131"/>
      <c r="CL36" s="131"/>
      <c r="CM36" s="131"/>
      <c r="CN36" s="131"/>
      <c r="CO36" s="131"/>
      <c r="CP36" s="131"/>
      <c r="CQ36" s="131"/>
      <c r="CR36" s="131"/>
      <c r="CS36" s="131"/>
      <c r="CT36" s="131"/>
      <c r="CU36" s="131"/>
      <c r="CV36" s="131"/>
      <c r="CW36" s="131"/>
      <c r="CX36" s="131"/>
      <c r="CY36" s="131"/>
      <c r="CZ36" s="131"/>
      <c r="DA36" s="131"/>
      <c r="DB36" s="131"/>
      <c r="DC36" s="131"/>
      <c r="DD36" s="131"/>
      <c r="DE36" s="131"/>
      <c r="DF36" s="131"/>
      <c r="DG36" s="131"/>
      <c r="DH36" s="131"/>
      <c r="DI36" s="131"/>
      <c r="DJ36" s="131"/>
      <c r="DK36" s="131"/>
      <c r="DL36" s="131"/>
      <c r="DM36" s="131"/>
      <c r="DN36" s="131"/>
      <c r="DO36" s="131"/>
      <c r="DP36" s="131"/>
      <c r="DQ36" s="131"/>
      <c r="DR36" s="131"/>
      <c r="DS36" s="131"/>
      <c r="DT36" s="131"/>
      <c r="DU36" s="131"/>
      <c r="DV36" s="131"/>
      <c r="DW36" s="131"/>
      <c r="DX36" s="131"/>
      <c r="DY36" s="131"/>
      <c r="DZ36" s="131"/>
      <c r="EA36" s="131"/>
      <c r="EB36" s="131"/>
      <c r="EC36" s="131"/>
      <c r="ED36" s="131"/>
      <c r="EE36" s="131"/>
      <c r="EF36" s="131"/>
      <c r="EG36" s="131"/>
      <c r="EH36" s="131"/>
      <c r="EI36" s="131"/>
      <c r="EJ36" s="131"/>
      <c r="EK36" s="131"/>
      <c r="EL36" s="131"/>
      <c r="EM36" s="131"/>
      <c r="EN36" s="131"/>
      <c r="EO36" s="131"/>
      <c r="EP36" s="131"/>
      <c r="EQ36" s="131"/>
      <c r="ER36" s="131"/>
      <c r="ES36" s="131"/>
      <c r="ET36" s="131"/>
      <c r="EU36" s="131"/>
      <c r="EV36" s="131"/>
      <c r="EW36" s="131"/>
      <c r="EX36" s="131"/>
      <c r="EY36" s="131"/>
      <c r="EZ36" s="131"/>
      <c r="FA36" s="131"/>
      <c r="FB36" s="131"/>
      <c r="FC36" s="131"/>
      <c r="FD36" s="131"/>
      <c r="FE36" s="131"/>
      <c r="FF36" s="131"/>
      <c r="FG36" s="131"/>
      <c r="FH36" s="131"/>
      <c r="FI36" s="131"/>
      <c r="FJ36" s="131"/>
      <c r="FK36" s="131"/>
      <c r="FL36" s="131"/>
      <c r="FM36" s="131"/>
      <c r="FN36" s="131"/>
      <c r="FO36" s="131"/>
      <c r="FP36" s="131"/>
      <c r="FQ36" s="131"/>
      <c r="FR36" s="131"/>
      <c r="FS36" s="131"/>
      <c r="FT36" s="131"/>
      <c r="FU36" s="131"/>
      <c r="FV36" s="131"/>
      <c r="FW36" s="131"/>
      <c r="FX36" s="131"/>
      <c r="FY36" s="131"/>
      <c r="FZ36" s="131"/>
      <c r="GA36" s="131"/>
      <c r="GB36" s="131"/>
      <c r="GC36" s="131"/>
      <c r="GD36" s="131"/>
      <c r="GE36" s="131"/>
      <c r="GF36" s="131"/>
      <c r="GG36" s="131"/>
      <c r="GH36" s="131"/>
      <c r="GI36" s="131"/>
      <c r="GJ36" s="131"/>
      <c r="GK36" s="131"/>
      <c r="GL36" s="131"/>
      <c r="GM36" s="131"/>
      <c r="GN36" s="131"/>
      <c r="GO36" s="131"/>
      <c r="GP36" s="131"/>
      <c r="GQ36" s="131"/>
      <c r="GR36" s="131"/>
      <c r="GS36" s="131"/>
    </row>
    <row r="37" spans="1:201" x14ac:dyDescent="0.25">
      <c r="B37" s="161"/>
      <c r="C37" s="131"/>
      <c r="D37" s="131"/>
      <c r="E37" s="131"/>
      <c r="F37" s="131"/>
      <c r="G37" s="131"/>
      <c r="H37" s="162"/>
      <c r="I37" s="162"/>
      <c r="J37" s="162"/>
      <c r="K37" s="162"/>
      <c r="L37" s="162"/>
      <c r="M37" s="162"/>
      <c r="N37" s="169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9"/>
      <c r="AA37" s="162"/>
      <c r="AB37" s="162"/>
      <c r="AC37" s="162"/>
      <c r="AD37" s="162"/>
      <c r="AE37" s="162"/>
      <c r="AF37" s="162"/>
      <c r="AG37" s="162"/>
      <c r="AH37" s="162"/>
      <c r="AI37" s="162"/>
      <c r="AJ37" s="162"/>
      <c r="AK37" s="162"/>
      <c r="AL37" s="169"/>
      <c r="AM37" s="162"/>
      <c r="AN37" s="162"/>
      <c r="AO37" s="162"/>
      <c r="AP37" s="162"/>
      <c r="AQ37" s="162"/>
      <c r="AR37" s="162"/>
      <c r="AS37" s="162"/>
      <c r="AT37" s="162"/>
      <c r="AU37" s="162"/>
      <c r="AV37" s="162"/>
      <c r="AW37" s="162"/>
      <c r="AX37" s="169"/>
      <c r="AY37" s="162"/>
      <c r="AZ37" s="162"/>
      <c r="BA37" s="162"/>
      <c r="BB37" s="162"/>
      <c r="BC37" s="162"/>
      <c r="BD37" s="162"/>
      <c r="BE37" s="162"/>
      <c r="BF37" s="162"/>
      <c r="BG37" s="162"/>
      <c r="BH37" s="162"/>
      <c r="BI37" s="162"/>
      <c r="BJ37" s="162"/>
      <c r="BK37" s="131"/>
      <c r="BL37" s="131"/>
      <c r="BM37" s="131"/>
      <c r="BN37" s="131"/>
      <c r="BO37" s="131"/>
      <c r="BP37" s="131"/>
      <c r="BQ37" s="131"/>
      <c r="BR37" s="131"/>
      <c r="BS37" s="131"/>
      <c r="BT37" s="131"/>
      <c r="BU37" s="131"/>
      <c r="BV37" s="131"/>
      <c r="BW37" s="131"/>
      <c r="BX37" s="131"/>
      <c r="BY37" s="131"/>
      <c r="BZ37" s="131"/>
      <c r="CA37" s="131"/>
      <c r="CB37" s="131"/>
      <c r="CC37" s="131"/>
      <c r="CD37" s="131"/>
      <c r="CE37" s="131"/>
      <c r="CF37" s="131"/>
      <c r="CG37" s="131"/>
      <c r="CH37" s="131"/>
      <c r="CI37" s="131"/>
      <c r="CJ37" s="131"/>
      <c r="CK37" s="131"/>
      <c r="CL37" s="131"/>
      <c r="CM37" s="131"/>
      <c r="CN37" s="131"/>
      <c r="CO37" s="131"/>
      <c r="CP37" s="131"/>
      <c r="CQ37" s="131"/>
      <c r="CR37" s="131"/>
      <c r="CS37" s="131"/>
      <c r="CT37" s="131"/>
      <c r="CU37" s="131"/>
      <c r="CV37" s="131"/>
      <c r="CW37" s="131"/>
      <c r="CX37" s="131"/>
      <c r="CY37" s="131"/>
      <c r="CZ37" s="131"/>
      <c r="DA37" s="131"/>
      <c r="DB37" s="131"/>
      <c r="DC37" s="131"/>
      <c r="DD37" s="131"/>
      <c r="DE37" s="131"/>
      <c r="DF37" s="131"/>
      <c r="DG37" s="131"/>
      <c r="DH37" s="131"/>
      <c r="DI37" s="131"/>
      <c r="DJ37" s="131"/>
      <c r="DK37" s="131"/>
      <c r="DL37" s="131"/>
      <c r="DM37" s="131"/>
      <c r="DN37" s="131"/>
      <c r="DO37" s="131"/>
      <c r="DP37" s="131"/>
      <c r="DQ37" s="131"/>
      <c r="DR37" s="131"/>
      <c r="DS37" s="131"/>
      <c r="DT37" s="131"/>
      <c r="DU37" s="131"/>
      <c r="DV37" s="131"/>
      <c r="DW37" s="131"/>
      <c r="DX37" s="131"/>
      <c r="DY37" s="131"/>
      <c r="DZ37" s="131"/>
      <c r="EA37" s="131"/>
      <c r="EB37" s="131"/>
      <c r="EC37" s="131"/>
      <c r="ED37" s="131"/>
      <c r="EE37" s="131"/>
      <c r="EF37" s="131"/>
      <c r="EG37" s="131"/>
      <c r="EH37" s="131"/>
      <c r="EI37" s="131"/>
      <c r="EJ37" s="131"/>
      <c r="EK37" s="131"/>
      <c r="EL37" s="131"/>
      <c r="EM37" s="131"/>
      <c r="EN37" s="131"/>
      <c r="EO37" s="131"/>
      <c r="EP37" s="131"/>
      <c r="EQ37" s="131"/>
      <c r="ER37" s="131"/>
      <c r="ES37" s="131"/>
      <c r="ET37" s="131"/>
      <c r="EU37" s="131"/>
      <c r="EV37" s="131"/>
      <c r="EW37" s="131"/>
      <c r="EX37" s="131"/>
      <c r="EY37" s="131"/>
      <c r="EZ37" s="131"/>
      <c r="FA37" s="131"/>
      <c r="FB37" s="131"/>
      <c r="FC37" s="131"/>
      <c r="FD37" s="131"/>
      <c r="FE37" s="131"/>
      <c r="FF37" s="131"/>
      <c r="FG37" s="131"/>
      <c r="FH37" s="131"/>
      <c r="FI37" s="131"/>
      <c r="FJ37" s="131"/>
      <c r="FK37" s="131"/>
      <c r="FL37" s="131"/>
      <c r="FM37" s="131"/>
      <c r="FN37" s="131"/>
      <c r="FO37" s="131"/>
      <c r="FP37" s="131"/>
      <c r="FQ37" s="131"/>
      <c r="FR37" s="131"/>
      <c r="FS37" s="131"/>
      <c r="FT37" s="131"/>
      <c r="FU37" s="131"/>
      <c r="FV37" s="131"/>
      <c r="FW37" s="131"/>
      <c r="FX37" s="131"/>
      <c r="FY37" s="131"/>
      <c r="FZ37" s="131"/>
      <c r="GA37" s="131"/>
      <c r="GB37" s="131"/>
      <c r="GC37" s="131"/>
      <c r="GD37" s="131"/>
      <c r="GE37" s="131"/>
      <c r="GF37" s="131"/>
      <c r="GG37" s="131"/>
      <c r="GH37" s="131"/>
      <c r="GI37" s="131"/>
      <c r="GJ37" s="131"/>
      <c r="GK37" s="131"/>
      <c r="GL37" s="131"/>
      <c r="GM37" s="131"/>
      <c r="GN37" s="131"/>
      <c r="GO37" s="131"/>
      <c r="GP37" s="131"/>
      <c r="GQ37" s="131"/>
      <c r="GR37" s="131"/>
      <c r="GS37" s="131"/>
    </row>
    <row r="38" spans="1:201" ht="27.6" x14ac:dyDescent="0.25">
      <c r="B38" s="159" t="s">
        <v>406</v>
      </c>
      <c r="C38" s="131"/>
      <c r="D38" s="131"/>
      <c r="E38" s="131"/>
      <c r="F38" s="131"/>
      <c r="G38" s="131"/>
      <c r="H38" s="163">
        <f>H34+H25+H16</f>
        <v>67750</v>
      </c>
      <c r="I38" s="163">
        <f t="shared" ref="I38:BJ38" si="42">I34+I25+I16</f>
        <v>84207.5</v>
      </c>
      <c r="J38" s="163">
        <f t="shared" si="42"/>
        <v>103425.97500000001</v>
      </c>
      <c r="K38" s="163">
        <f t="shared" si="42"/>
        <v>122720.23675000001</v>
      </c>
      <c r="L38" s="163">
        <f t="shared" si="42"/>
        <v>142107.58187749999</v>
      </c>
      <c r="M38" s="163">
        <f t="shared" si="42"/>
        <v>161605.375218075</v>
      </c>
      <c r="N38" s="170">
        <f t="shared" si="42"/>
        <v>181231.06538233976</v>
      </c>
      <c r="O38" s="163">
        <f t="shared" si="42"/>
        <v>223477.46232184896</v>
      </c>
      <c r="P38" s="163">
        <f t="shared" si="42"/>
        <v>254204.60143024774</v>
      </c>
      <c r="Q38" s="163">
        <f t="shared" si="42"/>
        <v>285252.98433092993</v>
      </c>
      <c r="R38" s="163">
        <f t="shared" si="42"/>
        <v>316647.26259718812</v>
      </c>
      <c r="S38" s="163">
        <f t="shared" si="42"/>
        <v>348412.4519930259</v>
      </c>
      <c r="T38" s="163">
        <f t="shared" si="42"/>
        <v>380573.9527827907</v>
      </c>
      <c r="U38" s="163">
        <f t="shared" si="42"/>
        <v>422674.67042921833</v>
      </c>
      <c r="V38" s="163">
        <f t="shared" si="42"/>
        <v>465100.0638497129</v>
      </c>
      <c r="W38" s="163">
        <f t="shared" si="42"/>
        <v>507864.38663843879</v>
      </c>
      <c r="X38" s="163">
        <f t="shared" si="42"/>
        <v>550982.06106026319</v>
      </c>
      <c r="Y38" s="163">
        <f t="shared" si="42"/>
        <v>594467.68317018822</v>
      </c>
      <c r="Z38" s="170">
        <f t="shared" si="42"/>
        <v>638336.02800898091</v>
      </c>
      <c r="AA38" s="163">
        <f t="shared" si="42"/>
        <v>758712.65770356148</v>
      </c>
      <c r="AB38" s="163">
        <f t="shared" si="42"/>
        <v>813222.37404902105</v>
      </c>
      <c r="AC38" s="163">
        <f t="shared" si="42"/>
        <v>868035.57545756199</v>
      </c>
      <c r="AD38" s="163">
        <f t="shared" si="42"/>
        <v>923174.06581572257</v>
      </c>
      <c r="AE38" s="163">
        <f t="shared" si="42"/>
        <v>978659.77040406619</v>
      </c>
      <c r="AF38" s="163">
        <f t="shared" si="42"/>
        <v>1034514.744618736</v>
      </c>
      <c r="AG38" s="163">
        <f t="shared" si="42"/>
        <v>1109986.1277916394</v>
      </c>
      <c r="AH38" s="163">
        <f t="shared" si="42"/>
        <v>1186046.8557045043</v>
      </c>
      <c r="AI38" s="163">
        <f t="shared" si="42"/>
        <v>1262721.040996993</v>
      </c>
      <c r="AJ38" s="163">
        <f t="shared" si="42"/>
        <v>1340033.0715429026</v>
      </c>
      <c r="AK38" s="163">
        <f t="shared" si="42"/>
        <v>1418007.6187281427</v>
      </c>
      <c r="AL38" s="170">
        <f t="shared" si="42"/>
        <v>1496669.6458476875</v>
      </c>
      <c r="AM38" s="163">
        <f t="shared" si="42"/>
        <v>1752896.9783479397</v>
      </c>
      <c r="AN38" s="163">
        <f t="shared" si="42"/>
        <v>1842267.1934974256</v>
      </c>
      <c r="AO38" s="163">
        <f t="shared" si="42"/>
        <v>1932487.3106876155</v>
      </c>
      <c r="AP38" s="163">
        <f t="shared" si="42"/>
        <v>2023586.5482213302</v>
      </c>
      <c r="AQ38" s="163">
        <f t="shared" si="42"/>
        <v>2115594.4978294363</v>
      </c>
      <c r="AR38" s="163">
        <f t="shared" si="42"/>
        <v>2208541.1348889694</v>
      </c>
      <c r="AS38" s="163">
        <f t="shared" si="42"/>
        <v>2302456.8287981516</v>
      </c>
      <c r="AT38" s="163">
        <f t="shared" si="42"/>
        <v>2397372.3535120757</v>
      </c>
      <c r="AU38" s="163">
        <f t="shared" si="42"/>
        <v>2493318.8982428582</v>
      </c>
      <c r="AV38" s="163">
        <f t="shared" si="42"/>
        <v>2590328.0783281676</v>
      </c>
      <c r="AW38" s="163">
        <f t="shared" si="42"/>
        <v>2688431.9462720677</v>
      </c>
      <c r="AX38" s="170">
        <f t="shared" si="42"/>
        <v>2787663.0029622079</v>
      </c>
      <c r="AY38" s="163">
        <f t="shared" si="42"/>
        <v>3057158.5214461684</v>
      </c>
      <c r="AZ38" s="163">
        <f t="shared" si="42"/>
        <v>3209002.2211413756</v>
      </c>
      <c r="BA38" s="163">
        <f t="shared" si="42"/>
        <v>3361444.5412517497</v>
      </c>
      <c r="BB38" s="163">
        <f t="shared" si="42"/>
        <v>3514507.5575767318</v>
      </c>
      <c r="BC38" s="163">
        <f t="shared" si="42"/>
        <v>3668213.5281063193</v>
      </c>
      <c r="BD38" s="163">
        <f t="shared" si="42"/>
        <v>3822584.8979077209</v>
      </c>
      <c r="BE38" s="163">
        <f t="shared" si="42"/>
        <v>3977644.3040803187</v>
      </c>
      <c r="BF38" s="163">
        <f t="shared" si="42"/>
        <v>4133414.5807804861</v>
      </c>
      <c r="BG38" s="163">
        <f t="shared" si="42"/>
        <v>4289918.7643178385</v>
      </c>
      <c r="BH38" s="163">
        <f t="shared" si="42"/>
        <v>4447180.0983245</v>
      </c>
      <c r="BI38" s="163">
        <f t="shared" si="42"/>
        <v>4605222.038999022</v>
      </c>
      <c r="BJ38" s="163">
        <f t="shared" si="42"/>
        <v>4764068.260426607</v>
      </c>
      <c r="BK38" s="131"/>
      <c r="BL38" s="131"/>
      <c r="BM38" s="131"/>
      <c r="BN38" s="131"/>
      <c r="BO38" s="131"/>
      <c r="BP38" s="131"/>
      <c r="BQ38" s="131"/>
      <c r="BR38" s="131"/>
      <c r="BS38" s="131"/>
      <c r="BT38" s="131"/>
      <c r="BU38" s="131"/>
      <c r="BV38" s="131"/>
      <c r="BW38" s="131"/>
      <c r="BX38" s="131"/>
      <c r="BY38" s="131"/>
      <c r="BZ38" s="131"/>
      <c r="CA38" s="131"/>
      <c r="CB38" s="131"/>
      <c r="CC38" s="131"/>
      <c r="CD38" s="131"/>
      <c r="CE38" s="131"/>
      <c r="CF38" s="131"/>
      <c r="CG38" s="131"/>
      <c r="CH38" s="131"/>
      <c r="CI38" s="131"/>
      <c r="CJ38" s="131"/>
      <c r="CK38" s="131"/>
      <c r="CL38" s="131"/>
      <c r="CM38" s="131"/>
      <c r="CN38" s="131"/>
      <c r="CO38" s="131"/>
      <c r="CP38" s="131"/>
      <c r="CQ38" s="131"/>
      <c r="CR38" s="131"/>
      <c r="CS38" s="131"/>
      <c r="CT38" s="131"/>
      <c r="CU38" s="131"/>
      <c r="CV38" s="131"/>
      <c r="CW38" s="131"/>
      <c r="CX38" s="131"/>
      <c r="CY38" s="131"/>
      <c r="CZ38" s="131"/>
      <c r="DA38" s="131"/>
      <c r="DB38" s="131"/>
      <c r="DC38" s="131"/>
      <c r="DD38" s="131"/>
      <c r="DE38" s="131"/>
      <c r="DF38" s="131"/>
      <c r="DG38" s="131"/>
      <c r="DH38" s="131"/>
      <c r="DI38" s="131"/>
      <c r="DJ38" s="131"/>
      <c r="DK38" s="131"/>
      <c r="DL38" s="131"/>
      <c r="DM38" s="131"/>
      <c r="DN38" s="131"/>
      <c r="DO38" s="131"/>
      <c r="DP38" s="131"/>
      <c r="DQ38" s="131"/>
      <c r="DR38" s="131"/>
      <c r="DS38" s="131"/>
      <c r="DT38" s="131"/>
      <c r="DU38" s="131"/>
      <c r="DV38" s="131"/>
      <c r="DW38" s="131"/>
      <c r="DX38" s="131"/>
      <c r="DY38" s="131"/>
      <c r="DZ38" s="131"/>
      <c r="EA38" s="131"/>
      <c r="EB38" s="131"/>
      <c r="EC38" s="131"/>
      <c r="ED38" s="131"/>
      <c r="EE38" s="131"/>
      <c r="EF38" s="131"/>
      <c r="EG38" s="131"/>
      <c r="EH38" s="131"/>
      <c r="EI38" s="131"/>
      <c r="EJ38" s="131"/>
      <c r="EK38" s="131"/>
      <c r="EL38" s="131"/>
      <c r="EM38" s="131"/>
      <c r="EN38" s="131"/>
      <c r="EO38" s="131"/>
      <c r="EP38" s="131"/>
      <c r="EQ38" s="131"/>
      <c r="ER38" s="131"/>
      <c r="ES38" s="131"/>
      <c r="ET38" s="131"/>
      <c r="EU38" s="131"/>
      <c r="EV38" s="131"/>
      <c r="EW38" s="131"/>
      <c r="EX38" s="131"/>
      <c r="EY38" s="131"/>
      <c r="EZ38" s="131"/>
      <c r="FA38" s="131"/>
      <c r="FB38" s="131"/>
      <c r="FC38" s="131"/>
      <c r="FD38" s="131"/>
      <c r="FE38" s="131"/>
      <c r="FF38" s="131"/>
      <c r="FG38" s="131"/>
      <c r="FH38" s="131"/>
      <c r="FI38" s="131"/>
      <c r="FJ38" s="131"/>
      <c r="FK38" s="131"/>
      <c r="FL38" s="131"/>
      <c r="FM38" s="131"/>
      <c r="FN38" s="131"/>
      <c r="FO38" s="131"/>
      <c r="FP38" s="131"/>
      <c r="FQ38" s="131"/>
      <c r="FR38" s="131"/>
      <c r="FS38" s="131"/>
      <c r="FT38" s="131"/>
      <c r="FU38" s="131"/>
      <c r="FV38" s="131"/>
      <c r="FW38" s="131"/>
      <c r="FX38" s="131"/>
      <c r="FY38" s="131"/>
      <c r="FZ38" s="131"/>
      <c r="GA38" s="131"/>
      <c r="GB38" s="131"/>
      <c r="GC38" s="131"/>
      <c r="GD38" s="131"/>
      <c r="GE38" s="131"/>
      <c r="GF38" s="131"/>
      <c r="GG38" s="131"/>
      <c r="GH38" s="131"/>
      <c r="GI38" s="131"/>
      <c r="GJ38" s="131"/>
      <c r="GK38" s="131"/>
      <c r="GL38" s="131"/>
      <c r="GM38" s="131"/>
      <c r="GN38" s="131"/>
      <c r="GO38" s="131"/>
      <c r="GP38" s="131"/>
      <c r="GQ38" s="131"/>
      <c r="GR38" s="131"/>
      <c r="GS38" s="131"/>
    </row>
    <row r="39" spans="1:201" x14ac:dyDescent="0.25">
      <c r="B39" s="127"/>
    </row>
    <row r="40" spans="1:201" s="131" customFormat="1" ht="27.6" x14ac:dyDescent="0.25">
      <c r="A40" s="152" t="s">
        <v>373</v>
      </c>
      <c r="B40" s="152" t="s">
        <v>404</v>
      </c>
      <c r="N40" s="165"/>
      <c r="O40" s="131">
        <f>1</f>
        <v>1</v>
      </c>
      <c r="P40" s="131">
        <f>O40+(O40*$E$84)</f>
        <v>1.02</v>
      </c>
      <c r="Q40" s="131">
        <f t="shared" ref="Q40:Z40" si="43">P40+(P40*$E$84)</f>
        <v>1.0404</v>
      </c>
      <c r="R40" s="131">
        <f t="shared" si="43"/>
        <v>1.0612079999999999</v>
      </c>
      <c r="S40" s="131">
        <f t="shared" si="43"/>
        <v>1.08243216</v>
      </c>
      <c r="T40" s="131">
        <f t="shared" si="43"/>
        <v>1.1040808032</v>
      </c>
      <c r="U40" s="131">
        <f t="shared" si="43"/>
        <v>1.1261624192640001</v>
      </c>
      <c r="V40" s="131">
        <f t="shared" si="43"/>
        <v>1.14868566764928</v>
      </c>
      <c r="W40" s="131">
        <f t="shared" si="43"/>
        <v>1.1716593810022657</v>
      </c>
      <c r="X40" s="131">
        <f t="shared" si="43"/>
        <v>1.1950925686223111</v>
      </c>
      <c r="Y40" s="131">
        <f t="shared" si="43"/>
        <v>1.2189944199947573</v>
      </c>
      <c r="Z40" s="167">
        <f t="shared" si="43"/>
        <v>1.2433743083946525</v>
      </c>
      <c r="AA40" s="131">
        <f>Z40+(Z40*$E$85)</f>
        <v>1.2682417945625455</v>
      </c>
      <c r="AB40" s="131">
        <f t="shared" ref="AB40:AF40" si="44">AA40+(AA40*$E$85)</f>
        <v>1.2936066304537963</v>
      </c>
      <c r="AC40" s="131">
        <f t="shared" si="44"/>
        <v>1.3194787630628722</v>
      </c>
      <c r="AD40" s="131">
        <f t="shared" si="44"/>
        <v>1.3458683383241297</v>
      </c>
      <c r="AE40" s="131">
        <f t="shared" si="44"/>
        <v>1.3727857050906123</v>
      </c>
      <c r="AF40" s="144">
        <f t="shared" si="44"/>
        <v>1.4002414191924246</v>
      </c>
      <c r="AG40" s="144">
        <f>AF40+(AF40*$E$86)</f>
        <v>1.421245040480311</v>
      </c>
      <c r="AH40" s="144">
        <f t="shared" ref="AH40:AX40" si="45">AG40+(AG40*$E$86)</f>
        <v>1.4425637160875155</v>
      </c>
      <c r="AI40" s="144">
        <f t="shared" si="45"/>
        <v>1.4642021718288283</v>
      </c>
      <c r="AJ40" s="144">
        <f t="shared" si="45"/>
        <v>1.4861652044062608</v>
      </c>
      <c r="AK40" s="144">
        <f t="shared" si="45"/>
        <v>1.5084576824723546</v>
      </c>
      <c r="AL40" s="165">
        <f t="shared" si="45"/>
        <v>1.5310845477094399</v>
      </c>
      <c r="AM40" s="144">
        <f t="shared" si="45"/>
        <v>1.5540508159250814</v>
      </c>
      <c r="AN40" s="144">
        <f t="shared" si="45"/>
        <v>1.5773615781639576</v>
      </c>
      <c r="AO40" s="144">
        <f t="shared" si="45"/>
        <v>1.601022001836417</v>
      </c>
      <c r="AP40" s="144">
        <f t="shared" si="45"/>
        <v>1.6250373318639633</v>
      </c>
      <c r="AQ40" s="144">
        <f t="shared" si="45"/>
        <v>1.6494128918419226</v>
      </c>
      <c r="AR40" s="144">
        <f t="shared" si="45"/>
        <v>1.6741540852195516</v>
      </c>
      <c r="AS40" s="144">
        <f t="shared" si="45"/>
        <v>1.6992663964978447</v>
      </c>
      <c r="AT40" s="144">
        <f t="shared" si="45"/>
        <v>1.7247553924453123</v>
      </c>
      <c r="AU40" s="144">
        <f t="shared" si="45"/>
        <v>1.7506267233319919</v>
      </c>
      <c r="AV40" s="144">
        <f t="shared" si="45"/>
        <v>1.7768861241819718</v>
      </c>
      <c r="AW40" s="144">
        <f t="shared" si="45"/>
        <v>1.8035394160447014</v>
      </c>
      <c r="AX40" s="174">
        <f t="shared" si="45"/>
        <v>1.8305925072853719</v>
      </c>
      <c r="AY40" s="144">
        <f>AX40+(AX40*$E$87)</f>
        <v>1.8580513948946524</v>
      </c>
      <c r="AZ40" s="144">
        <f t="shared" ref="AZ40:BJ40" si="46">AY40+(AY40*$E$87)</f>
        <v>1.8859221658180723</v>
      </c>
      <c r="BA40" s="144">
        <f t="shared" si="46"/>
        <v>1.9142109983053432</v>
      </c>
      <c r="BB40" s="144">
        <f t="shared" si="46"/>
        <v>1.9429241632799235</v>
      </c>
      <c r="BC40" s="144">
        <f t="shared" si="46"/>
        <v>1.9720680257291223</v>
      </c>
      <c r="BD40" s="144">
        <f t="shared" si="46"/>
        <v>2.0016490461150593</v>
      </c>
      <c r="BE40" s="144">
        <f t="shared" si="46"/>
        <v>2.0316737818067852</v>
      </c>
      <c r="BF40" s="144">
        <f t="shared" si="46"/>
        <v>2.062148888533887</v>
      </c>
      <c r="BG40" s="144">
        <f t="shared" si="46"/>
        <v>2.0930811218618954</v>
      </c>
      <c r="BH40" s="144">
        <f t="shared" si="46"/>
        <v>2.1244773386898239</v>
      </c>
      <c r="BI40" s="144">
        <f t="shared" si="46"/>
        <v>2.1563444987701712</v>
      </c>
      <c r="BJ40" s="144">
        <f t="shared" si="46"/>
        <v>2.1886896662517237</v>
      </c>
      <c r="BK40" s="144"/>
      <c r="BL40" s="146"/>
      <c r="BM40" s="146"/>
      <c r="BN40" s="146"/>
      <c r="BO40" s="146"/>
      <c r="BP40" s="146"/>
      <c r="BQ40" s="144"/>
    </row>
    <row r="41" spans="1:201" s="131" customFormat="1" x14ac:dyDescent="0.25">
      <c r="B41" s="152" t="s">
        <v>302</v>
      </c>
      <c r="N41" s="165"/>
      <c r="O41" s="146">
        <v>0</v>
      </c>
      <c r="P41" s="146">
        <f>O46</f>
        <v>1</v>
      </c>
      <c r="Q41" s="146">
        <f t="shared" ref="Q41:Z41" si="47">P46</f>
        <v>2.0100000000000002</v>
      </c>
      <c r="R41" s="146">
        <f t="shared" si="47"/>
        <v>3.0303000000000004</v>
      </c>
      <c r="S41" s="146">
        <f t="shared" si="47"/>
        <v>4.0612050000000002</v>
      </c>
      <c r="T41" s="146">
        <f t="shared" si="47"/>
        <v>5.1030251099999999</v>
      </c>
      <c r="U41" s="146">
        <f t="shared" si="47"/>
        <v>6.1560756620999992</v>
      </c>
      <c r="V41" s="146">
        <f t="shared" si="47"/>
        <v>7.2206773247429998</v>
      </c>
      <c r="W41" s="146">
        <f t="shared" si="47"/>
        <v>8.2971562191448491</v>
      </c>
      <c r="X41" s="146">
        <f t="shared" si="47"/>
        <v>9.3858440379556676</v>
      </c>
      <c r="Y41" s="146">
        <f t="shared" si="47"/>
        <v>10.487078166198422</v>
      </c>
      <c r="Z41" s="172">
        <f t="shared" si="47"/>
        <v>11.601201804531195</v>
      </c>
      <c r="AA41" s="146">
        <f>Z46</f>
        <v>12.728564094880536</v>
      </c>
      <c r="AB41" s="146">
        <f t="shared" ref="AB41:BJ41" si="48">AA46</f>
        <v>13.869520248494275</v>
      </c>
      <c r="AC41" s="146">
        <f t="shared" si="48"/>
        <v>15.024431676463129</v>
      </c>
      <c r="AD41" s="146">
        <f t="shared" si="48"/>
        <v>16.193666122761371</v>
      </c>
      <c r="AE41" s="146">
        <f t="shared" si="48"/>
        <v>17.377597799857888</v>
      </c>
      <c r="AF41" s="144">
        <f t="shared" si="48"/>
        <v>18.576607526949925</v>
      </c>
      <c r="AG41" s="144">
        <f t="shared" si="48"/>
        <v>19.791082870872852</v>
      </c>
      <c r="AH41" s="144">
        <f t="shared" si="48"/>
        <v>21.014417082644435</v>
      </c>
      <c r="AI41" s="144">
        <f t="shared" si="48"/>
        <v>22.246836627905505</v>
      </c>
      <c r="AJ41" s="144">
        <f t="shared" si="48"/>
        <v>23.488570433455276</v>
      </c>
      <c r="AK41" s="144">
        <f t="shared" si="48"/>
        <v>24.739849933526987</v>
      </c>
      <c r="AL41" s="165">
        <f t="shared" si="48"/>
        <v>26.000909116664072</v>
      </c>
      <c r="AM41" s="144">
        <f t="shared" si="48"/>
        <v>27.271984573206872</v>
      </c>
      <c r="AN41" s="144">
        <f t="shared" si="48"/>
        <v>28.553315543399883</v>
      </c>
      <c r="AO41" s="144">
        <f t="shared" si="48"/>
        <v>29.845143966129843</v>
      </c>
      <c r="AP41" s="144">
        <f t="shared" si="48"/>
        <v>31.147714528304959</v>
      </c>
      <c r="AQ41" s="144">
        <f t="shared" si="48"/>
        <v>32.461274714885874</v>
      </c>
      <c r="AR41" s="144">
        <f t="shared" si="48"/>
        <v>33.786074859578932</v>
      </c>
      <c r="AS41" s="144">
        <f t="shared" si="48"/>
        <v>35.122368196202693</v>
      </c>
      <c r="AT41" s="144">
        <f t="shared" si="48"/>
        <v>36.470410910738515</v>
      </c>
      <c r="AU41" s="144">
        <f t="shared" si="48"/>
        <v>37.830462194076439</v>
      </c>
      <c r="AV41" s="144">
        <f t="shared" si="48"/>
        <v>39.202784295467666</v>
      </c>
      <c r="AW41" s="144">
        <f t="shared" si="48"/>
        <v>40.587642576694961</v>
      </c>
      <c r="AX41" s="174">
        <f t="shared" si="48"/>
        <v>41.985305566972713</v>
      </c>
      <c r="AY41" s="144">
        <f t="shared" si="48"/>
        <v>43.39604501858836</v>
      </c>
      <c r="AZ41" s="144">
        <f t="shared" si="48"/>
        <v>45.037116188390073</v>
      </c>
      <c r="BA41" s="144">
        <f t="shared" si="48"/>
        <v>46.697852773266192</v>
      </c>
      <c r="BB41" s="144">
        <f t="shared" si="48"/>
        <v>48.378574507705203</v>
      </c>
      <c r="BC41" s="144">
        <f t="shared" si="48"/>
        <v>50.0796057984466</v>
      </c>
      <c r="BD41" s="144">
        <f t="shared" si="48"/>
        <v>51.801275795183493</v>
      </c>
      <c r="BE41" s="144">
        <f t="shared" si="48"/>
        <v>53.543918462322637</v>
      </c>
      <c r="BF41" s="144">
        <f t="shared" si="48"/>
        <v>55.30787265181781</v>
      </c>
      <c r="BG41" s="144">
        <f t="shared" si="48"/>
        <v>57.093482177092611</v>
      </c>
      <c r="BH41" s="144">
        <f t="shared" si="48"/>
        <v>58.901095888069044</v>
      </c>
      <c r="BI41" s="144">
        <f t="shared" si="48"/>
        <v>60.731067747318519</v>
      </c>
      <c r="BJ41" s="144">
        <f t="shared" si="48"/>
        <v>62.583756907352104</v>
      </c>
    </row>
    <row r="42" spans="1:201" s="131" customFormat="1" x14ac:dyDescent="0.25">
      <c r="B42" s="152"/>
      <c r="N42" s="165"/>
      <c r="P42" s="146"/>
      <c r="Q42" s="146"/>
      <c r="R42" s="146"/>
      <c r="S42" s="146"/>
      <c r="U42" s="146"/>
      <c r="V42" s="146"/>
      <c r="W42" s="146"/>
      <c r="X42" s="146"/>
      <c r="Y42" s="144"/>
      <c r="Z42" s="167"/>
      <c r="AA42" s="146"/>
      <c r="AB42" s="146"/>
      <c r="AC42" s="146"/>
      <c r="AD42" s="146"/>
      <c r="AE42" s="144"/>
      <c r="AF42" s="144"/>
      <c r="AG42" s="146"/>
      <c r="AH42" s="146"/>
      <c r="AI42" s="146"/>
      <c r="AJ42" s="146"/>
      <c r="AK42" s="146"/>
      <c r="AL42" s="172"/>
      <c r="AM42" s="146"/>
      <c r="AN42" s="146"/>
      <c r="AO42" s="146"/>
      <c r="AP42" s="146"/>
      <c r="AQ42" s="146"/>
      <c r="AR42" s="146"/>
      <c r="AS42" s="146"/>
      <c r="AT42" s="146"/>
      <c r="AU42" s="146"/>
      <c r="AV42" s="146"/>
      <c r="AW42" s="144"/>
      <c r="AX42" s="174"/>
      <c r="AY42" s="146"/>
      <c r="AZ42" s="146"/>
      <c r="BA42" s="146"/>
      <c r="BB42" s="146"/>
      <c r="BC42" s="146"/>
      <c r="BD42" s="146"/>
      <c r="BE42" s="146"/>
      <c r="BF42" s="146"/>
      <c r="BG42" s="146"/>
      <c r="BH42" s="146"/>
      <c r="BI42" s="144"/>
      <c r="BJ42" s="144"/>
    </row>
    <row r="43" spans="1:201" s="131" customFormat="1" x14ac:dyDescent="0.25">
      <c r="B43" s="152"/>
      <c r="N43" s="165"/>
      <c r="P43" s="146"/>
      <c r="Q43" s="146"/>
      <c r="R43" s="146"/>
      <c r="S43" s="146"/>
      <c r="U43" s="146"/>
      <c r="V43" s="146"/>
      <c r="W43" s="146"/>
      <c r="X43" s="146"/>
      <c r="Y43" s="144"/>
      <c r="Z43" s="167"/>
      <c r="AA43" s="146"/>
      <c r="AB43" s="146"/>
      <c r="AC43" s="146"/>
      <c r="AD43" s="146"/>
      <c r="AE43" s="144"/>
      <c r="AF43" s="144"/>
      <c r="AG43" s="146"/>
      <c r="AH43" s="146"/>
      <c r="AI43" s="146"/>
      <c r="AJ43" s="146"/>
      <c r="AK43" s="146"/>
      <c r="AL43" s="172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4"/>
      <c r="AX43" s="174"/>
      <c r="AY43" s="146"/>
      <c r="AZ43" s="146"/>
      <c r="BA43" s="146"/>
      <c r="BB43" s="146"/>
      <c r="BC43" s="146"/>
      <c r="BD43" s="146"/>
      <c r="BE43" s="146"/>
      <c r="BF43" s="146"/>
      <c r="BG43" s="146"/>
      <c r="BH43" s="146"/>
      <c r="BI43" s="144"/>
      <c r="BJ43" s="144"/>
    </row>
    <row r="44" spans="1:201" s="131" customFormat="1" x14ac:dyDescent="0.25">
      <c r="B44" s="152" t="s">
        <v>342</v>
      </c>
      <c r="N44" s="165"/>
      <c r="O44" s="131">
        <v>0</v>
      </c>
      <c r="P44" s="146">
        <f>O46*$F$84</f>
        <v>0.01</v>
      </c>
      <c r="Q44" s="146">
        <f t="shared" ref="Q44:Z44" si="49">P46*$F$84</f>
        <v>2.0100000000000003E-2</v>
      </c>
      <c r="R44" s="146">
        <f t="shared" si="49"/>
        <v>3.0303000000000004E-2</v>
      </c>
      <c r="S44" s="146">
        <f t="shared" si="49"/>
        <v>4.0612050000000004E-2</v>
      </c>
      <c r="T44" s="146">
        <f t="shared" si="49"/>
        <v>5.10302511E-2</v>
      </c>
      <c r="U44" s="146">
        <f t="shared" si="49"/>
        <v>6.1560756620999996E-2</v>
      </c>
      <c r="V44" s="146">
        <f t="shared" si="49"/>
        <v>7.2206773247429995E-2</v>
      </c>
      <c r="W44" s="146">
        <f t="shared" si="49"/>
        <v>8.2971562191448495E-2</v>
      </c>
      <c r="X44" s="146">
        <f t="shared" si="49"/>
        <v>9.3858440379556679E-2</v>
      </c>
      <c r="Y44" s="146">
        <f t="shared" si="49"/>
        <v>0.10487078166198423</v>
      </c>
      <c r="Z44" s="172">
        <f t="shared" si="49"/>
        <v>0.11601201804531196</v>
      </c>
      <c r="AA44" s="146">
        <f>Z46*$F$85</f>
        <v>0.12728564094880537</v>
      </c>
      <c r="AB44" s="146">
        <f t="shared" ref="AB44:AF44" si="50">AA46*$F$85</f>
        <v>0.13869520248494277</v>
      </c>
      <c r="AC44" s="146">
        <f t="shared" si="50"/>
        <v>0.15024431676463129</v>
      </c>
      <c r="AD44" s="146">
        <f t="shared" si="50"/>
        <v>0.16193666122761372</v>
      </c>
      <c r="AE44" s="146">
        <f t="shared" si="50"/>
        <v>0.17377597799857888</v>
      </c>
      <c r="AF44" s="144">
        <f t="shared" si="50"/>
        <v>0.18576607526949926</v>
      </c>
      <c r="AG44" s="144">
        <f>AF46*$F$86</f>
        <v>0.19791082870872853</v>
      </c>
      <c r="AH44" s="144">
        <f t="shared" ref="AH44:AX44" si="51">AG46*$F$86</f>
        <v>0.21014417082644435</v>
      </c>
      <c r="AI44" s="144">
        <f t="shared" si="51"/>
        <v>0.22246836627905506</v>
      </c>
      <c r="AJ44" s="144">
        <f t="shared" si="51"/>
        <v>0.23488570433455278</v>
      </c>
      <c r="AK44" s="144">
        <f t="shared" si="51"/>
        <v>0.24739849933526986</v>
      </c>
      <c r="AL44" s="165">
        <f t="shared" si="51"/>
        <v>0.26000909116664073</v>
      </c>
      <c r="AM44" s="144">
        <f t="shared" si="51"/>
        <v>0.2727198457320687</v>
      </c>
      <c r="AN44" s="144">
        <f t="shared" si="51"/>
        <v>0.28553315543399882</v>
      </c>
      <c r="AO44" s="144">
        <f t="shared" si="51"/>
        <v>0.29845143966129845</v>
      </c>
      <c r="AP44" s="144">
        <f t="shared" si="51"/>
        <v>0.31147714528304959</v>
      </c>
      <c r="AQ44" s="144">
        <f t="shared" si="51"/>
        <v>0.32461274714885874</v>
      </c>
      <c r="AR44" s="144">
        <f t="shared" si="51"/>
        <v>0.33786074859578935</v>
      </c>
      <c r="AS44" s="144">
        <f t="shared" si="51"/>
        <v>0.35122368196202691</v>
      </c>
      <c r="AT44" s="144">
        <f t="shared" si="51"/>
        <v>0.36470410910738515</v>
      </c>
      <c r="AU44" s="144">
        <f t="shared" si="51"/>
        <v>0.37830462194076442</v>
      </c>
      <c r="AV44" s="144">
        <f t="shared" si="51"/>
        <v>0.39202784295467669</v>
      </c>
      <c r="AW44" s="144">
        <f t="shared" si="51"/>
        <v>0.4058764257669496</v>
      </c>
      <c r="AX44" s="174">
        <f t="shared" si="51"/>
        <v>0.41985305566972714</v>
      </c>
      <c r="AY44" s="144">
        <f>AX46*$F$87</f>
        <v>0.21698022509294179</v>
      </c>
      <c r="AZ44" s="144">
        <f t="shared" ref="AZ44:BJ44" si="52">AY46*$F$87</f>
        <v>0.22518558094195038</v>
      </c>
      <c r="BA44" s="144">
        <f t="shared" si="52"/>
        <v>0.23348926386633095</v>
      </c>
      <c r="BB44" s="144">
        <f t="shared" si="52"/>
        <v>0.24189287253852601</v>
      </c>
      <c r="BC44" s="144">
        <f t="shared" si="52"/>
        <v>0.25039802899223301</v>
      </c>
      <c r="BD44" s="144">
        <f t="shared" si="52"/>
        <v>0.2590063789759175</v>
      </c>
      <c r="BE44" s="144">
        <f t="shared" si="52"/>
        <v>0.26771959231161319</v>
      </c>
      <c r="BF44" s="144">
        <f t="shared" si="52"/>
        <v>0.27653936325908907</v>
      </c>
      <c r="BG44" s="144">
        <f t="shared" si="52"/>
        <v>0.28546741088546307</v>
      </c>
      <c r="BH44" s="144">
        <f t="shared" si="52"/>
        <v>0.29450547944034522</v>
      </c>
      <c r="BI44" s="144">
        <f t="shared" si="52"/>
        <v>0.30365533873659262</v>
      </c>
      <c r="BJ44" s="144">
        <f t="shared" si="52"/>
        <v>0.31291878453676053</v>
      </c>
    </row>
    <row r="45" spans="1:201" s="131" customFormat="1" x14ac:dyDescent="0.25">
      <c r="B45" s="143"/>
      <c r="H45" s="143"/>
      <c r="I45" s="143"/>
      <c r="J45" s="143"/>
      <c r="K45" s="143"/>
      <c r="L45" s="143"/>
      <c r="M45" s="143"/>
      <c r="N45" s="166"/>
      <c r="O45" s="143"/>
      <c r="P45" s="146"/>
      <c r="Q45" s="146"/>
      <c r="R45" s="146"/>
      <c r="S45" s="146"/>
      <c r="U45" s="146"/>
      <c r="V45" s="146"/>
      <c r="W45" s="146"/>
      <c r="X45" s="146"/>
      <c r="Y45" s="144"/>
      <c r="Z45" s="167"/>
      <c r="AA45" s="146"/>
      <c r="AB45" s="146"/>
      <c r="AC45" s="146"/>
      <c r="AD45" s="146"/>
      <c r="AE45" s="144"/>
      <c r="AF45" s="144"/>
      <c r="AG45" s="146"/>
      <c r="AH45" s="146"/>
      <c r="AI45" s="146"/>
      <c r="AJ45" s="146"/>
      <c r="AK45" s="146"/>
      <c r="AL45" s="172"/>
      <c r="AM45" s="146"/>
      <c r="AN45" s="146"/>
      <c r="AO45" s="146"/>
      <c r="AP45" s="146"/>
      <c r="AQ45" s="146"/>
      <c r="AR45" s="146"/>
      <c r="AS45" s="146"/>
      <c r="AT45" s="146"/>
      <c r="AU45" s="146"/>
      <c r="AV45" s="146"/>
      <c r="AW45" s="144"/>
      <c r="AX45" s="174"/>
      <c r="AY45" s="146"/>
      <c r="AZ45" s="146"/>
      <c r="BA45" s="146"/>
      <c r="BB45" s="146"/>
      <c r="BC45" s="146"/>
      <c r="BD45" s="146"/>
      <c r="BE45" s="146"/>
      <c r="BF45" s="146"/>
      <c r="BG45" s="146"/>
      <c r="BH45" s="146"/>
      <c r="BI45" s="144"/>
      <c r="BJ45" s="144"/>
    </row>
    <row r="46" spans="1:201" s="131" customFormat="1" x14ac:dyDescent="0.25">
      <c r="B46" s="152" t="s">
        <v>326</v>
      </c>
      <c r="H46" s="143"/>
      <c r="I46" s="143"/>
      <c r="J46" s="143"/>
      <c r="K46" s="143"/>
      <c r="L46" s="143"/>
      <c r="M46" s="143"/>
      <c r="N46" s="166"/>
      <c r="O46" s="147">
        <f>O40+O41-O44</f>
        <v>1</v>
      </c>
      <c r="P46" s="147">
        <f t="shared" ref="P46:BJ46" si="53">P40+P41-P44</f>
        <v>2.0100000000000002</v>
      </c>
      <c r="Q46" s="147">
        <f t="shared" si="53"/>
        <v>3.0303000000000004</v>
      </c>
      <c r="R46" s="147">
        <f t="shared" si="53"/>
        <v>4.0612050000000002</v>
      </c>
      <c r="S46" s="147">
        <f t="shared" si="53"/>
        <v>5.1030251099999999</v>
      </c>
      <c r="T46" s="147">
        <f t="shared" si="53"/>
        <v>6.1560756620999992</v>
      </c>
      <c r="U46" s="147">
        <f t="shared" si="53"/>
        <v>7.2206773247429998</v>
      </c>
      <c r="V46" s="147">
        <f t="shared" si="53"/>
        <v>8.2971562191448491</v>
      </c>
      <c r="W46" s="147">
        <f t="shared" si="53"/>
        <v>9.3858440379556676</v>
      </c>
      <c r="X46" s="147">
        <f t="shared" si="53"/>
        <v>10.487078166198422</v>
      </c>
      <c r="Y46" s="147">
        <f t="shared" si="53"/>
        <v>11.601201804531195</v>
      </c>
      <c r="Z46" s="169">
        <f t="shared" si="53"/>
        <v>12.728564094880536</v>
      </c>
      <c r="AA46" s="147">
        <f t="shared" si="53"/>
        <v>13.869520248494275</v>
      </c>
      <c r="AB46" s="147">
        <f t="shared" si="53"/>
        <v>15.024431676463129</v>
      </c>
      <c r="AC46" s="147">
        <f t="shared" si="53"/>
        <v>16.193666122761371</v>
      </c>
      <c r="AD46" s="147">
        <f t="shared" si="53"/>
        <v>17.377597799857888</v>
      </c>
      <c r="AE46" s="147">
        <f t="shared" si="53"/>
        <v>18.576607526949925</v>
      </c>
      <c r="AF46" s="145">
        <f t="shared" si="53"/>
        <v>19.791082870872852</v>
      </c>
      <c r="AG46" s="145">
        <f t="shared" si="53"/>
        <v>21.014417082644435</v>
      </c>
      <c r="AH46" s="145">
        <f t="shared" si="53"/>
        <v>22.246836627905505</v>
      </c>
      <c r="AI46" s="145">
        <f t="shared" si="53"/>
        <v>23.488570433455276</v>
      </c>
      <c r="AJ46" s="145">
        <f t="shared" si="53"/>
        <v>24.739849933526987</v>
      </c>
      <c r="AK46" s="145">
        <f t="shared" si="53"/>
        <v>26.000909116664072</v>
      </c>
      <c r="AL46" s="166">
        <f t="shared" si="53"/>
        <v>27.271984573206872</v>
      </c>
      <c r="AM46" s="145">
        <f t="shared" si="53"/>
        <v>28.553315543399883</v>
      </c>
      <c r="AN46" s="145">
        <f t="shared" si="53"/>
        <v>29.845143966129843</v>
      </c>
      <c r="AO46" s="145">
        <f t="shared" si="53"/>
        <v>31.147714528304959</v>
      </c>
      <c r="AP46" s="145">
        <f t="shared" si="53"/>
        <v>32.461274714885874</v>
      </c>
      <c r="AQ46" s="145">
        <f t="shared" si="53"/>
        <v>33.786074859578932</v>
      </c>
      <c r="AR46" s="145">
        <f t="shared" si="53"/>
        <v>35.122368196202693</v>
      </c>
      <c r="AS46" s="145">
        <f t="shared" si="53"/>
        <v>36.470410910738515</v>
      </c>
      <c r="AT46" s="145">
        <f t="shared" si="53"/>
        <v>37.830462194076439</v>
      </c>
      <c r="AU46" s="145">
        <f t="shared" si="53"/>
        <v>39.202784295467666</v>
      </c>
      <c r="AV46" s="145">
        <f t="shared" si="53"/>
        <v>40.587642576694961</v>
      </c>
      <c r="AW46" s="145">
        <f t="shared" si="53"/>
        <v>41.985305566972713</v>
      </c>
      <c r="AX46" s="175">
        <f t="shared" si="53"/>
        <v>43.39604501858836</v>
      </c>
      <c r="AY46" s="147">
        <f>AY40+AY41-AY44</f>
        <v>45.037116188390073</v>
      </c>
      <c r="AZ46" s="147">
        <f t="shared" si="53"/>
        <v>46.697852773266192</v>
      </c>
      <c r="BA46" s="147">
        <f t="shared" si="53"/>
        <v>48.378574507705203</v>
      </c>
      <c r="BB46" s="147">
        <f t="shared" si="53"/>
        <v>50.0796057984466</v>
      </c>
      <c r="BC46" s="147">
        <f t="shared" si="53"/>
        <v>51.801275795183493</v>
      </c>
      <c r="BD46" s="147">
        <f t="shared" si="53"/>
        <v>53.543918462322637</v>
      </c>
      <c r="BE46" s="147">
        <f t="shared" si="53"/>
        <v>55.30787265181781</v>
      </c>
      <c r="BF46" s="147">
        <f t="shared" si="53"/>
        <v>57.093482177092611</v>
      </c>
      <c r="BG46" s="147">
        <f t="shared" si="53"/>
        <v>58.901095888069044</v>
      </c>
      <c r="BH46" s="147">
        <f t="shared" si="53"/>
        <v>60.731067747318519</v>
      </c>
      <c r="BI46" s="147">
        <f t="shared" si="53"/>
        <v>62.583756907352104</v>
      </c>
      <c r="BJ46" s="145">
        <f t="shared" si="53"/>
        <v>64.459527789067067</v>
      </c>
    </row>
    <row r="47" spans="1:201" s="158" customFormat="1" x14ac:dyDescent="0.25">
      <c r="B47" s="159" t="s">
        <v>405</v>
      </c>
      <c r="C47" s="160"/>
      <c r="D47" s="160"/>
      <c r="E47" s="160"/>
      <c r="F47" s="160"/>
      <c r="G47" s="160"/>
      <c r="H47" s="160">
        <f>H46*'Input Sheet'!$C$9</f>
        <v>0</v>
      </c>
      <c r="I47" s="160">
        <f>I46*'Input Sheet'!$C$9</f>
        <v>0</v>
      </c>
      <c r="J47" s="160">
        <f>J46*'Input Sheet'!$C$9</f>
        <v>0</v>
      </c>
      <c r="K47" s="160">
        <f>K46*'Input Sheet'!$C$9</f>
        <v>0</v>
      </c>
      <c r="L47" s="160">
        <f>L46*'Input Sheet'!$C$9</f>
        <v>0</v>
      </c>
      <c r="M47" s="160">
        <f>M46*'Input Sheet'!$C$9</f>
        <v>0</v>
      </c>
      <c r="N47" s="167">
        <f>N46*'Input Sheet'!$C$9</f>
        <v>0</v>
      </c>
      <c r="O47" s="160">
        <f>O40*'Input Sheet'!$D$10</f>
        <v>5000</v>
      </c>
      <c r="P47" s="160">
        <f>P40*'Input Sheet'!$D$10</f>
        <v>5100</v>
      </c>
      <c r="Q47" s="160">
        <f>Q40*'Input Sheet'!$D$10</f>
        <v>5202</v>
      </c>
      <c r="R47" s="160">
        <f>R40*'Input Sheet'!$D$10</f>
        <v>5306.04</v>
      </c>
      <c r="S47" s="160">
        <f>S40*'Input Sheet'!$D$10</f>
        <v>5412.1607999999997</v>
      </c>
      <c r="T47" s="160">
        <f>T40*'Input Sheet'!$D$10</f>
        <v>5520.4040160000004</v>
      </c>
      <c r="U47" s="160">
        <f>U40*'Input Sheet'!$D$10</f>
        <v>5630.8120963199999</v>
      </c>
      <c r="V47" s="160">
        <f>V40*'Input Sheet'!$D$10</f>
        <v>5743.4283382464</v>
      </c>
      <c r="W47" s="160">
        <f>W40*'Input Sheet'!$D$10</f>
        <v>5858.2969050113288</v>
      </c>
      <c r="X47" s="160">
        <f>X40*'Input Sheet'!$D$10</f>
        <v>5975.4628431115552</v>
      </c>
      <c r="Y47" s="160">
        <f>Y40*'Input Sheet'!$D$10</f>
        <v>6094.9720999737865</v>
      </c>
      <c r="Z47" s="160">
        <f>Z40*'Input Sheet'!$D$10</f>
        <v>6216.8715419732625</v>
      </c>
      <c r="AA47" s="160">
        <f>AA40*'Input Sheet'!$E$10</f>
        <v>6341.2089728127276</v>
      </c>
      <c r="AB47" s="160">
        <f>AB40*'Input Sheet'!$E$10</f>
        <v>6468.0331522689812</v>
      </c>
      <c r="AC47" s="160">
        <f>AC40*'Input Sheet'!$E$10</f>
        <v>6597.3938153143608</v>
      </c>
      <c r="AD47" s="160">
        <f>AD40*'Input Sheet'!$E$10</f>
        <v>6729.3416916206479</v>
      </c>
      <c r="AE47" s="160">
        <f>AE40*'Input Sheet'!$E$10</f>
        <v>6863.9285254530614</v>
      </c>
      <c r="AF47" s="160">
        <f>AF40*'Input Sheet'!$E$10</f>
        <v>7001.2070959621233</v>
      </c>
      <c r="AG47" s="160">
        <f>AG40*'Input Sheet'!$E$10</f>
        <v>7106.2252024015552</v>
      </c>
      <c r="AH47" s="160">
        <f>AH40*'Input Sheet'!$E$10</f>
        <v>7212.818580437578</v>
      </c>
      <c r="AI47" s="160">
        <f>AI40*'Input Sheet'!$E$10</f>
        <v>7321.0108591441412</v>
      </c>
      <c r="AJ47" s="160">
        <f>AJ40*'Input Sheet'!$E$10</f>
        <v>7430.8260220313041</v>
      </c>
      <c r="AK47" s="160">
        <f>AK40*'Input Sheet'!$E$10</f>
        <v>7542.2884123617732</v>
      </c>
      <c r="AL47" s="160">
        <f>AL40*'Input Sheet'!$E$10</f>
        <v>7655.4227385471995</v>
      </c>
      <c r="AM47" s="160">
        <f>AM40*'Input Sheet'!$F$10</f>
        <v>7770.254079625407</v>
      </c>
      <c r="AN47" s="160">
        <f>AN40*'Input Sheet'!$F$10</f>
        <v>7886.8078908197876</v>
      </c>
      <c r="AO47" s="160">
        <f>AO40*'Input Sheet'!$F$10</f>
        <v>8005.1100091820845</v>
      </c>
      <c r="AP47" s="160">
        <f>AP40*'Input Sheet'!$F$10</f>
        <v>8125.1866593198165</v>
      </c>
      <c r="AQ47" s="160">
        <f>AQ40*'Input Sheet'!$F$10</f>
        <v>8247.0644592096123</v>
      </c>
      <c r="AR47" s="160">
        <f>AR40*'Input Sheet'!$F$10</f>
        <v>8370.7704260977571</v>
      </c>
      <c r="AS47" s="160">
        <f>AS40*'Input Sheet'!$F$10</f>
        <v>8496.3319824892242</v>
      </c>
      <c r="AT47" s="160">
        <f>AT40*'Input Sheet'!$F$10</f>
        <v>8623.7769622265623</v>
      </c>
      <c r="AU47" s="160">
        <f>AU40*'Input Sheet'!$F$10</f>
        <v>8753.1336166599594</v>
      </c>
      <c r="AV47" s="160">
        <f>AV40*'Input Sheet'!$F$10</f>
        <v>8884.4306209098595</v>
      </c>
      <c r="AW47" s="160">
        <f>AW40*'Input Sheet'!$F$10</f>
        <v>9017.6970802235064</v>
      </c>
      <c r="AX47" s="160">
        <f>AX40*'Input Sheet'!$F$10</f>
        <v>9152.9625364268595</v>
      </c>
      <c r="AY47" s="160">
        <f>AY40*'Input Sheet'!$G$10</f>
        <v>9290.2569744732627</v>
      </c>
      <c r="AZ47" s="160">
        <f>AZ40*'Input Sheet'!$G$10</f>
        <v>9429.6108290903612</v>
      </c>
      <c r="BA47" s="160">
        <f>BA40*'Input Sheet'!$G$10</f>
        <v>9571.0549915267165</v>
      </c>
      <c r="BB47" s="160">
        <f>BB40*'Input Sheet'!$G$10</f>
        <v>9714.620816399618</v>
      </c>
      <c r="BC47" s="160">
        <f>BC40*'Input Sheet'!$G$10</f>
        <v>9860.3401286456119</v>
      </c>
      <c r="BD47" s="160">
        <f>BD40*'Input Sheet'!$G$10</f>
        <v>10008.245230575296</v>
      </c>
      <c r="BE47" s="160">
        <f>BE40*'Input Sheet'!$G$10</f>
        <v>10158.368909033925</v>
      </c>
      <c r="BF47" s="160">
        <f>BF40*'Input Sheet'!$G$10</f>
        <v>10310.744442669435</v>
      </c>
      <c r="BG47" s="160">
        <f>BG40*'Input Sheet'!$G$10</f>
        <v>10465.405609309477</v>
      </c>
      <c r="BH47" s="160">
        <f>BH40*'Input Sheet'!$G$10</f>
        <v>10622.38669344912</v>
      </c>
      <c r="BI47" s="160">
        <f>BI40*'Input Sheet'!$G$10</f>
        <v>10781.722493850855</v>
      </c>
      <c r="BJ47" s="160">
        <f>BJ40*'Input Sheet'!$G$10</f>
        <v>10943.448331258618</v>
      </c>
      <c r="BK47" s="160"/>
      <c r="BL47" s="160"/>
      <c r="BM47" s="160"/>
      <c r="BN47" s="160"/>
      <c r="BO47" s="160"/>
      <c r="BP47" s="160"/>
      <c r="BQ47" s="160"/>
      <c r="BR47" s="160"/>
      <c r="BS47" s="160"/>
      <c r="BT47" s="160"/>
      <c r="BU47" s="160"/>
      <c r="BV47" s="160"/>
      <c r="BW47" s="160"/>
      <c r="BX47" s="160"/>
      <c r="BY47" s="160"/>
      <c r="BZ47" s="160"/>
      <c r="CA47" s="160"/>
      <c r="CB47" s="160"/>
      <c r="CC47" s="160"/>
      <c r="CD47" s="160"/>
      <c r="CE47" s="160"/>
      <c r="CF47" s="160"/>
      <c r="CG47" s="160"/>
      <c r="CH47" s="160"/>
      <c r="CI47" s="160"/>
      <c r="CJ47" s="160"/>
      <c r="CK47" s="160"/>
      <c r="CL47" s="160"/>
      <c r="CM47" s="160"/>
      <c r="CN47" s="160"/>
      <c r="CO47" s="160"/>
      <c r="CP47" s="160"/>
      <c r="CQ47" s="160"/>
      <c r="CR47" s="160"/>
      <c r="CS47" s="160"/>
      <c r="CT47" s="160"/>
      <c r="CU47" s="160"/>
      <c r="CV47" s="160"/>
      <c r="CW47" s="160"/>
      <c r="CX47" s="160"/>
      <c r="CY47" s="160"/>
      <c r="CZ47" s="160"/>
      <c r="DA47" s="160"/>
      <c r="DB47" s="160"/>
      <c r="DC47" s="160"/>
      <c r="DD47" s="160"/>
      <c r="DE47" s="160"/>
      <c r="DF47" s="160"/>
      <c r="DG47" s="160"/>
      <c r="DH47" s="160"/>
      <c r="DI47" s="160"/>
      <c r="DJ47" s="160"/>
      <c r="DK47" s="160"/>
      <c r="DL47" s="160"/>
      <c r="DM47" s="160"/>
      <c r="DN47" s="160"/>
      <c r="DO47" s="160"/>
      <c r="DP47" s="160"/>
      <c r="DQ47" s="160"/>
      <c r="DR47" s="160"/>
      <c r="DS47" s="160"/>
      <c r="DT47" s="160"/>
      <c r="DU47" s="160"/>
      <c r="DV47" s="160"/>
      <c r="DW47" s="160"/>
      <c r="DX47" s="160"/>
      <c r="DY47" s="160"/>
      <c r="DZ47" s="160"/>
      <c r="EA47" s="160"/>
      <c r="EB47" s="160"/>
      <c r="EC47" s="160"/>
      <c r="ED47" s="160"/>
      <c r="EE47" s="160"/>
      <c r="EF47" s="160"/>
      <c r="EG47" s="160"/>
      <c r="EH47" s="160"/>
      <c r="EI47" s="160"/>
      <c r="EJ47" s="160"/>
      <c r="EK47" s="160"/>
      <c r="EL47" s="160"/>
      <c r="EM47" s="160"/>
      <c r="EN47" s="160"/>
      <c r="EO47" s="160"/>
      <c r="EP47" s="160"/>
      <c r="EQ47" s="160"/>
      <c r="ER47" s="160"/>
      <c r="ES47" s="160"/>
      <c r="ET47" s="160"/>
      <c r="EU47" s="160"/>
      <c r="EV47" s="160"/>
      <c r="EW47" s="160"/>
      <c r="EX47" s="160"/>
      <c r="EY47" s="160"/>
      <c r="EZ47" s="160"/>
      <c r="FA47" s="160"/>
      <c r="FB47" s="160"/>
      <c r="FC47" s="160"/>
      <c r="FD47" s="160"/>
      <c r="FE47" s="160"/>
      <c r="FF47" s="160"/>
      <c r="FG47" s="160"/>
      <c r="FH47" s="160"/>
      <c r="FI47" s="160"/>
      <c r="FJ47" s="160"/>
      <c r="FK47" s="160"/>
      <c r="FL47" s="160"/>
      <c r="FM47" s="160"/>
      <c r="FN47" s="160"/>
      <c r="FO47" s="160"/>
      <c r="FP47" s="160"/>
      <c r="FQ47" s="160"/>
      <c r="FR47" s="160"/>
      <c r="FS47" s="160"/>
      <c r="FT47" s="160"/>
      <c r="FU47" s="160"/>
      <c r="FV47" s="160"/>
      <c r="FW47" s="160"/>
      <c r="FX47" s="160"/>
      <c r="FY47" s="160"/>
      <c r="FZ47" s="160"/>
      <c r="GA47" s="160"/>
      <c r="GB47" s="160"/>
      <c r="GC47" s="160"/>
      <c r="GD47" s="160"/>
      <c r="GE47" s="160"/>
      <c r="GF47" s="160"/>
      <c r="GG47" s="160"/>
      <c r="GH47" s="160"/>
      <c r="GI47" s="160"/>
      <c r="GJ47" s="160"/>
      <c r="GK47" s="160"/>
      <c r="GL47" s="160"/>
      <c r="GM47" s="160"/>
      <c r="GN47" s="160"/>
      <c r="GO47" s="160"/>
      <c r="GP47" s="160"/>
      <c r="GQ47" s="160"/>
      <c r="GR47" s="160"/>
      <c r="GS47" s="160"/>
    </row>
    <row r="48" spans="1:201" x14ac:dyDescent="0.25"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67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67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67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67"/>
      <c r="AY48" s="131"/>
      <c r="AZ48" s="131"/>
      <c r="BA48" s="131"/>
      <c r="BB48" s="131"/>
      <c r="BC48" s="131"/>
      <c r="BD48" s="131"/>
      <c r="BE48" s="131"/>
      <c r="BF48" s="131"/>
      <c r="BG48" s="131"/>
      <c r="BH48" s="131"/>
      <c r="BI48" s="131"/>
      <c r="BJ48" s="131"/>
      <c r="BK48" s="131"/>
      <c r="BL48" s="131"/>
      <c r="BM48" s="131"/>
      <c r="BN48" s="131"/>
      <c r="BO48" s="131"/>
      <c r="BP48" s="131"/>
      <c r="BQ48" s="131"/>
      <c r="BR48" s="131"/>
      <c r="BS48" s="131"/>
      <c r="BT48" s="131"/>
      <c r="BU48" s="131"/>
      <c r="BV48" s="131"/>
      <c r="BW48" s="131"/>
      <c r="BX48" s="131"/>
      <c r="BY48" s="131"/>
      <c r="BZ48" s="131"/>
      <c r="CA48" s="131"/>
      <c r="CB48" s="131"/>
      <c r="CC48" s="131"/>
      <c r="CD48" s="131"/>
      <c r="CE48" s="131"/>
      <c r="CF48" s="131"/>
      <c r="CG48" s="131"/>
      <c r="CH48" s="131"/>
      <c r="CI48" s="131"/>
      <c r="CJ48" s="131"/>
      <c r="CK48" s="131"/>
      <c r="CL48" s="131"/>
      <c r="CM48" s="131"/>
      <c r="CN48" s="131"/>
      <c r="CO48" s="131"/>
      <c r="CP48" s="131"/>
      <c r="CQ48" s="131"/>
      <c r="CR48" s="131"/>
      <c r="CS48" s="131"/>
      <c r="CT48" s="131"/>
      <c r="CU48" s="131"/>
      <c r="CV48" s="131"/>
      <c r="CW48" s="131"/>
      <c r="CX48" s="131"/>
      <c r="CY48" s="131"/>
      <c r="CZ48" s="131"/>
      <c r="DA48" s="131"/>
      <c r="DB48" s="131"/>
      <c r="DC48" s="131"/>
      <c r="DD48" s="131"/>
      <c r="DE48" s="131"/>
      <c r="DF48" s="131"/>
      <c r="DG48" s="131"/>
      <c r="DH48" s="131"/>
      <c r="DI48" s="131"/>
      <c r="DJ48" s="131"/>
      <c r="DK48" s="131"/>
      <c r="DL48" s="131"/>
      <c r="DM48" s="131"/>
      <c r="DN48" s="131"/>
      <c r="DO48" s="131"/>
      <c r="DP48" s="131"/>
      <c r="DQ48" s="131"/>
      <c r="DR48" s="131"/>
      <c r="DS48" s="131"/>
      <c r="DT48" s="131"/>
      <c r="DU48" s="131"/>
      <c r="DV48" s="131"/>
      <c r="DW48" s="131"/>
      <c r="DX48" s="131"/>
      <c r="DY48" s="131"/>
      <c r="DZ48" s="131"/>
      <c r="EA48" s="131"/>
      <c r="EB48" s="131"/>
      <c r="EC48" s="131"/>
      <c r="ED48" s="131"/>
      <c r="EE48" s="131"/>
      <c r="EF48" s="131"/>
      <c r="EG48" s="131"/>
      <c r="EH48" s="131"/>
      <c r="EI48" s="131"/>
      <c r="EJ48" s="131"/>
      <c r="EK48" s="131"/>
      <c r="EL48" s="131"/>
      <c r="EM48" s="131"/>
      <c r="EN48" s="131"/>
      <c r="EO48" s="131"/>
      <c r="EP48" s="131"/>
      <c r="EQ48" s="131"/>
      <c r="ER48" s="131"/>
      <c r="ES48" s="131"/>
      <c r="ET48" s="131"/>
      <c r="EU48" s="131"/>
      <c r="EV48" s="131"/>
      <c r="EW48" s="131"/>
      <c r="EX48" s="131"/>
      <c r="EY48" s="131"/>
      <c r="EZ48" s="131"/>
      <c r="FA48" s="131"/>
      <c r="FB48" s="131"/>
      <c r="FC48" s="131"/>
      <c r="FD48" s="131"/>
      <c r="FE48" s="131"/>
      <c r="FF48" s="131"/>
      <c r="FG48" s="131"/>
      <c r="FH48" s="131"/>
      <c r="FI48" s="131"/>
      <c r="FJ48" s="131"/>
      <c r="FK48" s="131"/>
      <c r="FL48" s="131"/>
      <c r="FM48" s="131"/>
      <c r="FN48" s="131"/>
      <c r="FO48" s="131"/>
      <c r="FP48" s="131"/>
      <c r="FQ48" s="131"/>
      <c r="FR48" s="131"/>
      <c r="FS48" s="131"/>
      <c r="FT48" s="131"/>
      <c r="FU48" s="131"/>
      <c r="FV48" s="131"/>
      <c r="FW48" s="131"/>
      <c r="FX48" s="131"/>
      <c r="FY48" s="131"/>
      <c r="FZ48" s="131"/>
      <c r="GA48" s="131"/>
      <c r="GB48" s="131"/>
      <c r="GC48" s="131"/>
      <c r="GD48" s="131"/>
      <c r="GE48" s="131"/>
      <c r="GF48" s="131"/>
      <c r="GG48" s="131"/>
      <c r="GH48" s="131"/>
      <c r="GI48" s="131"/>
      <c r="GJ48" s="131"/>
      <c r="GK48" s="131"/>
      <c r="GL48" s="131"/>
      <c r="GM48" s="131"/>
      <c r="GN48" s="131"/>
      <c r="GO48" s="131"/>
      <c r="GP48" s="131"/>
      <c r="GQ48" s="131"/>
      <c r="GR48" s="131"/>
      <c r="GS48" s="131"/>
    </row>
    <row r="49" spans="1:201" x14ac:dyDescent="0.25"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67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67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67"/>
      <c r="AM49" s="131"/>
      <c r="AN49" s="131"/>
      <c r="AO49" s="131"/>
      <c r="AP49" s="131"/>
      <c r="AQ49" s="131"/>
      <c r="AR49" s="131"/>
      <c r="AS49" s="131"/>
      <c r="AT49" s="131"/>
      <c r="AU49" s="131"/>
      <c r="AV49" s="131"/>
      <c r="AW49" s="131"/>
      <c r="AX49" s="167"/>
      <c r="AY49" s="131"/>
      <c r="AZ49" s="131"/>
      <c r="BA49" s="131"/>
      <c r="BB49" s="131"/>
      <c r="BC49" s="131"/>
      <c r="BD49" s="131"/>
      <c r="BE49" s="131"/>
      <c r="BF49" s="131"/>
      <c r="BG49" s="131"/>
      <c r="BH49" s="131"/>
      <c r="BI49" s="131"/>
      <c r="BJ49" s="131"/>
      <c r="BK49" s="131"/>
      <c r="BL49" s="131"/>
      <c r="BM49" s="131"/>
      <c r="BN49" s="131"/>
      <c r="BO49" s="131"/>
      <c r="BP49" s="131"/>
      <c r="BQ49" s="131"/>
      <c r="BR49" s="131"/>
      <c r="BS49" s="131"/>
      <c r="BT49" s="131"/>
      <c r="BU49" s="131"/>
      <c r="BV49" s="131"/>
      <c r="BW49" s="131"/>
      <c r="BX49" s="131"/>
      <c r="BY49" s="131"/>
      <c r="BZ49" s="131"/>
      <c r="CA49" s="131"/>
      <c r="CB49" s="131"/>
      <c r="CC49" s="131"/>
      <c r="CD49" s="131"/>
      <c r="CE49" s="131"/>
      <c r="CF49" s="131"/>
      <c r="CG49" s="131"/>
      <c r="CH49" s="131"/>
      <c r="CI49" s="131"/>
      <c r="CJ49" s="131"/>
      <c r="CK49" s="131"/>
      <c r="CL49" s="131"/>
      <c r="CM49" s="131"/>
      <c r="CN49" s="131"/>
      <c r="CO49" s="131"/>
      <c r="CP49" s="131"/>
      <c r="CQ49" s="131"/>
      <c r="CR49" s="131"/>
      <c r="CS49" s="131"/>
      <c r="CT49" s="131"/>
      <c r="CU49" s="131"/>
      <c r="CV49" s="131"/>
      <c r="CW49" s="131"/>
      <c r="CX49" s="131"/>
      <c r="CY49" s="131"/>
      <c r="CZ49" s="131"/>
      <c r="DA49" s="131"/>
      <c r="DB49" s="131"/>
      <c r="DC49" s="131"/>
      <c r="DD49" s="131"/>
      <c r="DE49" s="131"/>
      <c r="DF49" s="131"/>
      <c r="DG49" s="131"/>
      <c r="DH49" s="131"/>
      <c r="DI49" s="131"/>
      <c r="DJ49" s="131"/>
      <c r="DK49" s="131"/>
      <c r="DL49" s="131"/>
      <c r="DM49" s="131"/>
      <c r="DN49" s="131"/>
      <c r="DO49" s="131"/>
      <c r="DP49" s="131"/>
      <c r="DQ49" s="131"/>
      <c r="DR49" s="131"/>
      <c r="DS49" s="131"/>
      <c r="DT49" s="131"/>
      <c r="DU49" s="131"/>
      <c r="DV49" s="131"/>
      <c r="DW49" s="131"/>
      <c r="DX49" s="131"/>
      <c r="DY49" s="131"/>
      <c r="DZ49" s="131"/>
      <c r="EA49" s="131"/>
      <c r="EB49" s="131"/>
      <c r="EC49" s="131"/>
      <c r="ED49" s="131"/>
      <c r="EE49" s="131"/>
      <c r="EF49" s="131"/>
      <c r="EG49" s="131"/>
      <c r="EH49" s="131"/>
      <c r="EI49" s="131"/>
      <c r="EJ49" s="131"/>
      <c r="EK49" s="131"/>
      <c r="EL49" s="131"/>
      <c r="EM49" s="131"/>
      <c r="EN49" s="131"/>
      <c r="EO49" s="131"/>
      <c r="EP49" s="131"/>
      <c r="EQ49" s="131"/>
      <c r="ER49" s="131"/>
      <c r="ES49" s="131"/>
      <c r="ET49" s="131"/>
      <c r="EU49" s="131"/>
      <c r="EV49" s="131"/>
      <c r="EW49" s="131"/>
      <c r="EX49" s="131"/>
      <c r="EY49" s="131"/>
      <c r="EZ49" s="131"/>
      <c r="FA49" s="131"/>
      <c r="FB49" s="131"/>
      <c r="FC49" s="131"/>
      <c r="FD49" s="131"/>
      <c r="FE49" s="131"/>
      <c r="FF49" s="131"/>
      <c r="FG49" s="131"/>
      <c r="FH49" s="131"/>
      <c r="FI49" s="131"/>
      <c r="FJ49" s="131"/>
      <c r="FK49" s="131"/>
      <c r="FL49" s="131"/>
      <c r="FM49" s="131"/>
      <c r="FN49" s="131"/>
      <c r="FO49" s="131"/>
      <c r="FP49" s="131"/>
      <c r="FQ49" s="131"/>
      <c r="FR49" s="131"/>
      <c r="FS49" s="131"/>
      <c r="FT49" s="131"/>
      <c r="FU49" s="131"/>
      <c r="FV49" s="131"/>
      <c r="FW49" s="131"/>
      <c r="FX49" s="131"/>
      <c r="FY49" s="131"/>
      <c r="FZ49" s="131"/>
      <c r="GA49" s="131"/>
      <c r="GB49" s="131"/>
      <c r="GC49" s="131"/>
      <c r="GD49" s="131"/>
      <c r="GE49" s="131"/>
      <c r="GF49" s="131"/>
      <c r="GG49" s="131"/>
      <c r="GH49" s="131"/>
      <c r="GI49" s="131"/>
      <c r="GJ49" s="131"/>
      <c r="GK49" s="131"/>
      <c r="GL49" s="131"/>
      <c r="GM49" s="131"/>
      <c r="GN49" s="131"/>
      <c r="GO49" s="131"/>
      <c r="GP49" s="131"/>
      <c r="GQ49" s="131"/>
      <c r="GR49" s="131"/>
      <c r="GS49" s="131"/>
    </row>
    <row r="50" spans="1:201" x14ac:dyDescent="0.25"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67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67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67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67"/>
      <c r="AY50" s="131"/>
      <c r="AZ50" s="131"/>
      <c r="BA50" s="131"/>
      <c r="BB50" s="131"/>
      <c r="BC50" s="131"/>
      <c r="BD50" s="131"/>
      <c r="BE50" s="131"/>
      <c r="BF50" s="131"/>
      <c r="BG50" s="131"/>
      <c r="BH50" s="131"/>
      <c r="BI50" s="131"/>
      <c r="BJ50" s="131"/>
      <c r="BK50" s="131"/>
      <c r="BL50" s="131"/>
      <c r="BM50" s="131"/>
      <c r="BN50" s="131"/>
      <c r="BO50" s="131"/>
      <c r="BP50" s="131"/>
      <c r="BQ50" s="131"/>
      <c r="BR50" s="131"/>
      <c r="BS50" s="131"/>
      <c r="BT50" s="131"/>
      <c r="BU50" s="131"/>
      <c r="BV50" s="131"/>
      <c r="BW50" s="131"/>
      <c r="BX50" s="131"/>
      <c r="BY50" s="131"/>
      <c r="BZ50" s="131"/>
      <c r="CA50" s="131"/>
      <c r="CB50" s="131"/>
      <c r="CC50" s="131"/>
      <c r="CD50" s="131"/>
      <c r="CE50" s="131"/>
      <c r="CF50" s="131"/>
      <c r="CG50" s="131"/>
      <c r="CH50" s="131"/>
      <c r="CI50" s="131"/>
      <c r="CJ50" s="131"/>
      <c r="CK50" s="131"/>
      <c r="CL50" s="131"/>
      <c r="CM50" s="131"/>
      <c r="CN50" s="131"/>
      <c r="CO50" s="131"/>
      <c r="CP50" s="131"/>
      <c r="CQ50" s="131"/>
      <c r="CR50" s="131"/>
      <c r="CS50" s="131"/>
      <c r="CT50" s="131"/>
      <c r="CU50" s="131"/>
      <c r="CV50" s="131"/>
      <c r="CW50" s="131"/>
      <c r="CX50" s="131"/>
      <c r="CY50" s="131"/>
      <c r="CZ50" s="131"/>
      <c r="DA50" s="131"/>
      <c r="DB50" s="131"/>
      <c r="DC50" s="131"/>
      <c r="DD50" s="131"/>
      <c r="DE50" s="131"/>
      <c r="DF50" s="131"/>
      <c r="DG50" s="131"/>
      <c r="DH50" s="131"/>
      <c r="DI50" s="131"/>
      <c r="DJ50" s="131"/>
      <c r="DK50" s="131"/>
      <c r="DL50" s="131"/>
      <c r="DM50" s="131"/>
      <c r="DN50" s="131"/>
      <c r="DO50" s="131"/>
      <c r="DP50" s="131"/>
      <c r="DQ50" s="131"/>
      <c r="DR50" s="131"/>
      <c r="DS50" s="131"/>
      <c r="DT50" s="131"/>
      <c r="DU50" s="131"/>
      <c r="DV50" s="131"/>
      <c r="DW50" s="131"/>
      <c r="DX50" s="131"/>
      <c r="DY50" s="131"/>
      <c r="DZ50" s="131"/>
      <c r="EA50" s="131"/>
      <c r="EB50" s="131"/>
      <c r="EC50" s="131"/>
      <c r="ED50" s="131"/>
      <c r="EE50" s="131"/>
      <c r="EF50" s="131"/>
      <c r="EG50" s="131"/>
      <c r="EH50" s="131"/>
      <c r="EI50" s="131"/>
      <c r="EJ50" s="131"/>
      <c r="EK50" s="131"/>
      <c r="EL50" s="131"/>
      <c r="EM50" s="131"/>
      <c r="EN50" s="131"/>
      <c r="EO50" s="131"/>
      <c r="EP50" s="131"/>
      <c r="EQ50" s="131"/>
      <c r="ER50" s="131"/>
      <c r="ES50" s="131"/>
      <c r="ET50" s="131"/>
      <c r="EU50" s="131"/>
      <c r="EV50" s="131"/>
      <c r="EW50" s="131"/>
      <c r="EX50" s="131"/>
      <c r="EY50" s="131"/>
      <c r="EZ50" s="131"/>
      <c r="FA50" s="131"/>
      <c r="FB50" s="131"/>
      <c r="FC50" s="131"/>
      <c r="FD50" s="131"/>
      <c r="FE50" s="131"/>
      <c r="FF50" s="131"/>
      <c r="FG50" s="131"/>
      <c r="FH50" s="131"/>
      <c r="FI50" s="131"/>
      <c r="FJ50" s="131"/>
      <c r="FK50" s="131"/>
      <c r="FL50" s="131"/>
      <c r="FM50" s="131"/>
      <c r="FN50" s="131"/>
      <c r="FO50" s="131"/>
      <c r="FP50" s="131"/>
      <c r="FQ50" s="131"/>
      <c r="FR50" s="131"/>
      <c r="FS50" s="131"/>
      <c r="FT50" s="131"/>
      <c r="FU50" s="131"/>
      <c r="FV50" s="131"/>
      <c r="FW50" s="131"/>
      <c r="FX50" s="131"/>
      <c r="FY50" s="131"/>
      <c r="FZ50" s="131"/>
      <c r="GA50" s="131"/>
      <c r="GB50" s="131"/>
      <c r="GC50" s="131"/>
      <c r="GD50" s="131"/>
      <c r="GE50" s="131"/>
      <c r="GF50" s="131"/>
      <c r="GG50" s="131"/>
      <c r="GH50" s="131"/>
      <c r="GI50" s="131"/>
      <c r="GJ50" s="131"/>
      <c r="GK50" s="131"/>
      <c r="GL50" s="131"/>
      <c r="GM50" s="131"/>
      <c r="GN50" s="131"/>
      <c r="GO50" s="131"/>
      <c r="GP50" s="131"/>
      <c r="GQ50" s="131"/>
      <c r="GR50" s="131"/>
      <c r="GS50" s="131"/>
    </row>
    <row r="51" spans="1:201" s="131" customFormat="1" ht="41.4" x14ac:dyDescent="0.25">
      <c r="A51" s="152" t="s">
        <v>343</v>
      </c>
      <c r="B51" s="152" t="s">
        <v>301</v>
      </c>
      <c r="C51" s="131">
        <v>1</v>
      </c>
      <c r="D51" s="131">
        <f>C51+(C51*$E$62)</f>
        <v>1</v>
      </c>
      <c r="E51" s="131">
        <f>D51+(D51*$E$63)</f>
        <v>1</v>
      </c>
      <c r="F51" s="131">
        <f>E51+(E51*$E$62)</f>
        <v>1</v>
      </c>
      <c r="G51" s="144">
        <f>F51+(F51*$E$62)</f>
        <v>1</v>
      </c>
      <c r="H51" s="143">
        <f>(H36*C95/C93)+(H46*C95/C93)</f>
        <v>1.1000000000000001</v>
      </c>
      <c r="I51" s="131">
        <f>H51+(H51*$K$83)</f>
        <v>1.1605000000000001</v>
      </c>
      <c r="J51" s="131">
        <f t="shared" ref="J51:N51" si="54">I51+(I51*$K$83)</f>
        <v>1.2243275</v>
      </c>
      <c r="K51" s="131">
        <f t="shared" si="54"/>
        <v>1.2916655125000001</v>
      </c>
      <c r="L51" s="131">
        <f t="shared" si="54"/>
        <v>1.3627071156875001</v>
      </c>
      <c r="M51" s="131">
        <f t="shared" si="54"/>
        <v>1.4376560070503126</v>
      </c>
      <c r="N51" s="165">
        <f t="shared" si="54"/>
        <v>1.5167270874380798</v>
      </c>
      <c r="O51" s="131">
        <f>N51+(N51*$K$84)</f>
        <v>1.6001470772471742</v>
      </c>
      <c r="P51" s="131">
        <f t="shared" ref="P51:T51" si="55">O51+(O51*$K$84)</f>
        <v>1.6881551664957688</v>
      </c>
      <c r="Q51" s="131">
        <f t="shared" si="55"/>
        <v>1.7810037006530361</v>
      </c>
      <c r="R51" s="131">
        <f t="shared" si="55"/>
        <v>1.8789589041889532</v>
      </c>
      <c r="S51" s="131">
        <f t="shared" si="55"/>
        <v>1.9823016439193455</v>
      </c>
      <c r="T51" s="144">
        <f t="shared" si="55"/>
        <v>2.0913282343349096</v>
      </c>
      <c r="U51" s="131">
        <f>T51+(T51*$K$85)</f>
        <v>2.174981363708306</v>
      </c>
      <c r="V51" s="131">
        <f t="shared" ref="V51:Z51" si="56">U51+(U51*$K$85)</f>
        <v>2.2619806182566382</v>
      </c>
      <c r="W51" s="131">
        <f t="shared" si="56"/>
        <v>2.3524598429869039</v>
      </c>
      <c r="X51" s="131">
        <f t="shared" si="56"/>
        <v>2.4465582367063803</v>
      </c>
      <c r="Y51" s="131">
        <f t="shared" si="56"/>
        <v>2.5444205661746353</v>
      </c>
      <c r="Z51" s="165">
        <f t="shared" si="56"/>
        <v>2.6461973888216206</v>
      </c>
      <c r="AA51" s="131">
        <f>Z51+(Z51*$K$86)</f>
        <v>2.725583310486269</v>
      </c>
      <c r="AB51" s="131">
        <f t="shared" ref="AB51:AF51" si="57">AA51+(AA51*$K$86)</f>
        <v>2.807350809800857</v>
      </c>
      <c r="AC51" s="131">
        <f t="shared" si="57"/>
        <v>2.8915713340948828</v>
      </c>
      <c r="AD51" s="131">
        <f t="shared" si="57"/>
        <v>2.9783184741177293</v>
      </c>
      <c r="AE51" s="131">
        <f t="shared" si="57"/>
        <v>3.0676680283412612</v>
      </c>
      <c r="AF51" s="144">
        <f t="shared" si="57"/>
        <v>3.1596980691914989</v>
      </c>
      <c r="AG51" s="131">
        <f>AF51+(AF51*$K$87)</f>
        <v>3.2228920305753288</v>
      </c>
      <c r="AH51" s="131">
        <f t="shared" ref="AH51:AX51" si="58">AG51+(AG51*$K$87)</f>
        <v>3.2873498711868354</v>
      </c>
      <c r="AI51" s="131">
        <f t="shared" si="58"/>
        <v>3.3530968686105722</v>
      </c>
      <c r="AJ51" s="131">
        <f t="shared" si="58"/>
        <v>3.4201588059827834</v>
      </c>
      <c r="AK51" s="131">
        <f t="shared" si="58"/>
        <v>3.4885619821024392</v>
      </c>
      <c r="AL51" s="167">
        <f t="shared" si="58"/>
        <v>3.5583332217444879</v>
      </c>
      <c r="AM51" s="131">
        <f t="shared" si="58"/>
        <v>3.6294998861793775</v>
      </c>
      <c r="AN51" s="131">
        <f t="shared" si="58"/>
        <v>3.702089883902965</v>
      </c>
      <c r="AO51" s="131">
        <f t="shared" si="58"/>
        <v>3.7761316815810244</v>
      </c>
      <c r="AP51" s="131">
        <f t="shared" si="58"/>
        <v>3.8516543152126448</v>
      </c>
      <c r="AQ51" s="131">
        <f t="shared" si="58"/>
        <v>3.9286874015168975</v>
      </c>
      <c r="AR51" s="131">
        <f t="shared" si="58"/>
        <v>4.0072611495472357</v>
      </c>
      <c r="AS51" s="131">
        <f t="shared" si="58"/>
        <v>4.0874063725381804</v>
      </c>
      <c r="AT51" s="131">
        <f t="shared" si="58"/>
        <v>4.1691544999889443</v>
      </c>
      <c r="AU51" s="131">
        <f t="shared" si="58"/>
        <v>4.252537589988723</v>
      </c>
      <c r="AV51" s="131">
        <f t="shared" si="58"/>
        <v>4.3375883417884973</v>
      </c>
      <c r="AW51" s="131">
        <f t="shared" si="58"/>
        <v>4.4243401086242669</v>
      </c>
      <c r="AX51" s="165">
        <f t="shared" si="58"/>
        <v>4.5128269107967522</v>
      </c>
      <c r="AY51" s="131">
        <f>AX51+(AX51*$K$88)</f>
        <v>4.5805193144587033</v>
      </c>
      <c r="AZ51" s="131">
        <f t="shared" ref="AZ51:BJ51" si="59">AY51+(AY51*$K$88)</f>
        <v>4.6492271041755835</v>
      </c>
      <c r="BA51" s="131">
        <f t="shared" si="59"/>
        <v>4.7189655107382169</v>
      </c>
      <c r="BB51" s="131">
        <f t="shared" si="59"/>
        <v>4.7897499933992904</v>
      </c>
      <c r="BC51" s="131">
        <f t="shared" si="59"/>
        <v>4.86159624330028</v>
      </c>
      <c r="BD51" s="131">
        <f t="shared" si="59"/>
        <v>4.9345201869497846</v>
      </c>
      <c r="BE51" s="131">
        <f t="shared" si="59"/>
        <v>5.0085379897540312</v>
      </c>
      <c r="BF51" s="131">
        <f t="shared" si="59"/>
        <v>5.0836660596003416</v>
      </c>
      <c r="BG51" s="131">
        <f t="shared" si="59"/>
        <v>5.1599210504943471</v>
      </c>
      <c r="BH51" s="131">
        <f t="shared" si="59"/>
        <v>5.2373198662517622</v>
      </c>
      <c r="BI51" s="131">
        <f t="shared" si="59"/>
        <v>5.3158796642455384</v>
      </c>
      <c r="BJ51" s="144">
        <f t="shared" si="59"/>
        <v>5.3956178592092217</v>
      </c>
    </row>
    <row r="52" spans="1:201" x14ac:dyDescent="0.25">
      <c r="G52" s="153"/>
      <c r="N52" s="173"/>
      <c r="T52" s="153"/>
      <c r="Z52" s="173"/>
      <c r="AF52" s="153"/>
      <c r="AX52" s="173"/>
      <c r="BJ52" s="153"/>
    </row>
    <row r="53" spans="1:201" x14ac:dyDescent="0.25">
      <c r="C53" s="131"/>
      <c r="D53" s="131"/>
      <c r="E53" s="131"/>
      <c r="F53" s="131"/>
      <c r="G53" s="144"/>
      <c r="H53" s="131"/>
      <c r="I53" s="131"/>
      <c r="J53" s="131"/>
      <c r="K53" s="131"/>
      <c r="L53" s="131"/>
      <c r="M53" s="131"/>
      <c r="N53" s="165"/>
      <c r="O53" s="131"/>
      <c r="P53" s="131"/>
      <c r="Q53" s="131"/>
      <c r="R53" s="131"/>
      <c r="S53" s="131"/>
      <c r="T53" s="144"/>
      <c r="U53" s="131"/>
      <c r="V53" s="131"/>
      <c r="W53" s="131"/>
      <c r="X53" s="131"/>
      <c r="Y53" s="131"/>
      <c r="Z53" s="165"/>
      <c r="AA53" s="131"/>
      <c r="AB53" s="131"/>
      <c r="AC53" s="131"/>
      <c r="AD53" s="131"/>
      <c r="AE53" s="131"/>
      <c r="AF53" s="144"/>
      <c r="AG53" s="131"/>
      <c r="AH53" s="131"/>
      <c r="AI53" s="131"/>
      <c r="AJ53" s="131"/>
      <c r="AK53" s="131"/>
      <c r="AL53" s="167"/>
      <c r="AM53" s="131"/>
      <c r="AN53" s="131"/>
      <c r="AO53" s="131"/>
      <c r="AP53" s="131"/>
      <c r="AQ53" s="131"/>
      <c r="AR53" s="131"/>
      <c r="AS53" s="131"/>
      <c r="AT53" s="131"/>
      <c r="AU53" s="131"/>
      <c r="AV53" s="131"/>
      <c r="AW53" s="131"/>
      <c r="AX53" s="165"/>
      <c r="AY53" s="131"/>
      <c r="AZ53" s="131"/>
      <c r="BA53" s="131"/>
      <c r="BB53" s="131"/>
      <c r="BC53" s="131"/>
      <c r="BD53" s="131"/>
      <c r="BE53" s="131"/>
      <c r="BF53" s="131"/>
      <c r="BG53" s="131"/>
      <c r="BH53" s="131"/>
      <c r="BI53" s="131"/>
      <c r="BJ53" s="144"/>
      <c r="BK53" s="131"/>
      <c r="BL53" s="131"/>
      <c r="BM53" s="131"/>
      <c r="BN53" s="131"/>
      <c r="BO53" s="131"/>
      <c r="BP53" s="131"/>
      <c r="BQ53" s="131"/>
      <c r="BR53" s="131"/>
      <c r="BS53" s="131"/>
      <c r="BT53" s="131"/>
      <c r="BU53" s="131"/>
      <c r="BV53" s="131"/>
      <c r="BW53" s="131"/>
      <c r="BX53" s="131"/>
      <c r="BY53" s="131"/>
      <c r="BZ53" s="131"/>
      <c r="CA53" s="131"/>
      <c r="CB53" s="131"/>
      <c r="CC53" s="131"/>
      <c r="CD53" s="131"/>
      <c r="CE53" s="131"/>
      <c r="CF53" s="131"/>
      <c r="CG53" s="131"/>
      <c r="CH53" s="131"/>
      <c r="CI53" s="131"/>
      <c r="CJ53" s="131"/>
      <c r="CK53" s="131"/>
      <c r="CL53" s="131"/>
      <c r="CM53" s="131"/>
      <c r="CN53" s="131"/>
      <c r="CO53" s="131"/>
      <c r="CP53" s="131"/>
      <c r="CQ53" s="131"/>
      <c r="CR53" s="131"/>
      <c r="CS53" s="131"/>
      <c r="CT53" s="131"/>
      <c r="CU53" s="131"/>
      <c r="CV53" s="131"/>
      <c r="CW53" s="131"/>
      <c r="CX53" s="131"/>
      <c r="CY53" s="131"/>
      <c r="CZ53" s="131"/>
      <c r="DA53" s="131"/>
      <c r="DB53" s="131"/>
      <c r="DC53" s="131"/>
      <c r="DD53" s="131"/>
      <c r="DE53" s="131"/>
      <c r="DF53" s="131"/>
      <c r="DG53" s="131"/>
      <c r="DH53" s="131"/>
      <c r="DI53" s="131"/>
      <c r="DJ53" s="131"/>
      <c r="DK53" s="131"/>
      <c r="DL53" s="131"/>
      <c r="DM53" s="131"/>
      <c r="DN53" s="131"/>
      <c r="DO53" s="131"/>
      <c r="DP53" s="131"/>
      <c r="DQ53" s="131"/>
      <c r="DR53" s="131"/>
      <c r="DS53" s="131"/>
      <c r="DT53" s="131"/>
      <c r="DU53" s="131"/>
      <c r="DV53" s="131"/>
      <c r="DW53" s="131"/>
      <c r="DX53" s="131"/>
      <c r="DY53" s="131"/>
      <c r="DZ53" s="131"/>
      <c r="EA53" s="131"/>
      <c r="EB53" s="131"/>
      <c r="EC53" s="131"/>
      <c r="ED53" s="131"/>
      <c r="EE53" s="131"/>
      <c r="EF53" s="131"/>
      <c r="EG53" s="131"/>
      <c r="EH53" s="131"/>
      <c r="EI53" s="131"/>
      <c r="EJ53" s="131"/>
      <c r="EK53" s="131"/>
      <c r="EL53" s="131"/>
      <c r="EM53" s="131"/>
      <c r="EN53" s="131"/>
      <c r="EO53" s="131"/>
      <c r="EP53" s="131"/>
      <c r="EQ53" s="131"/>
      <c r="ER53" s="131"/>
      <c r="ES53" s="131"/>
      <c r="ET53" s="131"/>
      <c r="EU53" s="131"/>
      <c r="EV53" s="131"/>
      <c r="EW53" s="131"/>
      <c r="EX53" s="131"/>
      <c r="EY53" s="131"/>
      <c r="EZ53" s="131"/>
      <c r="FA53" s="131"/>
      <c r="FB53" s="131"/>
      <c r="FC53" s="131"/>
      <c r="FD53" s="131"/>
      <c r="FE53" s="131"/>
      <c r="FF53" s="131"/>
      <c r="FG53" s="131"/>
      <c r="FH53" s="131"/>
      <c r="FI53" s="131"/>
      <c r="FJ53" s="131"/>
      <c r="FK53" s="131"/>
      <c r="FL53" s="131"/>
      <c r="FM53" s="131"/>
      <c r="FN53" s="131"/>
      <c r="FO53" s="131"/>
      <c r="FP53" s="131"/>
      <c r="FQ53" s="131"/>
      <c r="FR53" s="131"/>
      <c r="FS53" s="131"/>
      <c r="FT53" s="131"/>
      <c r="FU53" s="131"/>
      <c r="FV53" s="131"/>
      <c r="FW53" s="131"/>
      <c r="FX53" s="131"/>
      <c r="FY53" s="131"/>
      <c r="FZ53" s="131"/>
      <c r="GA53" s="131"/>
      <c r="GB53" s="131"/>
      <c r="GC53" s="131"/>
      <c r="GD53" s="131"/>
      <c r="GE53" s="131"/>
      <c r="GF53" s="131"/>
      <c r="GG53" s="131"/>
      <c r="GH53" s="131"/>
      <c r="GI53" s="131"/>
      <c r="GJ53" s="131"/>
      <c r="GK53" s="131"/>
      <c r="GL53" s="131"/>
      <c r="GM53" s="131"/>
      <c r="GN53" s="131"/>
      <c r="GO53" s="131"/>
      <c r="GP53" s="131"/>
      <c r="GQ53" s="131"/>
      <c r="GR53" s="131"/>
      <c r="GS53" s="131"/>
    </row>
    <row r="54" spans="1:201" s="143" customFormat="1" x14ac:dyDescent="0.25">
      <c r="B54" s="152" t="s">
        <v>326</v>
      </c>
      <c r="C54" s="143">
        <f>C51</f>
        <v>1</v>
      </c>
      <c r="D54" s="143">
        <f>C54+D51</f>
        <v>2</v>
      </c>
      <c r="E54" s="143">
        <f>D54+D51</f>
        <v>3</v>
      </c>
      <c r="F54" s="143">
        <f>E54+E51</f>
        <v>4</v>
      </c>
      <c r="G54" s="145">
        <f>F54+F51</f>
        <v>5</v>
      </c>
      <c r="H54" s="143">
        <f t="shared" ref="H54:AM54" si="60">H51</f>
        <v>1.1000000000000001</v>
      </c>
      <c r="I54" s="143">
        <f t="shared" si="60"/>
        <v>1.1605000000000001</v>
      </c>
      <c r="J54" s="143">
        <f t="shared" si="60"/>
        <v>1.2243275</v>
      </c>
      <c r="K54" s="143">
        <f t="shared" si="60"/>
        <v>1.2916655125000001</v>
      </c>
      <c r="L54" s="143">
        <f t="shared" si="60"/>
        <v>1.3627071156875001</v>
      </c>
      <c r="M54" s="143">
        <f t="shared" si="60"/>
        <v>1.4376560070503126</v>
      </c>
      <c r="N54" s="166">
        <f t="shared" si="60"/>
        <v>1.5167270874380798</v>
      </c>
      <c r="O54" s="143">
        <f t="shared" si="60"/>
        <v>1.6001470772471742</v>
      </c>
      <c r="P54" s="143">
        <f t="shared" si="60"/>
        <v>1.6881551664957688</v>
      </c>
      <c r="Q54" s="143">
        <f t="shared" si="60"/>
        <v>1.7810037006530361</v>
      </c>
      <c r="R54" s="143">
        <f t="shared" si="60"/>
        <v>1.8789589041889532</v>
      </c>
      <c r="S54" s="143">
        <f t="shared" si="60"/>
        <v>1.9823016439193455</v>
      </c>
      <c r="T54" s="145">
        <f t="shared" si="60"/>
        <v>2.0913282343349096</v>
      </c>
      <c r="U54" s="143">
        <f t="shared" si="60"/>
        <v>2.174981363708306</v>
      </c>
      <c r="V54" s="143">
        <f t="shared" si="60"/>
        <v>2.2619806182566382</v>
      </c>
      <c r="W54" s="143">
        <f t="shared" si="60"/>
        <v>2.3524598429869039</v>
      </c>
      <c r="X54" s="143">
        <f t="shared" si="60"/>
        <v>2.4465582367063803</v>
      </c>
      <c r="Y54" s="143">
        <f t="shared" si="60"/>
        <v>2.5444205661746353</v>
      </c>
      <c r="Z54" s="166">
        <f t="shared" si="60"/>
        <v>2.6461973888216206</v>
      </c>
      <c r="AA54" s="143">
        <f t="shared" si="60"/>
        <v>2.725583310486269</v>
      </c>
      <c r="AB54" s="143">
        <f t="shared" si="60"/>
        <v>2.807350809800857</v>
      </c>
      <c r="AC54" s="143">
        <f t="shared" si="60"/>
        <v>2.8915713340948828</v>
      </c>
      <c r="AD54" s="143">
        <f t="shared" si="60"/>
        <v>2.9783184741177293</v>
      </c>
      <c r="AE54" s="143">
        <f t="shared" si="60"/>
        <v>3.0676680283412612</v>
      </c>
      <c r="AF54" s="145">
        <f t="shared" si="60"/>
        <v>3.1596980691914989</v>
      </c>
      <c r="AG54" s="143">
        <f t="shared" si="60"/>
        <v>3.2228920305753288</v>
      </c>
      <c r="AH54" s="143">
        <f t="shared" si="60"/>
        <v>3.2873498711868354</v>
      </c>
      <c r="AI54" s="143">
        <f t="shared" si="60"/>
        <v>3.3530968686105722</v>
      </c>
      <c r="AJ54" s="143">
        <f t="shared" si="60"/>
        <v>3.4201588059827834</v>
      </c>
      <c r="AK54" s="143">
        <f t="shared" si="60"/>
        <v>3.4885619821024392</v>
      </c>
      <c r="AL54" s="170">
        <f t="shared" si="60"/>
        <v>3.5583332217444879</v>
      </c>
      <c r="AM54" s="143">
        <f t="shared" si="60"/>
        <v>3.6294998861793775</v>
      </c>
      <c r="AN54" s="143">
        <f t="shared" ref="AN54:BJ54" si="61">AN51</f>
        <v>3.702089883902965</v>
      </c>
      <c r="AO54" s="143">
        <f t="shared" si="61"/>
        <v>3.7761316815810244</v>
      </c>
      <c r="AP54" s="143">
        <f t="shared" si="61"/>
        <v>3.8516543152126448</v>
      </c>
      <c r="AQ54" s="143">
        <f t="shared" si="61"/>
        <v>3.9286874015168975</v>
      </c>
      <c r="AR54" s="143">
        <f t="shared" si="61"/>
        <v>4.0072611495472357</v>
      </c>
      <c r="AS54" s="143">
        <f t="shared" si="61"/>
        <v>4.0874063725381804</v>
      </c>
      <c r="AT54" s="143">
        <f t="shared" si="61"/>
        <v>4.1691544999889443</v>
      </c>
      <c r="AU54" s="143">
        <f t="shared" si="61"/>
        <v>4.252537589988723</v>
      </c>
      <c r="AV54" s="143">
        <f t="shared" si="61"/>
        <v>4.3375883417884973</v>
      </c>
      <c r="AW54" s="143">
        <f t="shared" si="61"/>
        <v>4.4243401086242669</v>
      </c>
      <c r="AX54" s="166">
        <f t="shared" si="61"/>
        <v>4.5128269107967522</v>
      </c>
      <c r="AY54" s="143">
        <f t="shared" si="61"/>
        <v>4.5805193144587033</v>
      </c>
      <c r="AZ54" s="143">
        <f t="shared" si="61"/>
        <v>4.6492271041755835</v>
      </c>
      <c r="BA54" s="143">
        <f t="shared" si="61"/>
        <v>4.7189655107382169</v>
      </c>
      <c r="BB54" s="143">
        <f t="shared" si="61"/>
        <v>4.7897499933992904</v>
      </c>
      <c r="BC54" s="143">
        <f t="shared" si="61"/>
        <v>4.86159624330028</v>
      </c>
      <c r="BD54" s="143">
        <f t="shared" si="61"/>
        <v>4.9345201869497846</v>
      </c>
      <c r="BE54" s="143">
        <f t="shared" si="61"/>
        <v>5.0085379897540312</v>
      </c>
      <c r="BF54" s="143">
        <f t="shared" si="61"/>
        <v>5.0836660596003416</v>
      </c>
      <c r="BG54" s="143">
        <f t="shared" si="61"/>
        <v>5.1599210504943471</v>
      </c>
      <c r="BH54" s="143">
        <f t="shared" si="61"/>
        <v>5.2373198662517622</v>
      </c>
      <c r="BI54" s="143">
        <f t="shared" si="61"/>
        <v>5.3158796642455384</v>
      </c>
      <c r="BJ54" s="145">
        <f t="shared" si="61"/>
        <v>5.3956178592092217</v>
      </c>
    </row>
    <row r="55" spans="1:201" s="158" customFormat="1" x14ac:dyDescent="0.25">
      <c r="B55" s="159" t="s">
        <v>405</v>
      </c>
      <c r="C55" s="160">
        <f>C54*'Input Sheet'!$C$13</f>
        <v>5000</v>
      </c>
      <c r="D55" s="160">
        <f>D54*'Input Sheet'!$C$13</f>
        <v>10000</v>
      </c>
      <c r="E55" s="160">
        <f>E54*'Input Sheet'!$C$13</f>
        <v>15000</v>
      </c>
      <c r="F55" s="160">
        <f>F54*'Input Sheet'!$C$13</f>
        <v>20000</v>
      </c>
      <c r="G55" s="160">
        <f>G54*'Input Sheet'!$C$13</f>
        <v>25000</v>
      </c>
      <c r="H55" s="160">
        <f>H54*'Input Sheet'!$C$13</f>
        <v>5500</v>
      </c>
      <c r="I55" s="160">
        <f>I54*'Input Sheet'!$C$13</f>
        <v>5802.5</v>
      </c>
      <c r="J55" s="160">
        <f>J54*'Input Sheet'!$C$13</f>
        <v>6121.6374999999998</v>
      </c>
      <c r="K55" s="160">
        <f>K54*'Input Sheet'!$C$13</f>
        <v>6458.3275625000006</v>
      </c>
      <c r="L55" s="160">
        <f>L54*'Input Sheet'!$C$13</f>
        <v>6813.5355784375006</v>
      </c>
      <c r="M55" s="160">
        <f>M54*'Input Sheet'!$C$13</f>
        <v>7188.2800352515633</v>
      </c>
      <c r="N55" s="160">
        <f>N54*'Input Sheet'!$C$13</f>
        <v>7583.635437190399</v>
      </c>
      <c r="O55" s="160">
        <f>O54*'Input Sheet'!$C$13</f>
        <v>8000.7353862358714</v>
      </c>
      <c r="P55" s="160">
        <f>P54*'Input Sheet'!$C$13</f>
        <v>8440.7758324788447</v>
      </c>
      <c r="Q55" s="160">
        <f>Q54*'Input Sheet'!$C$13</f>
        <v>8905.0185032651807</v>
      </c>
      <c r="R55" s="160">
        <f>R54*'Input Sheet'!$C$13</f>
        <v>9394.7945209447662</v>
      </c>
      <c r="S55" s="160">
        <f>S54*'Input Sheet'!$C$13</f>
        <v>9911.5082195967279</v>
      </c>
      <c r="T55" s="160">
        <f>T54*'Input Sheet'!$C$13</f>
        <v>10456.641171674548</v>
      </c>
      <c r="U55" s="160">
        <f>U54*'Input Sheet'!$C$13</f>
        <v>10874.906818541529</v>
      </c>
      <c r="V55" s="160">
        <f>V54*'Input Sheet'!$C$13</f>
        <v>11309.903091283191</v>
      </c>
      <c r="W55" s="160">
        <f>W54*'Input Sheet'!$C$13</f>
        <v>11762.299214934519</v>
      </c>
      <c r="X55" s="160">
        <f>X54*'Input Sheet'!$C$13</f>
        <v>12232.791183531901</v>
      </c>
      <c r="Y55" s="160">
        <f>Y54*'Input Sheet'!$C$13</f>
        <v>12722.102830873177</v>
      </c>
      <c r="Z55" s="160">
        <f>Z54*'Input Sheet'!$C$13</f>
        <v>13230.986944108103</v>
      </c>
      <c r="AA55" s="160">
        <f>AA54*'Input Sheet'!$C$13</f>
        <v>13627.916552431345</v>
      </c>
      <c r="AB55" s="160">
        <f>AB54*'Input Sheet'!$C$13</f>
        <v>14036.754049004285</v>
      </c>
      <c r="AC55" s="160">
        <f>AC54*'Input Sheet'!$C$13</f>
        <v>14457.856670474413</v>
      </c>
      <c r="AD55" s="160">
        <f>AD54*'Input Sheet'!$C$13</f>
        <v>14891.592370588647</v>
      </c>
      <c r="AE55" s="160">
        <f>AE54*'Input Sheet'!$C$13</f>
        <v>15338.340141706305</v>
      </c>
      <c r="AF55" s="160">
        <f>AF54*'Input Sheet'!$C$13</f>
        <v>15798.490345957494</v>
      </c>
      <c r="AG55" s="160">
        <f>AG54*'Input Sheet'!$C$13</f>
        <v>16114.460152876643</v>
      </c>
      <c r="AH55" s="160">
        <f>AH54*'Input Sheet'!$C$13</f>
        <v>16436.749355934178</v>
      </c>
      <c r="AI55" s="160">
        <f>AI54*'Input Sheet'!$C$13</f>
        <v>16765.48434305286</v>
      </c>
      <c r="AJ55" s="160">
        <f>AJ54*'Input Sheet'!$C$13</f>
        <v>17100.794029913915</v>
      </c>
      <c r="AK55" s="160">
        <f>AK54*'Input Sheet'!$C$13</f>
        <v>17442.809910512195</v>
      </c>
      <c r="AL55" s="160">
        <f>AL54*'Input Sheet'!$C$13</f>
        <v>17791.666108722438</v>
      </c>
      <c r="AM55" s="160">
        <f>AM54*'Input Sheet'!$C$13</f>
        <v>18147.499430896889</v>
      </c>
      <c r="AN55" s="160">
        <f>AN54*'Input Sheet'!$C$13</f>
        <v>18510.449419514825</v>
      </c>
      <c r="AO55" s="160">
        <f>AO54*'Input Sheet'!$C$13</f>
        <v>18880.658407905121</v>
      </c>
      <c r="AP55" s="160">
        <f>AP54*'Input Sheet'!$C$13</f>
        <v>19258.271576063224</v>
      </c>
      <c r="AQ55" s="160">
        <f>AQ54*'Input Sheet'!$C$13</f>
        <v>19643.437007584489</v>
      </c>
      <c r="AR55" s="160">
        <f>AR54*'Input Sheet'!$C$13</f>
        <v>20036.30574773618</v>
      </c>
      <c r="AS55" s="160">
        <f>AS54*'Input Sheet'!$C$13</f>
        <v>20437.031862690903</v>
      </c>
      <c r="AT55" s="160">
        <f>AT54*'Input Sheet'!$C$13</f>
        <v>20845.77249994472</v>
      </c>
      <c r="AU55" s="160">
        <f>AU54*'Input Sheet'!$C$13</f>
        <v>21262.687949943615</v>
      </c>
      <c r="AV55" s="160">
        <f>AV54*'Input Sheet'!$C$13</f>
        <v>21687.941708942486</v>
      </c>
      <c r="AW55" s="160">
        <f>AW54*'Input Sheet'!$C$13</f>
        <v>22121.700543121333</v>
      </c>
      <c r="AX55" s="160">
        <f>AX54*'Input Sheet'!$C$13</f>
        <v>22564.13455398376</v>
      </c>
      <c r="AY55" s="160">
        <f>AY54*'Input Sheet'!$C$13</f>
        <v>22902.596572293518</v>
      </c>
      <c r="AZ55" s="160">
        <f>AZ54*'Input Sheet'!$C$13</f>
        <v>23246.135520877917</v>
      </c>
      <c r="BA55" s="160">
        <f>BA54*'Input Sheet'!$C$13</f>
        <v>23594.827553691084</v>
      </c>
      <c r="BB55" s="160">
        <f>BB54*'Input Sheet'!$C$13</f>
        <v>23948.749966996453</v>
      </c>
      <c r="BC55" s="160">
        <f>BC54*'Input Sheet'!$C$13</f>
        <v>24307.981216501401</v>
      </c>
      <c r="BD55" s="160">
        <f>BD54*'Input Sheet'!$C$13</f>
        <v>24672.600934748923</v>
      </c>
      <c r="BE55" s="160">
        <f>BE54*'Input Sheet'!$C$13</f>
        <v>25042.689948770156</v>
      </c>
      <c r="BF55" s="160">
        <f>BF54*'Input Sheet'!$C$13</f>
        <v>25418.330298001707</v>
      </c>
      <c r="BG55" s="160">
        <f>BG54*'Input Sheet'!$C$13</f>
        <v>25799.605252471734</v>
      </c>
      <c r="BH55" s="160">
        <f>BH54*'Input Sheet'!$C$13</f>
        <v>26186.599331258811</v>
      </c>
      <c r="BI55" s="160">
        <f>BI54*'Input Sheet'!$C$13</f>
        <v>26579.398321227691</v>
      </c>
      <c r="BJ55" s="160">
        <f>BJ54*'Input Sheet'!$C$13</f>
        <v>26978.08929604611</v>
      </c>
      <c r="BK55" s="160"/>
      <c r="BL55" s="160"/>
      <c r="BM55" s="160"/>
      <c r="BN55" s="160"/>
      <c r="BO55" s="160"/>
      <c r="BP55" s="160"/>
      <c r="BQ55" s="160"/>
      <c r="BR55" s="160"/>
      <c r="BS55" s="160"/>
      <c r="BT55" s="160"/>
      <c r="BU55" s="160"/>
      <c r="BV55" s="160"/>
      <c r="BW55" s="160"/>
      <c r="BX55" s="160"/>
      <c r="BY55" s="160"/>
      <c r="BZ55" s="160"/>
      <c r="CA55" s="160"/>
      <c r="CB55" s="160"/>
      <c r="CC55" s="160"/>
      <c r="CD55" s="160"/>
      <c r="CE55" s="160"/>
      <c r="CF55" s="160"/>
      <c r="CG55" s="160"/>
      <c r="CH55" s="160"/>
      <c r="CI55" s="160"/>
      <c r="CJ55" s="160"/>
      <c r="CK55" s="160"/>
      <c r="CL55" s="160"/>
      <c r="CM55" s="160"/>
      <c r="CN55" s="160"/>
      <c r="CO55" s="160"/>
      <c r="CP55" s="160"/>
      <c r="CQ55" s="160"/>
      <c r="CR55" s="160"/>
      <c r="CS55" s="160"/>
      <c r="CT55" s="160"/>
      <c r="CU55" s="160"/>
      <c r="CV55" s="160"/>
      <c r="CW55" s="160"/>
      <c r="CX55" s="160"/>
      <c r="CY55" s="160"/>
      <c r="CZ55" s="160"/>
      <c r="DA55" s="160"/>
      <c r="DB55" s="160"/>
      <c r="DC55" s="160"/>
      <c r="DD55" s="160"/>
      <c r="DE55" s="160"/>
      <c r="DF55" s="160"/>
      <c r="DG55" s="160"/>
      <c r="DH55" s="160"/>
      <c r="DI55" s="160"/>
      <c r="DJ55" s="160"/>
      <c r="DK55" s="160"/>
      <c r="DL55" s="160"/>
      <c r="DM55" s="160"/>
      <c r="DN55" s="160"/>
      <c r="DO55" s="160"/>
      <c r="DP55" s="160"/>
      <c r="DQ55" s="160"/>
      <c r="DR55" s="160"/>
      <c r="DS55" s="160"/>
      <c r="DT55" s="160"/>
      <c r="DU55" s="160"/>
      <c r="DV55" s="160"/>
      <c r="DW55" s="160"/>
      <c r="DX55" s="160"/>
      <c r="DY55" s="160"/>
      <c r="DZ55" s="160"/>
      <c r="EA55" s="160"/>
      <c r="EB55" s="160"/>
      <c r="EC55" s="160"/>
      <c r="ED55" s="160"/>
      <c r="EE55" s="160"/>
      <c r="EF55" s="160"/>
      <c r="EG55" s="160"/>
      <c r="EH55" s="160"/>
      <c r="EI55" s="160"/>
      <c r="EJ55" s="160"/>
      <c r="EK55" s="160"/>
      <c r="EL55" s="160"/>
      <c r="EM55" s="160"/>
      <c r="EN55" s="160"/>
      <c r="EO55" s="160"/>
      <c r="EP55" s="160"/>
      <c r="EQ55" s="160"/>
      <c r="ER55" s="160"/>
      <c r="ES55" s="160"/>
      <c r="ET55" s="160"/>
      <c r="EU55" s="160"/>
      <c r="EV55" s="160"/>
      <c r="EW55" s="160"/>
      <c r="EX55" s="160"/>
      <c r="EY55" s="160"/>
      <c r="EZ55" s="160"/>
      <c r="FA55" s="160"/>
      <c r="FB55" s="160"/>
      <c r="FC55" s="160"/>
      <c r="FD55" s="160"/>
      <c r="FE55" s="160"/>
      <c r="FF55" s="160"/>
      <c r="FG55" s="160"/>
      <c r="FH55" s="160"/>
      <c r="FI55" s="160"/>
      <c r="FJ55" s="160"/>
      <c r="FK55" s="160"/>
      <c r="FL55" s="160"/>
      <c r="FM55" s="160"/>
      <c r="FN55" s="160"/>
      <c r="FO55" s="160"/>
      <c r="FP55" s="160"/>
      <c r="FQ55" s="160"/>
      <c r="FR55" s="160"/>
      <c r="FS55" s="160"/>
      <c r="FT55" s="160"/>
      <c r="FU55" s="160"/>
      <c r="FV55" s="160"/>
      <c r="FW55" s="160"/>
      <c r="FX55" s="160"/>
      <c r="FY55" s="160"/>
      <c r="FZ55" s="160"/>
      <c r="GA55" s="160"/>
      <c r="GB55" s="160"/>
      <c r="GC55" s="160"/>
      <c r="GD55" s="160"/>
      <c r="GE55" s="160"/>
      <c r="GF55" s="160"/>
      <c r="GG55" s="160"/>
      <c r="GH55" s="160"/>
      <c r="GI55" s="160"/>
      <c r="GJ55" s="160"/>
      <c r="GK55" s="160"/>
      <c r="GL55" s="160"/>
      <c r="GM55" s="160"/>
      <c r="GN55" s="160"/>
      <c r="GO55" s="160"/>
      <c r="GP55" s="160"/>
      <c r="GQ55" s="160"/>
      <c r="GR55" s="160"/>
      <c r="GS55" s="160"/>
    </row>
    <row r="56" spans="1:201" s="158" customFormat="1" ht="27.6" x14ac:dyDescent="0.25">
      <c r="B56" s="159" t="s">
        <v>407</v>
      </c>
      <c r="C56" s="160">
        <f>C55+C47+C38</f>
        <v>5000</v>
      </c>
      <c r="D56" s="160">
        <f t="shared" ref="D56:BJ56" si="62">D55+D47+D38</f>
        <v>10000</v>
      </c>
      <c r="E56" s="160">
        <f t="shared" si="62"/>
        <v>15000</v>
      </c>
      <c r="F56" s="160">
        <f t="shared" si="62"/>
        <v>20000</v>
      </c>
      <c r="G56" s="160">
        <f t="shared" si="62"/>
        <v>25000</v>
      </c>
      <c r="H56" s="160">
        <f t="shared" si="62"/>
        <v>73250</v>
      </c>
      <c r="I56" s="160">
        <f t="shared" si="62"/>
        <v>90010</v>
      </c>
      <c r="J56" s="160">
        <f t="shared" si="62"/>
        <v>109547.6125</v>
      </c>
      <c r="K56" s="160">
        <f t="shared" si="62"/>
        <v>129178.56431250001</v>
      </c>
      <c r="L56" s="160">
        <f t="shared" si="62"/>
        <v>148921.11745593749</v>
      </c>
      <c r="M56" s="160">
        <f t="shared" si="62"/>
        <v>168793.65525332658</v>
      </c>
      <c r="N56" s="160">
        <f t="shared" si="62"/>
        <v>188814.70081953015</v>
      </c>
      <c r="O56" s="160">
        <f t="shared" si="62"/>
        <v>236478.19770808483</v>
      </c>
      <c r="P56" s="160">
        <f t="shared" si="62"/>
        <v>267745.3772627266</v>
      </c>
      <c r="Q56" s="160">
        <f t="shared" si="62"/>
        <v>299360.0028341951</v>
      </c>
      <c r="R56" s="160">
        <f t="shared" si="62"/>
        <v>331348.09711813286</v>
      </c>
      <c r="S56" s="160">
        <f t="shared" si="62"/>
        <v>363736.12101262261</v>
      </c>
      <c r="T56" s="160">
        <f t="shared" si="62"/>
        <v>396550.99797046522</v>
      </c>
      <c r="U56" s="160">
        <f t="shared" si="62"/>
        <v>439180.38934407989</v>
      </c>
      <c r="V56" s="160">
        <f t="shared" si="62"/>
        <v>482153.39527924248</v>
      </c>
      <c r="W56" s="160">
        <f t="shared" si="62"/>
        <v>525484.98275838466</v>
      </c>
      <c r="X56" s="160">
        <f t="shared" si="62"/>
        <v>569190.31508690666</v>
      </c>
      <c r="Y56" s="160">
        <f t="shared" si="62"/>
        <v>613284.75810103514</v>
      </c>
      <c r="Z56" s="160">
        <f t="shared" si="62"/>
        <v>657783.88649506227</v>
      </c>
      <c r="AA56" s="160">
        <f t="shared" si="62"/>
        <v>778681.78322880552</v>
      </c>
      <c r="AB56" s="160">
        <f t="shared" si="62"/>
        <v>833727.1612502943</v>
      </c>
      <c r="AC56" s="160">
        <f t="shared" si="62"/>
        <v>889090.82594335079</v>
      </c>
      <c r="AD56" s="160">
        <f t="shared" si="62"/>
        <v>944794.9998779319</v>
      </c>
      <c r="AE56" s="160">
        <f t="shared" si="62"/>
        <v>1000862.0390712256</v>
      </c>
      <c r="AF56" s="160">
        <f t="shared" si="62"/>
        <v>1057314.4420606557</v>
      </c>
      <c r="AG56" s="160">
        <f t="shared" si="62"/>
        <v>1133206.8131469176</v>
      </c>
      <c r="AH56" s="160">
        <f t="shared" si="62"/>
        <v>1209696.4236408761</v>
      </c>
      <c r="AI56" s="160">
        <f t="shared" si="62"/>
        <v>1286807.53619919</v>
      </c>
      <c r="AJ56" s="160">
        <f t="shared" si="62"/>
        <v>1364564.6915948479</v>
      </c>
      <c r="AK56" s="160">
        <f t="shared" si="62"/>
        <v>1442992.7170510166</v>
      </c>
      <c r="AL56" s="160">
        <f t="shared" si="62"/>
        <v>1522116.734694957</v>
      </c>
      <c r="AM56" s="160">
        <f t="shared" si="62"/>
        <v>1778814.7318584619</v>
      </c>
      <c r="AN56" s="160">
        <f t="shared" si="62"/>
        <v>1868664.4508077602</v>
      </c>
      <c r="AO56" s="160">
        <f t="shared" si="62"/>
        <v>1959373.0791047027</v>
      </c>
      <c r="AP56" s="160">
        <f t="shared" si="62"/>
        <v>2050970.0064567132</v>
      </c>
      <c r="AQ56" s="160">
        <f t="shared" si="62"/>
        <v>2143484.9992962303</v>
      </c>
      <c r="AR56" s="160">
        <f t="shared" si="62"/>
        <v>2236948.2110628034</v>
      </c>
      <c r="AS56" s="160">
        <f t="shared" si="62"/>
        <v>2331390.1926433318</v>
      </c>
      <c r="AT56" s="160">
        <f t="shared" si="62"/>
        <v>2426841.902974247</v>
      </c>
      <c r="AU56" s="160">
        <f t="shared" si="62"/>
        <v>2523334.7198094619</v>
      </c>
      <c r="AV56" s="160">
        <f t="shared" si="62"/>
        <v>2620900.4506580201</v>
      </c>
      <c r="AW56" s="160">
        <f t="shared" si="62"/>
        <v>2719571.3438954125</v>
      </c>
      <c r="AX56" s="160">
        <f t="shared" si="62"/>
        <v>2819380.1000526184</v>
      </c>
      <c r="AY56" s="160">
        <f t="shared" si="62"/>
        <v>3089351.374992935</v>
      </c>
      <c r="AZ56" s="160">
        <f t="shared" si="62"/>
        <v>3241677.9674913441</v>
      </c>
      <c r="BA56" s="160">
        <f t="shared" si="62"/>
        <v>3394610.4237969676</v>
      </c>
      <c r="BB56" s="160">
        <f t="shared" si="62"/>
        <v>3548170.9283601278</v>
      </c>
      <c r="BC56" s="160">
        <f t="shared" si="62"/>
        <v>3702381.8494514665</v>
      </c>
      <c r="BD56" s="160">
        <f t="shared" si="62"/>
        <v>3857265.744073045</v>
      </c>
      <c r="BE56" s="160">
        <f t="shared" si="62"/>
        <v>4012845.3629381228</v>
      </c>
      <c r="BF56" s="160">
        <f t="shared" si="62"/>
        <v>4169143.6555211572</v>
      </c>
      <c r="BG56" s="160">
        <f t="shared" si="62"/>
        <v>4326183.7751796199</v>
      </c>
      <c r="BH56" s="160">
        <f t="shared" si="62"/>
        <v>4483989.0843492076</v>
      </c>
      <c r="BI56" s="160">
        <f t="shared" si="62"/>
        <v>4642583.1598141007</v>
      </c>
      <c r="BJ56" s="160">
        <f t="shared" si="62"/>
        <v>4801989.7980539119</v>
      </c>
      <c r="BK56" s="160"/>
      <c r="BL56" s="160"/>
      <c r="BM56" s="160"/>
      <c r="BN56" s="160"/>
      <c r="BO56" s="160"/>
      <c r="BP56" s="160"/>
      <c r="BQ56" s="160"/>
      <c r="BR56" s="160"/>
      <c r="BS56" s="160"/>
      <c r="BT56" s="160"/>
      <c r="BU56" s="160"/>
      <c r="BV56" s="160"/>
      <c r="BW56" s="160"/>
      <c r="BX56" s="160"/>
      <c r="BY56" s="160"/>
      <c r="BZ56" s="160"/>
      <c r="CA56" s="160"/>
      <c r="CB56" s="160"/>
      <c r="CC56" s="160"/>
      <c r="CD56" s="160"/>
      <c r="CE56" s="160"/>
      <c r="CF56" s="160"/>
      <c r="CG56" s="160"/>
      <c r="CH56" s="160"/>
      <c r="CI56" s="160"/>
      <c r="CJ56" s="160"/>
      <c r="CK56" s="160"/>
      <c r="CL56" s="160"/>
      <c r="CM56" s="160"/>
      <c r="CN56" s="160"/>
      <c r="CO56" s="160"/>
      <c r="CP56" s="160"/>
      <c r="CQ56" s="160"/>
      <c r="CR56" s="160"/>
      <c r="CS56" s="160"/>
      <c r="CT56" s="160"/>
      <c r="CU56" s="160"/>
      <c r="CV56" s="160"/>
      <c r="CW56" s="160"/>
      <c r="CX56" s="160"/>
      <c r="CY56" s="160"/>
      <c r="CZ56" s="160"/>
      <c r="DA56" s="160"/>
      <c r="DB56" s="160"/>
      <c r="DC56" s="160"/>
      <c r="DD56" s="160"/>
      <c r="DE56" s="160"/>
      <c r="DF56" s="160"/>
      <c r="DG56" s="160"/>
      <c r="DH56" s="160"/>
      <c r="DI56" s="160"/>
      <c r="DJ56" s="160"/>
      <c r="DK56" s="160"/>
      <c r="DL56" s="160"/>
      <c r="DM56" s="160"/>
      <c r="DN56" s="160"/>
      <c r="DO56" s="160"/>
      <c r="DP56" s="160"/>
      <c r="DQ56" s="160"/>
      <c r="DR56" s="160"/>
      <c r="DS56" s="160"/>
      <c r="DT56" s="160"/>
      <c r="DU56" s="160"/>
      <c r="DV56" s="160"/>
      <c r="DW56" s="160"/>
      <c r="DX56" s="160"/>
      <c r="DY56" s="160"/>
      <c r="DZ56" s="160"/>
      <c r="EA56" s="160"/>
      <c r="EB56" s="160"/>
      <c r="EC56" s="160"/>
      <c r="ED56" s="160"/>
      <c r="EE56" s="160"/>
      <c r="EF56" s="160"/>
      <c r="EG56" s="160"/>
      <c r="EH56" s="160"/>
      <c r="EI56" s="160"/>
      <c r="EJ56" s="160"/>
      <c r="EK56" s="160"/>
      <c r="EL56" s="160"/>
      <c r="EM56" s="160"/>
      <c r="EN56" s="160"/>
      <c r="EO56" s="160"/>
      <c r="EP56" s="160"/>
      <c r="EQ56" s="160"/>
      <c r="ER56" s="160"/>
      <c r="ES56" s="160"/>
      <c r="ET56" s="160"/>
      <c r="EU56" s="160"/>
      <c r="EV56" s="160"/>
      <c r="EW56" s="160"/>
      <c r="EX56" s="160"/>
      <c r="EY56" s="160"/>
      <c r="EZ56" s="160"/>
      <c r="FA56" s="160"/>
      <c r="FB56" s="160"/>
      <c r="FC56" s="160"/>
      <c r="FD56" s="160"/>
      <c r="FE56" s="160"/>
      <c r="FF56" s="160"/>
      <c r="FG56" s="160"/>
      <c r="FH56" s="160"/>
      <c r="FI56" s="160"/>
      <c r="FJ56" s="160"/>
      <c r="FK56" s="160"/>
      <c r="FL56" s="160"/>
      <c r="FM56" s="160"/>
      <c r="FN56" s="160"/>
      <c r="FO56" s="160"/>
      <c r="FP56" s="160"/>
      <c r="FQ56" s="160"/>
      <c r="FR56" s="160"/>
      <c r="FS56" s="160"/>
      <c r="FT56" s="160"/>
      <c r="FU56" s="160"/>
      <c r="FV56" s="160"/>
      <c r="FW56" s="160"/>
      <c r="FX56" s="160"/>
      <c r="FY56" s="160"/>
      <c r="FZ56" s="160"/>
      <c r="GA56" s="160"/>
      <c r="GB56" s="160"/>
      <c r="GC56" s="160"/>
      <c r="GD56" s="160"/>
      <c r="GE56" s="160"/>
      <c r="GF56" s="160"/>
      <c r="GG56" s="160"/>
      <c r="GH56" s="160"/>
      <c r="GI56" s="160"/>
      <c r="GJ56" s="160"/>
      <c r="GK56" s="160"/>
      <c r="GL56" s="160"/>
      <c r="GM56" s="160"/>
      <c r="GN56" s="160"/>
      <c r="GO56" s="160"/>
      <c r="GP56" s="160"/>
      <c r="GQ56" s="160"/>
      <c r="GR56" s="160"/>
      <c r="GS56" s="160"/>
    </row>
    <row r="57" spans="1:201" x14ac:dyDescent="0.25"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67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67"/>
      <c r="AA57" s="131"/>
      <c r="AB57" s="131"/>
      <c r="AC57" s="131"/>
      <c r="AD57" s="131"/>
      <c r="AE57" s="131"/>
      <c r="AF57" s="131"/>
      <c r="AG57" s="131"/>
      <c r="AH57" s="131"/>
      <c r="AI57" s="131"/>
      <c r="AJ57" s="131"/>
      <c r="AK57" s="131"/>
      <c r="AL57" s="167"/>
      <c r="AM57" s="131"/>
      <c r="AN57" s="131"/>
      <c r="AO57" s="131"/>
      <c r="AP57" s="131"/>
      <c r="AQ57" s="131"/>
      <c r="AR57" s="131"/>
      <c r="AS57" s="131"/>
      <c r="AT57" s="131"/>
      <c r="AU57" s="131"/>
      <c r="AV57" s="131"/>
      <c r="AW57" s="131"/>
      <c r="AX57" s="167"/>
      <c r="AY57" s="131"/>
      <c r="AZ57" s="131"/>
      <c r="BA57" s="131"/>
      <c r="BB57" s="131"/>
      <c r="BC57" s="131"/>
      <c r="BD57" s="131"/>
      <c r="BE57" s="131"/>
      <c r="BF57" s="131"/>
      <c r="BG57" s="131"/>
      <c r="BH57" s="131"/>
      <c r="BI57" s="131"/>
      <c r="BJ57" s="131"/>
      <c r="BK57" s="131"/>
      <c r="BL57" s="131"/>
      <c r="BM57" s="131"/>
      <c r="BN57" s="131"/>
      <c r="BO57" s="131"/>
      <c r="BP57" s="131"/>
      <c r="BQ57" s="131"/>
      <c r="BR57" s="131"/>
      <c r="BS57" s="131"/>
      <c r="BT57" s="131"/>
      <c r="BU57" s="131"/>
      <c r="BV57" s="131"/>
      <c r="BW57" s="131"/>
      <c r="BX57" s="131"/>
      <c r="BY57" s="131"/>
      <c r="BZ57" s="131"/>
      <c r="CA57" s="131"/>
      <c r="CB57" s="131"/>
      <c r="CC57" s="131"/>
      <c r="CD57" s="131"/>
      <c r="CE57" s="131"/>
      <c r="CF57" s="131"/>
      <c r="CG57" s="131"/>
      <c r="CH57" s="131"/>
      <c r="CI57" s="131"/>
      <c r="CJ57" s="131"/>
      <c r="CK57" s="131"/>
      <c r="CL57" s="131"/>
      <c r="CM57" s="131"/>
      <c r="CN57" s="131"/>
      <c r="CO57" s="131"/>
      <c r="CP57" s="131"/>
      <c r="CQ57" s="131"/>
      <c r="CR57" s="131"/>
      <c r="CS57" s="131"/>
      <c r="CT57" s="131"/>
      <c r="CU57" s="131"/>
      <c r="CV57" s="131"/>
      <c r="CW57" s="131"/>
      <c r="CX57" s="131"/>
      <c r="CY57" s="131"/>
      <c r="CZ57" s="131"/>
      <c r="DA57" s="131"/>
      <c r="DB57" s="131"/>
      <c r="DC57" s="131"/>
      <c r="DD57" s="131"/>
      <c r="DE57" s="131"/>
      <c r="DF57" s="131"/>
      <c r="DG57" s="131"/>
      <c r="DH57" s="131"/>
      <c r="DI57" s="131"/>
      <c r="DJ57" s="131"/>
      <c r="DK57" s="131"/>
      <c r="DL57" s="131"/>
      <c r="DM57" s="131"/>
      <c r="DN57" s="131"/>
      <c r="DO57" s="131"/>
      <c r="DP57" s="131"/>
      <c r="DQ57" s="131"/>
      <c r="DR57" s="131"/>
      <c r="DS57" s="131"/>
      <c r="DT57" s="131"/>
      <c r="DU57" s="131"/>
      <c r="DV57" s="131"/>
      <c r="DW57" s="131"/>
      <c r="DX57" s="131"/>
      <c r="DY57" s="131"/>
      <c r="DZ57" s="131"/>
      <c r="EA57" s="131"/>
      <c r="EB57" s="131"/>
      <c r="EC57" s="131"/>
      <c r="ED57" s="131"/>
      <c r="EE57" s="131"/>
      <c r="EF57" s="131"/>
      <c r="EG57" s="131"/>
      <c r="EH57" s="131"/>
      <c r="EI57" s="131"/>
      <c r="EJ57" s="131"/>
      <c r="EK57" s="131"/>
      <c r="EL57" s="131"/>
      <c r="EM57" s="131"/>
      <c r="EN57" s="131"/>
      <c r="EO57" s="131"/>
      <c r="EP57" s="131"/>
      <c r="EQ57" s="131"/>
      <c r="ER57" s="131"/>
      <c r="ES57" s="131"/>
      <c r="ET57" s="131"/>
      <c r="EU57" s="131"/>
      <c r="EV57" s="131"/>
      <c r="EW57" s="131"/>
      <c r="EX57" s="131"/>
      <c r="EY57" s="131"/>
      <c r="EZ57" s="131"/>
      <c r="FA57" s="131"/>
      <c r="FB57" s="131"/>
      <c r="FC57" s="131"/>
      <c r="FD57" s="131"/>
      <c r="FE57" s="131"/>
      <c r="FF57" s="131"/>
      <c r="FG57" s="131"/>
      <c r="FH57" s="131"/>
      <c r="FI57" s="131"/>
      <c r="FJ57" s="131"/>
      <c r="FK57" s="131"/>
      <c r="FL57" s="131"/>
      <c r="FM57" s="131"/>
      <c r="FN57" s="131"/>
      <c r="FO57" s="131"/>
      <c r="FP57" s="131"/>
      <c r="FQ57" s="131"/>
      <c r="FR57" s="131"/>
      <c r="FS57" s="131"/>
      <c r="FT57" s="131"/>
      <c r="FU57" s="131"/>
      <c r="FV57" s="131"/>
      <c r="FW57" s="131"/>
      <c r="FX57" s="131"/>
      <c r="FY57" s="131"/>
      <c r="FZ57" s="131"/>
      <c r="GA57" s="131"/>
      <c r="GB57" s="131"/>
      <c r="GC57" s="131"/>
      <c r="GD57" s="131"/>
      <c r="GE57" s="131"/>
      <c r="GF57" s="131"/>
      <c r="GG57" s="131"/>
      <c r="GH57" s="131"/>
      <c r="GI57" s="131"/>
      <c r="GJ57" s="131"/>
      <c r="GK57" s="131"/>
      <c r="GL57" s="131"/>
      <c r="GM57" s="131"/>
      <c r="GN57" s="131"/>
      <c r="GO57" s="131"/>
      <c r="GP57" s="131"/>
      <c r="GQ57" s="131"/>
      <c r="GR57" s="131"/>
      <c r="GS57" s="131"/>
    </row>
    <row r="60" spans="1:201" x14ac:dyDescent="0.25">
      <c r="B60" s="127"/>
      <c r="J60" s="181" t="s">
        <v>372</v>
      </c>
      <c r="K60" s="182"/>
      <c r="L60" s="182"/>
      <c r="M60" s="182"/>
      <c r="N60" s="182"/>
      <c r="O60" s="182"/>
      <c r="P60" s="182"/>
      <c r="Q60" s="182"/>
    </row>
    <row r="61" spans="1:201" ht="41.4" x14ac:dyDescent="0.25">
      <c r="B61" s="127"/>
      <c r="J61" s="139" t="s">
        <v>330</v>
      </c>
      <c r="K61" s="139" t="s">
        <v>350</v>
      </c>
      <c r="L61" s="139" t="s">
        <v>351</v>
      </c>
      <c r="M61" s="139" t="s">
        <v>352</v>
      </c>
      <c r="N61" s="176" t="s">
        <v>353</v>
      </c>
      <c r="O61" s="139" t="s">
        <v>354</v>
      </c>
      <c r="P61" s="139" t="s">
        <v>355</v>
      </c>
      <c r="Q61" s="139" t="s">
        <v>345</v>
      </c>
    </row>
    <row r="62" spans="1:201" ht="27.6" x14ac:dyDescent="0.25">
      <c r="B62" s="127"/>
      <c r="J62" s="136" t="s">
        <v>331</v>
      </c>
      <c r="K62" s="136" t="s">
        <v>356</v>
      </c>
      <c r="L62" s="138"/>
      <c r="M62" s="138"/>
      <c r="N62" s="177"/>
      <c r="O62" s="140">
        <v>0.05</v>
      </c>
      <c r="P62" s="138" t="s">
        <v>357</v>
      </c>
      <c r="Q62" s="136" t="s">
        <v>358</v>
      </c>
    </row>
    <row r="63" spans="1:201" ht="27.6" x14ac:dyDescent="0.25">
      <c r="B63" s="127"/>
      <c r="J63" s="136" t="s">
        <v>332</v>
      </c>
      <c r="K63" s="136" t="s">
        <v>359</v>
      </c>
      <c r="L63" s="138"/>
      <c r="M63" s="138"/>
      <c r="N63" s="177"/>
      <c r="O63" s="140">
        <v>0.08</v>
      </c>
      <c r="P63" s="138" t="s">
        <v>357</v>
      </c>
      <c r="Q63" s="136" t="s">
        <v>358</v>
      </c>
    </row>
    <row r="64" spans="1:201" ht="41.4" x14ac:dyDescent="0.25">
      <c r="B64" s="127"/>
      <c r="J64" s="136" t="s">
        <v>360</v>
      </c>
      <c r="K64" s="136" t="s">
        <v>361</v>
      </c>
      <c r="L64" s="140">
        <v>0.55000000000000004</v>
      </c>
      <c r="M64" s="142">
        <v>0.35</v>
      </c>
      <c r="N64" s="178">
        <v>0.1</v>
      </c>
      <c r="O64" s="140">
        <v>0.03</v>
      </c>
      <c r="P64" s="141">
        <v>0.03</v>
      </c>
      <c r="Q64" s="136" t="s">
        <v>362</v>
      </c>
    </row>
    <row r="65" spans="2:17" ht="41.4" x14ac:dyDescent="0.25">
      <c r="B65" s="127"/>
      <c r="J65" s="136" t="s">
        <v>360</v>
      </c>
      <c r="K65" s="136" t="s">
        <v>363</v>
      </c>
      <c r="L65" s="140">
        <v>0.45</v>
      </c>
      <c r="M65" s="142">
        <v>0.4</v>
      </c>
      <c r="N65" s="178">
        <v>0.15</v>
      </c>
      <c r="O65" s="140">
        <v>0.03</v>
      </c>
      <c r="P65" s="141">
        <v>2.5000000000000001E-2</v>
      </c>
      <c r="Q65" s="136" t="s">
        <v>362</v>
      </c>
    </row>
    <row r="66" spans="2:17" ht="41.4" x14ac:dyDescent="0.25">
      <c r="B66" s="127"/>
      <c r="J66" s="136" t="s">
        <v>338</v>
      </c>
      <c r="K66" s="136" t="s">
        <v>364</v>
      </c>
      <c r="L66" s="140">
        <v>0.4</v>
      </c>
      <c r="M66" s="142">
        <v>0.45</v>
      </c>
      <c r="N66" s="178">
        <v>0.15</v>
      </c>
      <c r="O66" s="140">
        <v>0.02</v>
      </c>
      <c r="P66" s="141">
        <v>1.4999999999999999E-2</v>
      </c>
      <c r="Q66" s="136" t="s">
        <v>365</v>
      </c>
    </row>
    <row r="67" spans="2:17" ht="41.4" x14ac:dyDescent="0.25">
      <c r="B67" s="127"/>
      <c r="J67" s="136" t="s">
        <v>339</v>
      </c>
      <c r="K67" s="136" t="s">
        <v>366</v>
      </c>
      <c r="L67" s="140">
        <v>0.35</v>
      </c>
      <c r="M67" s="142">
        <v>0.5</v>
      </c>
      <c r="N67" s="178">
        <v>0.15</v>
      </c>
      <c r="O67" s="140">
        <v>0.02</v>
      </c>
      <c r="P67" s="141">
        <v>0.02</v>
      </c>
      <c r="Q67" s="136" t="s">
        <v>365</v>
      </c>
    </row>
    <row r="68" spans="2:17" ht="27.6" x14ac:dyDescent="0.25">
      <c r="B68" s="127"/>
      <c r="J68" s="136" t="s">
        <v>375</v>
      </c>
      <c r="K68" s="136" t="s">
        <v>367</v>
      </c>
      <c r="L68" s="140">
        <v>0.3</v>
      </c>
      <c r="M68" s="142">
        <v>0.5</v>
      </c>
      <c r="N68" s="178">
        <v>0.2</v>
      </c>
      <c r="O68" s="140">
        <v>0.02</v>
      </c>
      <c r="P68" s="141">
        <v>1.4999999999999999E-2</v>
      </c>
      <c r="Q68" s="136" t="s">
        <v>368</v>
      </c>
    </row>
    <row r="69" spans="2:17" ht="27.6" x14ac:dyDescent="0.25">
      <c r="B69" s="127"/>
      <c r="J69" s="136" t="s">
        <v>376</v>
      </c>
      <c r="K69" s="136" t="s">
        <v>369</v>
      </c>
      <c r="L69" s="140">
        <v>0.25</v>
      </c>
      <c r="M69" s="142">
        <v>0.5</v>
      </c>
      <c r="N69" s="178">
        <v>0.25</v>
      </c>
      <c r="O69" s="140">
        <v>0.01</v>
      </c>
      <c r="P69" s="141">
        <v>0.01</v>
      </c>
      <c r="Q69" s="136" t="s">
        <v>368</v>
      </c>
    </row>
    <row r="70" spans="2:17" ht="27.6" x14ac:dyDescent="0.25">
      <c r="B70" s="127"/>
      <c r="J70" s="136" t="s">
        <v>333</v>
      </c>
      <c r="K70" s="136" t="s">
        <v>370</v>
      </c>
      <c r="L70" s="140">
        <v>0.2</v>
      </c>
      <c r="M70" s="142">
        <v>0.5</v>
      </c>
      <c r="N70" s="178">
        <v>0.3</v>
      </c>
      <c r="O70" s="140">
        <v>0.01</v>
      </c>
      <c r="P70" s="141">
        <v>5.0000000000000001E-3</v>
      </c>
      <c r="Q70" s="136" t="s">
        <v>371</v>
      </c>
    </row>
    <row r="74" spans="2:17" ht="27.6" x14ac:dyDescent="0.25">
      <c r="B74" s="135" t="s">
        <v>349</v>
      </c>
      <c r="C74" s="135" t="s">
        <v>344</v>
      </c>
      <c r="D74" s="135" t="s">
        <v>345</v>
      </c>
    </row>
    <row r="75" spans="2:17" ht="96.6" x14ac:dyDescent="0.25">
      <c r="B75" s="136">
        <v>1</v>
      </c>
      <c r="C75" s="137"/>
      <c r="D75" s="138" t="s">
        <v>346</v>
      </c>
    </row>
    <row r="76" spans="2:17" ht="55.2" x14ac:dyDescent="0.25">
      <c r="B76" s="136">
        <v>2</v>
      </c>
      <c r="C76" s="137"/>
      <c r="D76" s="138" t="s">
        <v>347</v>
      </c>
    </row>
    <row r="77" spans="2:17" ht="138" x14ac:dyDescent="0.25">
      <c r="B77" s="136">
        <v>3</v>
      </c>
      <c r="C77" s="137"/>
      <c r="D77" s="138" t="s">
        <v>348</v>
      </c>
    </row>
    <row r="80" spans="2:17" ht="69" x14ac:dyDescent="0.25">
      <c r="B80" s="139" t="s">
        <v>330</v>
      </c>
      <c r="C80" s="139" t="s">
        <v>350</v>
      </c>
      <c r="D80" s="139" t="s">
        <v>377</v>
      </c>
      <c r="E80" s="139" t="s">
        <v>385</v>
      </c>
      <c r="F80" s="148" t="s">
        <v>386</v>
      </c>
      <c r="I80" s="139" t="s">
        <v>330</v>
      </c>
      <c r="J80" s="139" t="s">
        <v>350</v>
      </c>
      <c r="K80" s="139" t="s">
        <v>390</v>
      </c>
      <c r="L80" s="132"/>
      <c r="M80" s="132"/>
      <c r="N80" s="179"/>
    </row>
    <row r="81" spans="2:14" x14ac:dyDescent="0.25">
      <c r="B81" s="136" t="s">
        <v>331</v>
      </c>
      <c r="C81" s="136" t="s">
        <v>356</v>
      </c>
      <c r="D81" s="138"/>
      <c r="E81" s="138"/>
      <c r="F81" s="140"/>
      <c r="I81" s="136" t="s">
        <v>331</v>
      </c>
      <c r="J81" s="136" t="s">
        <v>356</v>
      </c>
      <c r="K81" s="141">
        <v>0.04</v>
      </c>
      <c r="L81" s="134"/>
      <c r="M81" s="134"/>
      <c r="N81" s="180"/>
    </row>
    <row r="82" spans="2:14" ht="27.6" x14ac:dyDescent="0.25">
      <c r="B82" s="136" t="s">
        <v>332</v>
      </c>
      <c r="C82" s="136" t="s">
        <v>359</v>
      </c>
      <c r="D82" s="138"/>
      <c r="E82" s="138"/>
      <c r="F82" s="140"/>
      <c r="I82" s="136" t="s">
        <v>332</v>
      </c>
      <c r="J82" s="136" t="s">
        <v>359</v>
      </c>
      <c r="K82" s="141">
        <v>7.0000000000000007E-2</v>
      </c>
      <c r="L82" s="134"/>
      <c r="M82" s="134"/>
      <c r="N82" s="180"/>
    </row>
    <row r="83" spans="2:14" ht="41.4" x14ac:dyDescent="0.25">
      <c r="B83" s="136" t="s">
        <v>360</v>
      </c>
      <c r="C83" s="136" t="s">
        <v>361</v>
      </c>
      <c r="D83" s="138" t="s">
        <v>379</v>
      </c>
      <c r="E83" s="140">
        <v>0.01</v>
      </c>
      <c r="F83" s="141">
        <v>0.02</v>
      </c>
      <c r="I83" s="136" t="s">
        <v>360</v>
      </c>
      <c r="J83" s="136" t="s">
        <v>361</v>
      </c>
      <c r="K83" s="141">
        <v>5.5E-2</v>
      </c>
      <c r="L83" s="134"/>
      <c r="M83" s="134"/>
      <c r="N83" s="180"/>
    </row>
    <row r="84" spans="2:14" ht="41.4" x14ac:dyDescent="0.25">
      <c r="B84" s="136" t="s">
        <v>360</v>
      </c>
      <c r="C84" s="136" t="s">
        <v>363</v>
      </c>
      <c r="D84" s="138" t="s">
        <v>380</v>
      </c>
      <c r="E84" s="140">
        <v>0.02</v>
      </c>
      <c r="F84" s="141">
        <v>0.01</v>
      </c>
      <c r="I84" s="136" t="s">
        <v>360</v>
      </c>
      <c r="J84" s="136" t="s">
        <v>363</v>
      </c>
      <c r="K84" s="141">
        <v>5.5E-2</v>
      </c>
      <c r="L84" s="134"/>
      <c r="M84" s="134"/>
      <c r="N84" s="180"/>
    </row>
    <row r="85" spans="2:14" ht="41.4" x14ac:dyDescent="0.25">
      <c r="B85" s="136" t="s">
        <v>338</v>
      </c>
      <c r="C85" s="136" t="s">
        <v>364</v>
      </c>
      <c r="D85" s="138" t="s">
        <v>381</v>
      </c>
      <c r="E85" s="140">
        <v>0.02</v>
      </c>
      <c r="F85" s="141">
        <v>0.01</v>
      </c>
      <c r="I85" s="136" t="s">
        <v>338</v>
      </c>
      <c r="J85" s="136" t="s">
        <v>364</v>
      </c>
      <c r="K85" s="151">
        <v>0.04</v>
      </c>
    </row>
    <row r="86" spans="2:14" ht="41.4" x14ac:dyDescent="0.25">
      <c r="B86" s="136" t="s">
        <v>339</v>
      </c>
      <c r="C86" s="136" t="s">
        <v>366</v>
      </c>
      <c r="D86" s="138" t="s">
        <v>378</v>
      </c>
      <c r="E86" s="140">
        <v>1.4999999999999999E-2</v>
      </c>
      <c r="F86" s="141">
        <v>0.01</v>
      </c>
      <c r="I86" s="136" t="s">
        <v>339</v>
      </c>
      <c r="J86" s="136" t="s">
        <v>366</v>
      </c>
      <c r="K86" s="151">
        <v>0.03</v>
      </c>
    </row>
    <row r="87" spans="2:14" ht="27.6" x14ac:dyDescent="0.25">
      <c r="B87" s="136" t="s">
        <v>375</v>
      </c>
      <c r="C87" s="136" t="s">
        <v>367</v>
      </c>
      <c r="D87" s="138" t="s">
        <v>382</v>
      </c>
      <c r="E87" s="140">
        <v>1.4999999999999999E-2</v>
      </c>
      <c r="F87" s="141">
        <v>5.0000000000000001E-3</v>
      </c>
      <c r="I87" s="136" t="s">
        <v>375</v>
      </c>
      <c r="J87" s="136" t="s">
        <v>367</v>
      </c>
      <c r="K87" s="151">
        <v>0.02</v>
      </c>
    </row>
    <row r="88" spans="2:14" ht="27.6" x14ac:dyDescent="0.25">
      <c r="B88" s="136" t="s">
        <v>376</v>
      </c>
      <c r="C88" s="136" t="s">
        <v>369</v>
      </c>
      <c r="D88" s="138" t="s">
        <v>383</v>
      </c>
      <c r="E88" s="140">
        <v>0.01</v>
      </c>
      <c r="F88" s="141">
        <v>5.0000000000000001E-3</v>
      </c>
      <c r="I88" s="136" t="s">
        <v>376</v>
      </c>
      <c r="J88" s="136" t="s">
        <v>369</v>
      </c>
      <c r="K88" s="151">
        <v>1.4999999999999999E-2</v>
      </c>
    </row>
    <row r="89" spans="2:14" x14ac:dyDescent="0.25">
      <c r="B89" s="136" t="s">
        <v>333</v>
      </c>
      <c r="C89" s="136" t="s">
        <v>370</v>
      </c>
      <c r="D89" s="138" t="s">
        <v>384</v>
      </c>
      <c r="E89" s="140">
        <v>0.01</v>
      </c>
      <c r="F89" s="141">
        <v>5.0000000000000001E-3</v>
      </c>
      <c r="I89" s="136" t="s">
        <v>333</v>
      </c>
      <c r="J89" s="136" t="s">
        <v>370</v>
      </c>
      <c r="K89" s="151">
        <v>0.01</v>
      </c>
    </row>
    <row r="92" spans="2:14" ht="27.6" x14ac:dyDescent="0.25">
      <c r="B92" s="129"/>
      <c r="C92" s="139" t="s">
        <v>389</v>
      </c>
    </row>
    <row r="93" spans="2:14" ht="41.4" x14ac:dyDescent="0.25">
      <c r="B93" s="129" t="s">
        <v>388</v>
      </c>
      <c r="C93" s="150">
        <v>0.5</v>
      </c>
    </row>
    <row r="94" spans="2:14" x14ac:dyDescent="0.25">
      <c r="B94" s="129" t="s">
        <v>373</v>
      </c>
      <c r="C94" s="150">
        <v>0.4</v>
      </c>
    </row>
    <row r="95" spans="2:14" ht="27.6" x14ac:dyDescent="0.25">
      <c r="B95" s="129" t="s">
        <v>313</v>
      </c>
      <c r="C95" s="150">
        <v>0.1</v>
      </c>
    </row>
  </sheetData>
  <mergeCells count="9">
    <mergeCell ref="AG4:AX4"/>
    <mergeCell ref="AY4:BJ4"/>
    <mergeCell ref="J60:Q60"/>
    <mergeCell ref="C4:D4"/>
    <mergeCell ref="E4:F4"/>
    <mergeCell ref="G4:N4"/>
    <mergeCell ref="O4:T4"/>
    <mergeCell ref="U4:Z4"/>
    <mergeCell ref="AA4:AF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4:K11"/>
  <sheetViews>
    <sheetView workbookViewId="0">
      <selection activeCell="E40" sqref="E40"/>
    </sheetView>
  </sheetViews>
  <sheetFormatPr defaultColWidth="11.5546875" defaultRowHeight="13.8" x14ac:dyDescent="0.25"/>
  <sheetData>
    <row r="4" spans="2:11" x14ac:dyDescent="0.25">
      <c r="B4" s="48" t="s">
        <v>12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</row>
    <row r="7" spans="2:11" x14ac:dyDescent="0.25">
      <c r="B7" s="48" t="s">
        <v>304</v>
      </c>
      <c r="C7">
        <v>3000</v>
      </c>
    </row>
    <row r="8" spans="2:11" x14ac:dyDescent="0.25">
      <c r="B8" s="48" t="s">
        <v>305</v>
      </c>
      <c r="C8">
        <v>1000</v>
      </c>
    </row>
    <row r="11" spans="2:11" x14ac:dyDescent="0.25">
      <c r="C11">
        <f>SUM(C7:C8)</f>
        <v>4000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C5:M13"/>
  <sheetViews>
    <sheetView workbookViewId="0">
      <selection activeCell="D11" sqref="D11"/>
    </sheetView>
  </sheetViews>
  <sheetFormatPr defaultColWidth="11.5546875" defaultRowHeight="13.8" x14ac:dyDescent="0.25"/>
  <sheetData>
    <row r="5" spans="3:13" x14ac:dyDescent="0.25">
      <c r="C5" s="48" t="s">
        <v>12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</row>
    <row r="8" spans="3:13" x14ac:dyDescent="0.25">
      <c r="C8" s="48" t="s">
        <v>314</v>
      </c>
      <c r="D8">
        <v>3000</v>
      </c>
      <c r="E8">
        <v>3000</v>
      </c>
      <c r="F8">
        <v>3000</v>
      </c>
      <c r="G8">
        <v>3000</v>
      </c>
      <c r="H8">
        <v>3000</v>
      </c>
      <c r="I8">
        <v>0</v>
      </c>
      <c r="J8">
        <v>0</v>
      </c>
      <c r="K8">
        <v>0</v>
      </c>
      <c r="L8">
        <v>0</v>
      </c>
      <c r="M8">
        <v>0</v>
      </c>
    </row>
    <row r="9" spans="3:13" x14ac:dyDescent="0.25">
      <c r="C9" s="48" t="s">
        <v>303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3:13" x14ac:dyDescent="0.25">
      <c r="C10" s="48"/>
      <c r="D10">
        <v>5000</v>
      </c>
    </row>
    <row r="11" spans="3:13" x14ac:dyDescent="0.25">
      <c r="C11" s="48" t="s">
        <v>27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3" spans="3:13" x14ac:dyDescent="0.25">
      <c r="D13">
        <f>SUM(D8:D12)</f>
        <v>8000</v>
      </c>
      <c r="E13">
        <f t="shared" ref="E13:M13" si="0">SUM(E8:E12)</f>
        <v>3000</v>
      </c>
      <c r="F13">
        <f t="shared" si="0"/>
        <v>3000</v>
      </c>
      <c r="G13">
        <f t="shared" si="0"/>
        <v>3000</v>
      </c>
      <c r="H13">
        <f t="shared" si="0"/>
        <v>3000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6:H15"/>
  <sheetViews>
    <sheetView workbookViewId="0">
      <selection activeCell="C15" sqref="C15"/>
    </sheetView>
  </sheetViews>
  <sheetFormatPr defaultColWidth="11.5546875" defaultRowHeight="13.8" x14ac:dyDescent="0.25"/>
  <sheetData>
    <row r="6" spans="2:8" x14ac:dyDescent="0.25"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8" spans="2:8" x14ac:dyDescent="0.25">
      <c r="B8" s="48" t="s">
        <v>317</v>
      </c>
      <c r="C8">
        <f>'Input Sheet'!F105-'Input Sheet'!E105</f>
        <v>0</v>
      </c>
    </row>
    <row r="11" spans="2:8" x14ac:dyDescent="0.25">
      <c r="B11" s="48" t="s">
        <v>318</v>
      </c>
    </row>
    <row r="12" spans="2:8" x14ac:dyDescent="0.25">
      <c r="B12" s="48" t="s">
        <v>319</v>
      </c>
    </row>
    <row r="15" spans="2:8" x14ac:dyDescent="0.25">
      <c r="C1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4"/>
  <sheetViews>
    <sheetView zoomScale="75" zoomScaleNormal="75" workbookViewId="0">
      <selection activeCell="G26" sqref="G26"/>
    </sheetView>
  </sheetViews>
  <sheetFormatPr defaultColWidth="9.109375" defaultRowHeight="17.399999999999999" x14ac:dyDescent="0.3"/>
  <cols>
    <col min="1" max="1" width="28.77734375" style="50" bestFit="1" customWidth="1"/>
    <col min="2" max="2" width="13.33203125" style="50" customWidth="1"/>
    <col min="3" max="5" width="9.109375" style="50"/>
    <col min="6" max="6" width="12" style="50" customWidth="1"/>
    <col min="7" max="7" width="27.44140625" style="50" bestFit="1" customWidth="1"/>
    <col min="8" max="8" width="7.33203125" style="50" customWidth="1"/>
    <col min="9" max="9" width="5.44140625" style="50" hidden="1" customWidth="1"/>
    <col min="10" max="10" width="20.44140625" style="50" hidden="1" customWidth="1"/>
    <col min="11" max="13" width="0" style="50" hidden="1" customWidth="1"/>
    <col min="14" max="16384" width="9.109375" style="50"/>
  </cols>
  <sheetData>
    <row r="1" spans="1:13" x14ac:dyDescent="0.3">
      <c r="A1" s="34" t="str">
        <f>'Input Sheet'!A1</f>
        <v>SENSFISH LTD</v>
      </c>
      <c r="E1" s="50" t="s">
        <v>181</v>
      </c>
      <c r="F1" s="34"/>
      <c r="G1" s="93">
        <v>45901</v>
      </c>
    </row>
    <row r="2" spans="1:13" x14ac:dyDescent="0.3">
      <c r="A2" s="34" t="s">
        <v>160</v>
      </c>
    </row>
    <row r="4" spans="1:13" x14ac:dyDescent="0.3">
      <c r="A4" s="50" t="s">
        <v>122</v>
      </c>
      <c r="E4" s="50" t="s">
        <v>126</v>
      </c>
      <c r="I4" s="50">
        <v>1</v>
      </c>
      <c r="J4" s="51">
        <f>G1</f>
        <v>45901</v>
      </c>
    </row>
    <row r="5" spans="1:13" x14ac:dyDescent="0.3">
      <c r="A5" s="50" t="s">
        <v>66</v>
      </c>
      <c r="B5" s="95" t="s">
        <v>123</v>
      </c>
      <c r="I5" s="50">
        <f t="shared" ref="I5:I64" si="0">I4+1</f>
        <v>2</v>
      </c>
      <c r="J5" s="51">
        <f>DATE(YEAR(J4),MONTH(J4)+1,DAY(J4))</f>
        <v>45931</v>
      </c>
    </row>
    <row r="6" spans="1:13" ht="20.25" customHeight="1" x14ac:dyDescent="0.3">
      <c r="A6" s="96" t="s">
        <v>124</v>
      </c>
      <c r="B6" s="94">
        <v>0</v>
      </c>
      <c r="E6" s="97" t="s">
        <v>127</v>
      </c>
      <c r="F6" s="98"/>
      <c r="G6" s="109">
        <f>VLOOKUP(H6,I4:J64,2,FALSE)</f>
        <v>46419</v>
      </c>
      <c r="H6" s="111">
        <f>HLOOKUP(1,Workings!D423:BJ424,2,FALSE)</f>
        <v>18</v>
      </c>
      <c r="I6" s="50">
        <f t="shared" si="0"/>
        <v>3</v>
      </c>
      <c r="J6" s="51">
        <f t="shared" ref="J6:J64" si="1">DATE(YEAR(J5),MONTH(J5)+1,DAY(J5))</f>
        <v>45962</v>
      </c>
      <c r="M6" s="50">
        <v>0</v>
      </c>
    </row>
    <row r="7" spans="1:13" ht="18" customHeight="1" x14ac:dyDescent="0.3">
      <c r="A7" s="96" t="s">
        <v>125</v>
      </c>
      <c r="B7" s="94">
        <f>M7/100</f>
        <v>0</v>
      </c>
      <c r="E7" s="97" t="s">
        <v>128</v>
      </c>
      <c r="F7" s="98"/>
      <c r="G7" s="109">
        <f>VLOOKUP(H7,I4:J64,2,FALSE)</f>
        <v>46905</v>
      </c>
      <c r="H7" s="111">
        <f>HLOOKUP(1,Workings!D425:BJ426,2,FALSE)</f>
        <v>34</v>
      </c>
      <c r="I7" s="50">
        <f t="shared" si="0"/>
        <v>4</v>
      </c>
      <c r="J7" s="51">
        <f t="shared" si="1"/>
        <v>45992</v>
      </c>
    </row>
    <row r="8" spans="1:13" ht="18" customHeight="1" x14ac:dyDescent="0.3">
      <c r="A8" s="50" t="s">
        <v>221</v>
      </c>
      <c r="B8" s="94">
        <f>M8/100</f>
        <v>0</v>
      </c>
      <c r="I8" s="50">
        <f t="shared" si="0"/>
        <v>5</v>
      </c>
      <c r="J8" s="51">
        <f t="shared" si="1"/>
        <v>46023</v>
      </c>
    </row>
    <row r="9" spans="1:13" x14ac:dyDescent="0.3">
      <c r="E9" s="99" t="s">
        <v>129</v>
      </c>
      <c r="F9" s="100"/>
      <c r="G9" s="103">
        <f>IF(MIN(Workings!C421:BJ421)&gt;0,0,(MIN(Workings!C421:BJ421)))</f>
        <v>-2179395.034564612</v>
      </c>
      <c r="I9" s="50">
        <f t="shared" si="0"/>
        <v>6</v>
      </c>
      <c r="J9" s="51">
        <f t="shared" si="1"/>
        <v>46054</v>
      </c>
    </row>
    <row r="10" spans="1:13" x14ac:dyDescent="0.3">
      <c r="E10" s="101" t="s">
        <v>177</v>
      </c>
      <c r="F10" s="102"/>
      <c r="G10" s="110">
        <f>IF(MIN(Workings!C421:BJ421)&gt;=0," ",VLOOKUP(H10,I4:J64,2,FALSE))</f>
        <v>46447</v>
      </c>
      <c r="H10" s="111">
        <f>IF(MIN(Workings!C421:BJ421)&gt;=0," ",HLOOKUP(1,Workings!D427:BJ428,2,FALSE))</f>
        <v>19</v>
      </c>
      <c r="I10" s="50">
        <f t="shared" si="0"/>
        <v>7</v>
      </c>
      <c r="J10" s="51">
        <f t="shared" si="1"/>
        <v>46082</v>
      </c>
    </row>
    <row r="11" spans="1:13" x14ac:dyDescent="0.3">
      <c r="I11" s="50">
        <f t="shared" si="0"/>
        <v>8</v>
      </c>
      <c r="J11" s="51">
        <f t="shared" si="1"/>
        <v>46113</v>
      </c>
    </row>
    <row r="12" spans="1:13" x14ac:dyDescent="0.3">
      <c r="I12" s="50">
        <f t="shared" si="0"/>
        <v>9</v>
      </c>
      <c r="J12" s="51">
        <f t="shared" si="1"/>
        <v>46143</v>
      </c>
    </row>
    <row r="13" spans="1:13" x14ac:dyDescent="0.3">
      <c r="I13" s="50">
        <f t="shared" si="0"/>
        <v>10</v>
      </c>
      <c r="J13" s="51">
        <f t="shared" si="1"/>
        <v>46174</v>
      </c>
    </row>
    <row r="14" spans="1:13" x14ac:dyDescent="0.3">
      <c r="I14" s="50">
        <f t="shared" si="0"/>
        <v>11</v>
      </c>
      <c r="J14" s="51">
        <f t="shared" si="1"/>
        <v>46204</v>
      </c>
    </row>
    <row r="15" spans="1:13" x14ac:dyDescent="0.3">
      <c r="I15" s="50">
        <f t="shared" si="0"/>
        <v>12</v>
      </c>
      <c r="J15" s="51">
        <f t="shared" si="1"/>
        <v>46235</v>
      </c>
    </row>
    <row r="16" spans="1:13" x14ac:dyDescent="0.3">
      <c r="J16" s="51"/>
    </row>
    <row r="17" spans="1:10" x14ac:dyDescent="0.3">
      <c r="A17" s="50" t="s">
        <v>264</v>
      </c>
      <c r="B17" s="34"/>
      <c r="C17" s="34"/>
      <c r="D17" s="34"/>
      <c r="E17" s="34"/>
      <c r="F17" s="112">
        <f>'PE Valuation'!F33</f>
        <v>36882290.489484228</v>
      </c>
      <c r="I17" s="50">
        <f>I15+1</f>
        <v>13</v>
      </c>
      <c r="J17" s="51">
        <f>DATE(YEAR(J15),MONTH(J15)+1,DAY(J15))</f>
        <v>46266</v>
      </c>
    </row>
    <row r="18" spans="1:10" x14ac:dyDescent="0.3">
      <c r="I18" s="50">
        <f t="shared" si="0"/>
        <v>14</v>
      </c>
      <c r="J18" s="51">
        <f t="shared" si="1"/>
        <v>46296</v>
      </c>
    </row>
    <row r="19" spans="1:10" x14ac:dyDescent="0.3">
      <c r="A19" s="50" t="s">
        <v>265</v>
      </c>
      <c r="B19" s="34"/>
      <c r="C19" s="34"/>
      <c r="D19" s="34"/>
      <c r="E19" s="34"/>
      <c r="F19" s="112">
        <f>'DC Flow'!E24</f>
        <v>35718270.50794185</v>
      </c>
      <c r="I19" s="50">
        <f t="shared" si="0"/>
        <v>15</v>
      </c>
      <c r="J19" s="51">
        <f t="shared" si="1"/>
        <v>46327</v>
      </c>
    </row>
    <row r="20" spans="1:10" x14ac:dyDescent="0.3">
      <c r="I20" s="50">
        <f t="shared" si="0"/>
        <v>16</v>
      </c>
      <c r="J20" s="51">
        <f t="shared" si="1"/>
        <v>46357</v>
      </c>
    </row>
    <row r="21" spans="1:10" x14ac:dyDescent="0.3">
      <c r="A21" s="50" t="s">
        <v>170</v>
      </c>
      <c r="F21" s="113">
        <f>'DC Flow'!D5</f>
        <v>0.2</v>
      </c>
      <c r="I21" s="50">
        <f t="shared" si="0"/>
        <v>17</v>
      </c>
      <c r="J21" s="51">
        <f t="shared" si="1"/>
        <v>46388</v>
      </c>
    </row>
    <row r="22" spans="1:10" x14ac:dyDescent="0.3">
      <c r="I22" s="50">
        <f t="shared" si="0"/>
        <v>18</v>
      </c>
      <c r="J22" s="51">
        <f t="shared" si="1"/>
        <v>46419</v>
      </c>
    </row>
    <row r="23" spans="1:10" x14ac:dyDescent="0.3">
      <c r="I23" s="50">
        <f t="shared" si="0"/>
        <v>19</v>
      </c>
      <c r="J23" s="51">
        <f t="shared" si="1"/>
        <v>46447</v>
      </c>
    </row>
    <row r="24" spans="1:10" x14ac:dyDescent="0.3">
      <c r="I24" s="50">
        <f t="shared" si="0"/>
        <v>20</v>
      </c>
      <c r="J24" s="51">
        <f t="shared" si="1"/>
        <v>46478</v>
      </c>
    </row>
    <row r="25" spans="1:10" x14ac:dyDescent="0.3">
      <c r="I25" s="50">
        <f t="shared" si="0"/>
        <v>21</v>
      </c>
      <c r="J25" s="51">
        <f t="shared" si="1"/>
        <v>46508</v>
      </c>
    </row>
    <row r="26" spans="1:10" x14ac:dyDescent="0.3">
      <c r="I26" s="50">
        <f t="shared" si="0"/>
        <v>22</v>
      </c>
      <c r="J26" s="51">
        <f t="shared" si="1"/>
        <v>46539</v>
      </c>
    </row>
    <row r="27" spans="1:10" x14ac:dyDescent="0.3">
      <c r="I27" s="50">
        <f t="shared" si="0"/>
        <v>23</v>
      </c>
      <c r="J27" s="51">
        <f t="shared" si="1"/>
        <v>46569</v>
      </c>
    </row>
    <row r="28" spans="1:10" x14ac:dyDescent="0.3">
      <c r="I28" s="50">
        <f t="shared" si="0"/>
        <v>24</v>
      </c>
      <c r="J28" s="51">
        <f t="shared" si="1"/>
        <v>46600</v>
      </c>
    </row>
    <row r="29" spans="1:10" x14ac:dyDescent="0.3">
      <c r="I29" s="50">
        <f t="shared" si="0"/>
        <v>25</v>
      </c>
      <c r="J29" s="51">
        <f t="shared" si="1"/>
        <v>46631</v>
      </c>
    </row>
    <row r="30" spans="1:10" x14ac:dyDescent="0.3">
      <c r="I30" s="50">
        <f t="shared" si="0"/>
        <v>26</v>
      </c>
      <c r="J30" s="51">
        <f t="shared" si="1"/>
        <v>46661</v>
      </c>
    </row>
    <row r="31" spans="1:10" x14ac:dyDescent="0.3">
      <c r="I31" s="50">
        <f t="shared" si="0"/>
        <v>27</v>
      </c>
      <c r="J31" s="51">
        <f t="shared" si="1"/>
        <v>46692</v>
      </c>
    </row>
    <row r="32" spans="1:10" x14ac:dyDescent="0.3">
      <c r="I32" s="50">
        <f t="shared" si="0"/>
        <v>28</v>
      </c>
      <c r="J32" s="51">
        <f t="shared" si="1"/>
        <v>46722</v>
      </c>
    </row>
    <row r="33" spans="9:10" x14ac:dyDescent="0.3">
      <c r="I33" s="50">
        <f t="shared" si="0"/>
        <v>29</v>
      </c>
      <c r="J33" s="51">
        <f t="shared" si="1"/>
        <v>46753</v>
      </c>
    </row>
    <row r="34" spans="9:10" x14ac:dyDescent="0.3">
      <c r="I34" s="50">
        <f t="shared" si="0"/>
        <v>30</v>
      </c>
      <c r="J34" s="51">
        <f t="shared" si="1"/>
        <v>46784</v>
      </c>
    </row>
    <row r="35" spans="9:10" x14ac:dyDescent="0.3">
      <c r="I35" s="50">
        <f t="shared" si="0"/>
        <v>31</v>
      </c>
      <c r="J35" s="51">
        <f t="shared" si="1"/>
        <v>46813</v>
      </c>
    </row>
    <row r="36" spans="9:10" x14ac:dyDescent="0.3">
      <c r="I36" s="50">
        <f t="shared" si="0"/>
        <v>32</v>
      </c>
      <c r="J36" s="51">
        <f t="shared" si="1"/>
        <v>46844</v>
      </c>
    </row>
    <row r="37" spans="9:10" x14ac:dyDescent="0.3">
      <c r="I37" s="50">
        <f t="shared" si="0"/>
        <v>33</v>
      </c>
      <c r="J37" s="51">
        <f t="shared" si="1"/>
        <v>46874</v>
      </c>
    </row>
    <row r="38" spans="9:10" x14ac:dyDescent="0.3">
      <c r="I38" s="50">
        <f t="shared" si="0"/>
        <v>34</v>
      </c>
      <c r="J38" s="51">
        <f t="shared" si="1"/>
        <v>46905</v>
      </c>
    </row>
    <row r="39" spans="9:10" x14ac:dyDescent="0.3">
      <c r="I39" s="50">
        <f t="shared" si="0"/>
        <v>35</v>
      </c>
      <c r="J39" s="51">
        <f t="shared" si="1"/>
        <v>46935</v>
      </c>
    </row>
    <row r="40" spans="9:10" x14ac:dyDescent="0.3">
      <c r="I40" s="50">
        <f t="shared" si="0"/>
        <v>36</v>
      </c>
      <c r="J40" s="51">
        <f t="shared" si="1"/>
        <v>46966</v>
      </c>
    </row>
    <row r="41" spans="9:10" x14ac:dyDescent="0.3">
      <c r="I41" s="50">
        <f t="shared" si="0"/>
        <v>37</v>
      </c>
      <c r="J41" s="51">
        <f t="shared" si="1"/>
        <v>46997</v>
      </c>
    </row>
    <row r="42" spans="9:10" x14ac:dyDescent="0.3">
      <c r="I42" s="50">
        <f t="shared" si="0"/>
        <v>38</v>
      </c>
      <c r="J42" s="51">
        <f t="shared" si="1"/>
        <v>47027</v>
      </c>
    </row>
    <row r="43" spans="9:10" x14ac:dyDescent="0.3">
      <c r="I43" s="50">
        <f t="shared" si="0"/>
        <v>39</v>
      </c>
      <c r="J43" s="51">
        <f t="shared" si="1"/>
        <v>47058</v>
      </c>
    </row>
    <row r="44" spans="9:10" x14ac:dyDescent="0.3">
      <c r="I44" s="50">
        <f t="shared" si="0"/>
        <v>40</v>
      </c>
      <c r="J44" s="51">
        <f t="shared" si="1"/>
        <v>47088</v>
      </c>
    </row>
    <row r="45" spans="9:10" x14ac:dyDescent="0.3">
      <c r="I45" s="50">
        <f t="shared" si="0"/>
        <v>41</v>
      </c>
      <c r="J45" s="51">
        <f t="shared" si="1"/>
        <v>47119</v>
      </c>
    </row>
    <row r="46" spans="9:10" x14ac:dyDescent="0.3">
      <c r="I46" s="50">
        <f t="shared" si="0"/>
        <v>42</v>
      </c>
      <c r="J46" s="51">
        <f t="shared" si="1"/>
        <v>47150</v>
      </c>
    </row>
    <row r="47" spans="9:10" x14ac:dyDescent="0.3">
      <c r="I47" s="50">
        <f t="shared" si="0"/>
        <v>43</v>
      </c>
      <c r="J47" s="51">
        <f t="shared" si="1"/>
        <v>47178</v>
      </c>
    </row>
    <row r="48" spans="9:10" x14ac:dyDescent="0.3">
      <c r="I48" s="50">
        <f t="shared" si="0"/>
        <v>44</v>
      </c>
      <c r="J48" s="51">
        <f t="shared" si="1"/>
        <v>47209</v>
      </c>
    </row>
    <row r="49" spans="9:10" x14ac:dyDescent="0.3">
      <c r="I49" s="50">
        <f t="shared" si="0"/>
        <v>45</v>
      </c>
      <c r="J49" s="51">
        <f t="shared" si="1"/>
        <v>47239</v>
      </c>
    </row>
    <row r="50" spans="9:10" x14ac:dyDescent="0.3">
      <c r="I50" s="50">
        <f t="shared" si="0"/>
        <v>46</v>
      </c>
      <c r="J50" s="51">
        <f t="shared" si="1"/>
        <v>47270</v>
      </c>
    </row>
    <row r="51" spans="9:10" x14ac:dyDescent="0.3">
      <c r="I51" s="50">
        <f t="shared" si="0"/>
        <v>47</v>
      </c>
      <c r="J51" s="51">
        <f t="shared" si="1"/>
        <v>47300</v>
      </c>
    </row>
    <row r="52" spans="9:10" x14ac:dyDescent="0.3">
      <c r="I52" s="50">
        <f t="shared" si="0"/>
        <v>48</v>
      </c>
      <c r="J52" s="51">
        <f t="shared" si="1"/>
        <v>47331</v>
      </c>
    </row>
    <row r="53" spans="9:10" x14ac:dyDescent="0.3">
      <c r="I53" s="50">
        <f t="shared" si="0"/>
        <v>49</v>
      </c>
      <c r="J53" s="51">
        <f t="shared" si="1"/>
        <v>47362</v>
      </c>
    </row>
    <row r="54" spans="9:10" x14ac:dyDescent="0.3">
      <c r="I54" s="50">
        <f t="shared" si="0"/>
        <v>50</v>
      </c>
      <c r="J54" s="51">
        <f t="shared" si="1"/>
        <v>47392</v>
      </c>
    </row>
    <row r="55" spans="9:10" x14ac:dyDescent="0.3">
      <c r="I55" s="50">
        <f t="shared" si="0"/>
        <v>51</v>
      </c>
      <c r="J55" s="51">
        <f t="shared" si="1"/>
        <v>47423</v>
      </c>
    </row>
    <row r="56" spans="9:10" x14ac:dyDescent="0.3">
      <c r="I56" s="50">
        <f t="shared" si="0"/>
        <v>52</v>
      </c>
      <c r="J56" s="51">
        <f t="shared" si="1"/>
        <v>47453</v>
      </c>
    </row>
    <row r="57" spans="9:10" x14ac:dyDescent="0.3">
      <c r="I57" s="50">
        <f t="shared" si="0"/>
        <v>53</v>
      </c>
      <c r="J57" s="51">
        <f t="shared" si="1"/>
        <v>47484</v>
      </c>
    </row>
    <row r="58" spans="9:10" x14ac:dyDescent="0.3">
      <c r="I58" s="50">
        <f t="shared" si="0"/>
        <v>54</v>
      </c>
      <c r="J58" s="51">
        <f t="shared" si="1"/>
        <v>47515</v>
      </c>
    </row>
    <row r="59" spans="9:10" x14ac:dyDescent="0.3">
      <c r="I59" s="50">
        <f t="shared" si="0"/>
        <v>55</v>
      </c>
      <c r="J59" s="51">
        <f t="shared" si="1"/>
        <v>47543</v>
      </c>
    </row>
    <row r="60" spans="9:10" x14ac:dyDescent="0.3">
      <c r="I60" s="50">
        <f t="shared" si="0"/>
        <v>56</v>
      </c>
      <c r="J60" s="51">
        <f t="shared" si="1"/>
        <v>47574</v>
      </c>
    </row>
    <row r="61" spans="9:10" x14ac:dyDescent="0.3">
      <c r="I61" s="50">
        <f t="shared" si="0"/>
        <v>57</v>
      </c>
      <c r="J61" s="51">
        <f t="shared" si="1"/>
        <v>47604</v>
      </c>
    </row>
    <row r="62" spans="9:10" x14ac:dyDescent="0.3">
      <c r="I62" s="50">
        <f t="shared" si="0"/>
        <v>58</v>
      </c>
      <c r="J62" s="51">
        <f t="shared" si="1"/>
        <v>47635</v>
      </c>
    </row>
    <row r="63" spans="9:10" x14ac:dyDescent="0.3">
      <c r="I63" s="50">
        <f t="shared" si="0"/>
        <v>59</v>
      </c>
      <c r="J63" s="51">
        <f t="shared" si="1"/>
        <v>47665</v>
      </c>
    </row>
    <row r="64" spans="9:10" x14ac:dyDescent="0.3">
      <c r="I64" s="50">
        <f t="shared" si="0"/>
        <v>60</v>
      </c>
      <c r="J64" s="51">
        <f t="shared" si="1"/>
        <v>47696</v>
      </c>
    </row>
  </sheetData>
  <phoneticPr fontId="4" type="noConversion"/>
  <pageMargins left="0.75" right="0.75" top="1" bottom="1" header="0.5" footer="0.5"/>
  <pageSetup paperSize="9" scale="75" orientation="portrait"/>
  <headerFooter alignWithMargins="0"/>
  <ignoredErrors>
    <ignoredError sqref="J5" evalError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pinner 1">
              <controlPr defaultSize="0" autoPict="0">
                <anchor moveWithCells="1" sizeWithCells="1">
                  <from>
                    <xdr:col>2</xdr:col>
                    <xdr:colOff>22860</xdr:colOff>
                    <xdr:row>5</xdr:row>
                    <xdr:rowOff>22860</xdr:rowOff>
                  </from>
                  <to>
                    <xdr:col>2</xdr:col>
                    <xdr:colOff>228600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Spinner 2">
              <controlPr defaultSize="0" autoPict="0">
                <anchor moveWithCells="1" sizeWithCells="1">
                  <from>
                    <xdr:col>2</xdr:col>
                    <xdr:colOff>22860</xdr:colOff>
                    <xdr:row>6</xdr:row>
                    <xdr:rowOff>53340</xdr:rowOff>
                  </from>
                  <to>
                    <xdr:col>2</xdr:col>
                    <xdr:colOff>228600</xdr:colOff>
                    <xdr:row>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Spinner 3">
              <controlPr defaultSize="0" autoPict="0">
                <anchor moveWithCells="1" sizeWithCells="1">
                  <from>
                    <xdr:col>2</xdr:col>
                    <xdr:colOff>22860</xdr:colOff>
                    <xdr:row>7</xdr:row>
                    <xdr:rowOff>22860</xdr:rowOff>
                  </from>
                  <to>
                    <xdr:col>2</xdr:col>
                    <xdr:colOff>228600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28"/>
  <sheetViews>
    <sheetView zoomScale="75" zoomScaleNormal="75" workbookViewId="0">
      <pane xSplit="1" ySplit="5" topLeftCell="AS314" activePane="bottomRight" state="frozen"/>
      <selection pane="topRight" activeCell="B1" sqref="B1"/>
      <selection pane="bottomLeft" activeCell="A6" sqref="A6"/>
      <selection pane="bottomRight" activeCell="C296" sqref="C296"/>
    </sheetView>
  </sheetViews>
  <sheetFormatPr defaultColWidth="9.109375" defaultRowHeight="13.8" x14ac:dyDescent="0.25"/>
  <cols>
    <col min="1" max="1" width="58.33203125" style="2" bestFit="1" customWidth="1"/>
    <col min="2" max="2" width="37.33203125" style="2" customWidth="1"/>
    <col min="3" max="3" width="11.44140625" style="2" bestFit="1" customWidth="1"/>
    <col min="4" max="4" width="12.77734375" style="2" bestFit="1" customWidth="1"/>
    <col min="5" max="5" width="12.44140625" style="2" bestFit="1" customWidth="1"/>
    <col min="6" max="6" width="11.44140625" style="2" bestFit="1" customWidth="1"/>
    <col min="7" max="11" width="12.77734375" style="2" bestFit="1" customWidth="1"/>
    <col min="12" max="13" width="11.44140625" style="2" bestFit="1" customWidth="1"/>
    <col min="14" max="14" width="11.44140625" style="2" customWidth="1"/>
    <col min="15" max="15" width="11.44140625" style="2" bestFit="1" customWidth="1"/>
    <col min="16" max="16" width="11.44140625" style="2" customWidth="1"/>
    <col min="17" max="18" width="11.44140625" style="2" bestFit="1" customWidth="1"/>
    <col min="19" max="38" width="10.77734375" style="2" bestFit="1" customWidth="1"/>
    <col min="39" max="39" width="10.33203125" style="2" bestFit="1" customWidth="1"/>
    <col min="40" max="44" width="9.109375" style="2"/>
    <col min="45" max="46" width="11" style="2" bestFit="1" customWidth="1"/>
    <col min="47" max="55" width="11.109375" style="2" bestFit="1" customWidth="1"/>
    <col min="56" max="57" width="12" style="2" bestFit="1" customWidth="1"/>
    <col min="58" max="59" width="10" style="2" bestFit="1" customWidth="1"/>
    <col min="60" max="61" width="10.33203125" style="2" bestFit="1" customWidth="1"/>
    <col min="62" max="62" width="16.33203125" style="2" customWidth="1"/>
    <col min="63" max="63" width="8.109375" style="2" hidden="1" customWidth="1"/>
    <col min="64" max="16384" width="9.109375" style="2"/>
  </cols>
  <sheetData>
    <row r="1" spans="1:63" ht="21" x14ac:dyDescent="0.4">
      <c r="A1" s="71" t="str">
        <f>'Input Sheet'!A1</f>
        <v>SENSFISH LTD</v>
      </c>
    </row>
    <row r="2" spans="1:63" x14ac:dyDescent="0.25">
      <c r="A2" s="4" t="s">
        <v>135</v>
      </c>
    </row>
    <row r="3" spans="1:63" x14ac:dyDescent="0.25">
      <c r="A3" s="3"/>
    </row>
    <row r="4" spans="1:63" s="22" customFormat="1" x14ac:dyDescent="0.25">
      <c r="B4" s="22" t="s">
        <v>33</v>
      </c>
      <c r="C4" s="23">
        <v>1</v>
      </c>
      <c r="D4" s="23">
        <v>1</v>
      </c>
      <c r="E4" s="23">
        <v>1</v>
      </c>
      <c r="F4" s="23">
        <v>1</v>
      </c>
      <c r="G4" s="23">
        <v>1</v>
      </c>
      <c r="H4" s="23">
        <v>1</v>
      </c>
      <c r="I4" s="23">
        <v>1</v>
      </c>
      <c r="J4" s="23">
        <v>1</v>
      </c>
      <c r="K4" s="23">
        <v>1</v>
      </c>
      <c r="L4" s="23">
        <v>1</v>
      </c>
      <c r="M4" s="23">
        <v>1</v>
      </c>
      <c r="N4" s="23">
        <v>1</v>
      </c>
      <c r="O4" s="23">
        <v>2</v>
      </c>
      <c r="P4" s="23">
        <v>2</v>
      </c>
      <c r="Q4" s="23">
        <v>2</v>
      </c>
      <c r="R4" s="23">
        <v>2</v>
      </c>
      <c r="S4" s="23">
        <v>2</v>
      </c>
      <c r="T4" s="23">
        <v>2</v>
      </c>
      <c r="U4" s="23">
        <v>2</v>
      </c>
      <c r="V4" s="23">
        <v>2</v>
      </c>
      <c r="W4" s="23">
        <v>2</v>
      </c>
      <c r="X4" s="23">
        <v>2</v>
      </c>
      <c r="Y4" s="23">
        <v>2</v>
      </c>
      <c r="Z4" s="23">
        <v>2</v>
      </c>
      <c r="AA4" s="23">
        <v>3</v>
      </c>
      <c r="AB4" s="23">
        <v>3</v>
      </c>
      <c r="AC4" s="23">
        <v>3</v>
      </c>
      <c r="AD4" s="23">
        <v>3</v>
      </c>
      <c r="AE4" s="23">
        <v>3</v>
      </c>
      <c r="AF4" s="23">
        <v>3</v>
      </c>
      <c r="AG4" s="23">
        <v>3</v>
      </c>
      <c r="AH4" s="23">
        <v>3</v>
      </c>
      <c r="AI4" s="23">
        <v>3</v>
      </c>
      <c r="AJ4" s="23">
        <v>3</v>
      </c>
      <c r="AK4" s="23">
        <v>3</v>
      </c>
      <c r="AL4" s="23">
        <v>3</v>
      </c>
      <c r="AM4" s="23">
        <v>4</v>
      </c>
      <c r="AN4" s="23">
        <v>4</v>
      </c>
      <c r="AO4" s="23">
        <v>4</v>
      </c>
      <c r="AP4" s="23">
        <v>4</v>
      </c>
      <c r="AQ4" s="23">
        <v>4</v>
      </c>
      <c r="AR4" s="23">
        <v>4</v>
      </c>
      <c r="AS4" s="23">
        <v>4</v>
      </c>
      <c r="AT4" s="23">
        <v>4</v>
      </c>
      <c r="AU4" s="23">
        <v>4</v>
      </c>
      <c r="AV4" s="23">
        <v>4</v>
      </c>
      <c r="AW4" s="23">
        <v>4</v>
      </c>
      <c r="AX4" s="23">
        <v>4</v>
      </c>
      <c r="AY4" s="23">
        <v>5</v>
      </c>
      <c r="AZ4" s="23">
        <v>5</v>
      </c>
      <c r="BA4" s="23">
        <v>5</v>
      </c>
      <c r="BB4" s="23">
        <v>5</v>
      </c>
      <c r="BC4" s="23">
        <v>5</v>
      </c>
      <c r="BD4" s="23">
        <v>5</v>
      </c>
      <c r="BE4" s="23">
        <v>5</v>
      </c>
      <c r="BF4" s="23">
        <v>5</v>
      </c>
      <c r="BG4" s="23">
        <v>5</v>
      </c>
      <c r="BH4" s="23">
        <v>5</v>
      </c>
      <c r="BI4" s="23">
        <v>5</v>
      </c>
      <c r="BJ4" s="23">
        <v>5</v>
      </c>
      <c r="BK4" s="23">
        <v>6</v>
      </c>
    </row>
    <row r="5" spans="1:63" x14ac:dyDescent="0.25">
      <c r="A5" s="4" t="s">
        <v>0</v>
      </c>
      <c r="B5" s="2" t="s">
        <v>12</v>
      </c>
      <c r="C5" s="23">
        <v>1</v>
      </c>
      <c r="D5" s="23">
        <f>C5+1</f>
        <v>2</v>
      </c>
      <c r="E5" s="23">
        <f t="shared" ref="E5:BJ5" si="0">D5+1</f>
        <v>3</v>
      </c>
      <c r="F5" s="23">
        <f t="shared" si="0"/>
        <v>4</v>
      </c>
      <c r="G5" s="23">
        <f t="shared" si="0"/>
        <v>5</v>
      </c>
      <c r="H5" s="23">
        <f t="shared" si="0"/>
        <v>6</v>
      </c>
      <c r="I5" s="23">
        <f t="shared" si="0"/>
        <v>7</v>
      </c>
      <c r="J5" s="23">
        <f t="shared" si="0"/>
        <v>8</v>
      </c>
      <c r="K5" s="23">
        <f t="shared" si="0"/>
        <v>9</v>
      </c>
      <c r="L5" s="23">
        <f t="shared" si="0"/>
        <v>10</v>
      </c>
      <c r="M5" s="23">
        <f t="shared" si="0"/>
        <v>11</v>
      </c>
      <c r="N5" s="23">
        <f t="shared" si="0"/>
        <v>12</v>
      </c>
      <c r="O5" s="23">
        <f t="shared" si="0"/>
        <v>13</v>
      </c>
      <c r="P5" s="23">
        <f t="shared" si="0"/>
        <v>14</v>
      </c>
      <c r="Q5" s="23">
        <f t="shared" si="0"/>
        <v>15</v>
      </c>
      <c r="R5" s="23">
        <f t="shared" si="0"/>
        <v>16</v>
      </c>
      <c r="S5" s="23">
        <f t="shared" si="0"/>
        <v>17</v>
      </c>
      <c r="T5" s="23">
        <f t="shared" si="0"/>
        <v>18</v>
      </c>
      <c r="U5" s="23">
        <f t="shared" si="0"/>
        <v>19</v>
      </c>
      <c r="V5" s="23">
        <f t="shared" si="0"/>
        <v>20</v>
      </c>
      <c r="W5" s="23">
        <f t="shared" si="0"/>
        <v>21</v>
      </c>
      <c r="X5" s="23">
        <f t="shared" si="0"/>
        <v>22</v>
      </c>
      <c r="Y5" s="23">
        <f t="shared" si="0"/>
        <v>23</v>
      </c>
      <c r="Z5" s="23">
        <f t="shared" si="0"/>
        <v>24</v>
      </c>
      <c r="AA5" s="23">
        <f t="shared" si="0"/>
        <v>25</v>
      </c>
      <c r="AB5" s="23">
        <f t="shared" si="0"/>
        <v>26</v>
      </c>
      <c r="AC5" s="23">
        <f t="shared" si="0"/>
        <v>27</v>
      </c>
      <c r="AD5" s="23">
        <f t="shared" si="0"/>
        <v>28</v>
      </c>
      <c r="AE5" s="23">
        <f t="shared" si="0"/>
        <v>29</v>
      </c>
      <c r="AF5" s="23">
        <f t="shared" si="0"/>
        <v>30</v>
      </c>
      <c r="AG5" s="23">
        <f t="shared" si="0"/>
        <v>31</v>
      </c>
      <c r="AH5" s="23">
        <f t="shared" si="0"/>
        <v>32</v>
      </c>
      <c r="AI5" s="23">
        <f t="shared" si="0"/>
        <v>33</v>
      </c>
      <c r="AJ5" s="23">
        <f t="shared" si="0"/>
        <v>34</v>
      </c>
      <c r="AK5" s="23">
        <f t="shared" si="0"/>
        <v>35</v>
      </c>
      <c r="AL5" s="23">
        <f t="shared" si="0"/>
        <v>36</v>
      </c>
      <c r="AM5" s="23">
        <f t="shared" si="0"/>
        <v>37</v>
      </c>
      <c r="AN5" s="23">
        <f t="shared" si="0"/>
        <v>38</v>
      </c>
      <c r="AO5" s="23">
        <f t="shared" si="0"/>
        <v>39</v>
      </c>
      <c r="AP5" s="23">
        <f t="shared" si="0"/>
        <v>40</v>
      </c>
      <c r="AQ5" s="23">
        <f t="shared" si="0"/>
        <v>41</v>
      </c>
      <c r="AR5" s="23">
        <f t="shared" si="0"/>
        <v>42</v>
      </c>
      <c r="AS5" s="23">
        <f t="shared" si="0"/>
        <v>43</v>
      </c>
      <c r="AT5" s="23">
        <f t="shared" si="0"/>
        <v>44</v>
      </c>
      <c r="AU5" s="23">
        <f t="shared" si="0"/>
        <v>45</v>
      </c>
      <c r="AV5" s="23">
        <f t="shared" si="0"/>
        <v>46</v>
      </c>
      <c r="AW5" s="23">
        <f t="shared" si="0"/>
        <v>47</v>
      </c>
      <c r="AX5" s="23">
        <f t="shared" si="0"/>
        <v>48</v>
      </c>
      <c r="AY5" s="23">
        <f t="shared" si="0"/>
        <v>49</v>
      </c>
      <c r="AZ5" s="23">
        <f t="shared" si="0"/>
        <v>50</v>
      </c>
      <c r="BA5" s="23">
        <f t="shared" si="0"/>
        <v>51</v>
      </c>
      <c r="BB5" s="23">
        <f t="shared" si="0"/>
        <v>52</v>
      </c>
      <c r="BC5" s="23">
        <f t="shared" si="0"/>
        <v>53</v>
      </c>
      <c r="BD5" s="23">
        <f t="shared" si="0"/>
        <v>54</v>
      </c>
      <c r="BE5" s="23">
        <f t="shared" si="0"/>
        <v>55</v>
      </c>
      <c r="BF5" s="23">
        <f t="shared" si="0"/>
        <v>56</v>
      </c>
      <c r="BG5" s="23">
        <f t="shared" si="0"/>
        <v>57</v>
      </c>
      <c r="BH5" s="23">
        <f t="shared" si="0"/>
        <v>58</v>
      </c>
      <c r="BI5" s="23">
        <f t="shared" si="0"/>
        <v>59</v>
      </c>
      <c r="BJ5" s="23">
        <f t="shared" si="0"/>
        <v>60</v>
      </c>
      <c r="BK5" s="23">
        <f>BJ5+1</f>
        <v>61</v>
      </c>
    </row>
    <row r="6" spans="1:63" x14ac:dyDescent="0.25">
      <c r="A6" s="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</row>
    <row r="7" spans="1:63" ht="15.6" x14ac:dyDescent="0.3">
      <c r="A7" s="70" t="s">
        <v>155</v>
      </c>
      <c r="B7" s="2" t="str">
        <f>'Input Sheet'!B7&amp;" Sales"</f>
        <v>SaaS - Tier 1 Sales</v>
      </c>
      <c r="C7" s="2">
        <f>IF(C$4=1,'Input Sheet'!$C7*'Input Sheet'!C19,IF(C$4=2,'Input Sheet'!$D7*'Input Sheet'!C19,IF(C$4=3,'Input Sheet'!$E7*'Input Sheet'!C19,IF(C$4=4,'Input Sheet'!$F7*'Input Sheet'!C19,'Input Sheet'!$G7*'Input Sheet'!C19))))</f>
        <v>0</v>
      </c>
      <c r="D7" s="2">
        <f>IF(D$4=1,'Input Sheet'!$C7*'Input Sheet'!D19,IF(D$4=2,'Input Sheet'!$D7*'Input Sheet'!D19,IF(D$4=3,'Input Sheet'!$E7*'Input Sheet'!D19,IF(D$4=4,'Input Sheet'!$F7*'Input Sheet'!D19,'Input Sheet'!$G7*'Input Sheet'!D19))))</f>
        <v>0</v>
      </c>
      <c r="E7" s="2">
        <f>IF(E$4=1,'Input Sheet'!$C7*'Input Sheet'!E19,IF(E$4=2,'Input Sheet'!$D7*'Input Sheet'!E19,IF(E$4=3,'Input Sheet'!$E7*'Input Sheet'!E19,IF(E$4=4,'Input Sheet'!$F7*'Input Sheet'!E19,'Input Sheet'!$G7*'Input Sheet'!E19))))</f>
        <v>0</v>
      </c>
      <c r="F7" s="2">
        <f>IF(F$4=1,'Input Sheet'!$C7*'Input Sheet'!F19,IF(F$4=2,'Input Sheet'!$D7*'Input Sheet'!F19,IF(F$4=3,'Input Sheet'!$E7*'Input Sheet'!F19,IF(F$4=4,'Input Sheet'!$F7*'Input Sheet'!F19,'Input Sheet'!$G7*'Input Sheet'!F19))))</f>
        <v>0</v>
      </c>
      <c r="G7" s="2">
        <f>IF(G$4=1,'Input Sheet'!$C7*'Input Sheet'!G19,IF(G$4=2,'Input Sheet'!$D7*'Input Sheet'!G19,IF(G$4=3,'Input Sheet'!$E7*'Input Sheet'!G19,IF(G$4=4,'Input Sheet'!$F7*'Input Sheet'!G19,'Input Sheet'!$G7*'Input Sheet'!G19))))</f>
        <v>0</v>
      </c>
      <c r="H7" s="2">
        <f>IF(H$4=1,'Input Sheet'!$C7*'Input Sheet'!H19,IF(H$4=2,'Input Sheet'!$D7*'Input Sheet'!H19,IF(H$4=3,'Input Sheet'!$E7*'Input Sheet'!H19,IF(H$4=4,'Input Sheet'!$F7*'Input Sheet'!H19,'Input Sheet'!$G7*'Input Sheet'!H19))))</f>
        <v>37500</v>
      </c>
      <c r="I7" s="2">
        <f>IF(I$4=1,'Input Sheet'!$C7*'Input Sheet'!I19,IF(I$4=2,'Input Sheet'!$D7*'Input Sheet'!I19,IF(I$4=3,'Input Sheet'!$E7*'Input Sheet'!I19,IF(I$4=4,'Input Sheet'!$F7*'Input Sheet'!I19,'Input Sheet'!$G7*'Input Sheet'!I19))))</f>
        <v>46425</v>
      </c>
      <c r="J7" s="2">
        <f>IF(J$4=1,'Input Sheet'!$C7*'Input Sheet'!J19,IF(J$4=2,'Input Sheet'!$D7*'Input Sheet'!J19,IF(J$4=3,'Input Sheet'!$E7*'Input Sheet'!J19,IF(J$4=4,'Input Sheet'!$F7*'Input Sheet'!J19,'Input Sheet'!$G7*'Input Sheet'!J19))))</f>
        <v>55132.5</v>
      </c>
      <c r="K7" s="2">
        <f>IF(K$4=1,'Input Sheet'!$C7*'Input Sheet'!K19,IF(K$4=2,'Input Sheet'!$D7*'Input Sheet'!K19,IF(K$4=3,'Input Sheet'!$E7*'Input Sheet'!K19,IF(K$4=4,'Input Sheet'!$F7*'Input Sheet'!K19,'Input Sheet'!$G7*'Input Sheet'!K19))))</f>
        <v>63629.276250000003</v>
      </c>
      <c r="L7" s="2">
        <f>IF(L$4=1,'Input Sheet'!$C7*'Input Sheet'!L19,IF(L$4=2,'Input Sheet'!$D7*'Input Sheet'!L19,IF(L$4=3,'Input Sheet'!$E7*'Input Sheet'!L19,IF(L$4=4,'Input Sheet'!$F7*'Input Sheet'!L19,'Input Sheet'!$G7*'Input Sheet'!L19))))</f>
        <v>71921.902968750001</v>
      </c>
      <c r="M7" s="2">
        <f>IF(M$4=1,'Input Sheet'!$C7*'Input Sheet'!M19,IF(M$4=2,'Input Sheet'!$D7*'Input Sheet'!M19,IF(M$4=3,'Input Sheet'!$E7*'Input Sheet'!M19,IF(M$4=4,'Input Sheet'!$F7*'Input Sheet'!M19,'Input Sheet'!$G7*'Input Sheet'!M19))))</f>
        <v>80016.758410968745</v>
      </c>
      <c r="N7" s="2">
        <f>IF(N$4=1,'Input Sheet'!$C7*'Input Sheet'!N19,IF(N$4=2,'Input Sheet'!$D7*'Input Sheet'!N19,IF(N$4=3,'Input Sheet'!$E7*'Input Sheet'!N19,IF(N$4=4,'Input Sheet'!$F7*'Input Sheet'!N19,'Input Sheet'!$G7*'Input Sheet'!N19))))</f>
        <v>87920.030752577339</v>
      </c>
      <c r="O7" s="2">
        <f>IF(O$4=1,'Input Sheet'!$C7*'Input Sheet'!O19,IF(O$4=2,'Input Sheet'!$D7*'Input Sheet'!O19,IF(O$4=3,'Input Sheet'!$E7*'Input Sheet'!O19,IF(O$4=4,'Input Sheet'!$F7*'Input Sheet'!O19,'Input Sheet'!$G7*'Input Sheet'!O19))))</f>
        <v>96077.323953170257</v>
      </c>
      <c r="P7" s="2">
        <f>IF(P$4=1,'Input Sheet'!$C7*'Input Sheet'!P19,IF(P$4=2,'Input Sheet'!$D7*'Input Sheet'!P19,IF(P$4=3,'Input Sheet'!$E7*'Input Sheet'!P19,IF(P$4=4,'Input Sheet'!$F7*'Input Sheet'!P19,'Input Sheet'!$G7*'Input Sheet'!P19))))</f>
        <v>104082.46129359538</v>
      </c>
      <c r="Q7" s="2">
        <f>IF(Q$4=1,'Input Sheet'!$C7*'Input Sheet'!Q19,IF(Q$4=2,'Input Sheet'!$D7*'Input Sheet'!Q19,IF(Q$4=3,'Input Sheet'!$E7*'Input Sheet'!Q19,IF(Q$4=4,'Input Sheet'!$F7*'Input Sheet'!Q19,'Input Sheet'!$G7*'Input Sheet'!Q19))))</f>
        <v>111939.50555270615</v>
      </c>
      <c r="R7" s="2">
        <f>IF(R$4=1,'Input Sheet'!$C7*'Input Sheet'!R19,IF(R$4=2,'Input Sheet'!$D7*'Input Sheet'!R19,IF(R$4=3,'Input Sheet'!$E7*'Input Sheet'!R19,IF(R$4=4,'Input Sheet'!$F7*'Input Sheet'!R19,'Input Sheet'!$G7*'Input Sheet'!R19))))</f>
        <v>119652.41923429639</v>
      </c>
      <c r="S7" s="2">
        <f>IF(S$4=1,'Input Sheet'!$C7*'Input Sheet'!S19,IF(S$4=2,'Input Sheet'!$D7*'Input Sheet'!S19,IF(S$4=3,'Input Sheet'!$E7*'Input Sheet'!S19,IF(S$4=4,'Input Sheet'!$F7*'Input Sheet'!S19,'Input Sheet'!$G7*'Input Sheet'!S19))))</f>
        <v>127225.06708044893</v>
      </c>
      <c r="T7" s="2">
        <f>IF(T$4=1,'Input Sheet'!$C7*'Input Sheet'!T19,IF(T$4=2,'Input Sheet'!$D7*'Input Sheet'!T19,IF(T$4=3,'Input Sheet'!$E7*'Input Sheet'!T19,IF(T$4=4,'Input Sheet'!$F7*'Input Sheet'!T19,'Input Sheet'!$G7*'Input Sheet'!T19))))</f>
        <v>134661.21852208269</v>
      </c>
      <c r="U7" s="2">
        <f>IF(U$4=1,'Input Sheet'!$C7*'Input Sheet'!U19,IF(U$4=2,'Input Sheet'!$D7*'Input Sheet'!U19,IF(U$4=3,'Input Sheet'!$E7*'Input Sheet'!U19,IF(U$4=4,'Input Sheet'!$F7*'Input Sheet'!U19,'Input Sheet'!$G7*'Input Sheet'!U19))))</f>
        <v>143311.16225348969</v>
      </c>
      <c r="V7" s="2">
        <f>IF(V$4=1,'Input Sheet'!$C7*'Input Sheet'!V19,IF(V$4=2,'Input Sheet'!$D7*'Input Sheet'!V19,IF(V$4=3,'Input Sheet'!$E7*'Input Sheet'!V19,IF(V$4=4,'Input Sheet'!$F7*'Input Sheet'!V19,'Input Sheet'!$G7*'Input Sheet'!V19))))</f>
        <v>151884.70613897173</v>
      </c>
      <c r="W7" s="2">
        <f>IF(W$4=1,'Input Sheet'!$C7*'Input Sheet'!W19,IF(W$4=2,'Input Sheet'!$D7*'Input Sheet'!W19,IF(W$4=3,'Input Sheet'!$E7*'Input Sheet'!W19,IF(W$4=4,'Input Sheet'!$F7*'Input Sheet'!W19,'Input Sheet'!$G7*'Input Sheet'!W19))))</f>
        <v>160383.26292276799</v>
      </c>
      <c r="X7" s="2">
        <f>IF(X$4=1,'Input Sheet'!$C7*'Input Sheet'!X19,IF(X$4=2,'Input Sheet'!$D7*'Input Sheet'!X19,IF(X$4=3,'Input Sheet'!$E7*'Input Sheet'!X19,IF(X$4=4,'Input Sheet'!$F7*'Input Sheet'!X19,'Input Sheet'!$G7*'Input Sheet'!X19))))</f>
        <v>168808.2254916867</v>
      </c>
      <c r="Y7" s="2">
        <f>IF(Y$4=1,'Input Sheet'!$C7*'Input Sheet'!Y19,IF(Y$4=2,'Input Sheet'!$D7*'Input Sheet'!Y19,IF(Y$4=3,'Input Sheet'!$E7*'Input Sheet'!Y19,IF(Y$4=4,'Input Sheet'!$F7*'Input Sheet'!Y19,'Input Sheet'!$G7*'Input Sheet'!Y19))))</f>
        <v>177160.96717963542</v>
      </c>
      <c r="Z7" s="2">
        <f>IF(Z$4=1,'Input Sheet'!$C7*'Input Sheet'!Z19,IF(Z$4=2,'Input Sheet'!$D7*'Input Sheet'!Z19,IF(Z$4=3,'Input Sheet'!$E7*'Input Sheet'!Z19,IF(Z$4=4,'Input Sheet'!$F7*'Input Sheet'!Z19,'Input Sheet'!$G7*'Input Sheet'!Z19))))</f>
        <v>185442.84206761653</v>
      </c>
      <c r="AA7" s="2">
        <f>IF(AA$4=1,'Input Sheet'!$C7*'Input Sheet'!AA19,IF(AA$4=2,'Input Sheet'!$D7*'Input Sheet'!AA19,IF(AA$4=3,'Input Sheet'!$E7*'Input Sheet'!AA19,IF(AA$4=4,'Input Sheet'!$F7*'Input Sheet'!AA19,'Input Sheet'!$G7*'Input Sheet'!AA19))))</f>
        <v>231273.56528270192</v>
      </c>
      <c r="AB7" s="2">
        <f>IF(AB$4=1,'Input Sheet'!$C7*'Input Sheet'!AB19,IF(AB$4=2,'Input Sheet'!$D7*'Input Sheet'!AB19,IF(AB$4=3,'Input Sheet'!$E7*'Input Sheet'!AB19,IF(AB$4=4,'Input Sheet'!$F7*'Input Sheet'!AB19,'Input Sheet'!$G7*'Input Sheet'!AB19))))</f>
        <v>239906.84090328866</v>
      </c>
      <c r="AC7" s="2">
        <f>IF(AC$4=1,'Input Sheet'!$C7*'Input Sheet'!AC19,IF(AC$4=2,'Input Sheet'!$D7*'Input Sheet'!AC19,IF(AC$4=3,'Input Sheet'!$E7*'Input Sheet'!AC19,IF(AC$4=4,'Input Sheet'!$F7*'Input Sheet'!AC19,'Input Sheet'!$G7*'Input Sheet'!AC19))))</f>
        <v>248433.74474609486</v>
      </c>
      <c r="AD7" s="2">
        <f>IF(AD$4=1,'Input Sheet'!$C7*'Input Sheet'!AD19,IF(AD$4=2,'Input Sheet'!$D7*'Input Sheet'!AD19,IF(AD$4=3,'Input Sheet'!$E7*'Input Sheet'!AD19,IF(AD$4=4,'Input Sheet'!$F7*'Input Sheet'!AD19,'Input Sheet'!$G7*'Input Sheet'!AD19))))</f>
        <v>256856.73571534929</v>
      </c>
      <c r="AE7" s="2">
        <f>IF(AE$4=1,'Input Sheet'!$C7*'Input Sheet'!AE19,IF(AE$4=2,'Input Sheet'!$D7*'Input Sheet'!AE19,IF(AE$4=3,'Input Sheet'!$E7*'Input Sheet'!AE19,IF(AE$4=4,'Input Sheet'!$F7*'Input Sheet'!AE19,'Input Sheet'!$G7*'Input Sheet'!AE19))))</f>
        <v>265178.22519453953</v>
      </c>
      <c r="AF7" s="2">
        <f>IF(AF$4=1,'Input Sheet'!$C7*'Input Sheet'!AF19,IF(AF$4=2,'Input Sheet'!$D7*'Input Sheet'!AF19,IF(AF$4=3,'Input Sheet'!$E7*'Input Sheet'!AF19,IF(AF$4=4,'Input Sheet'!$F7*'Input Sheet'!AF19,'Input Sheet'!$G7*'Input Sheet'!AF19))))</f>
        <v>273400.57800511341</v>
      </c>
      <c r="AG7" s="2">
        <f>IF(AG$4=1,'Input Sheet'!$C7*'Input Sheet'!AG19,IF(AG$4=2,'Input Sheet'!$D7*'Input Sheet'!AG19,IF(AG$4=3,'Input Sheet'!$E7*'Input Sheet'!AG19,IF(AG$4=4,'Input Sheet'!$F7*'Input Sheet'!AG19,'Input Sheet'!$G7*'Input Sheet'!AG19))))</f>
        <v>282893.11623607378</v>
      </c>
      <c r="AH7" s="2">
        <f>IF(AH$4=1,'Input Sheet'!$C7*'Input Sheet'!AH19,IF(AH$4=2,'Input Sheet'!$D7*'Input Sheet'!AH19,IF(AH$4=3,'Input Sheet'!$E7*'Input Sheet'!AH19,IF(AH$4=4,'Input Sheet'!$F7*'Input Sheet'!AH19,'Input Sheet'!$G7*'Input Sheet'!AH19))))</f>
        <v>292311.2341280749</v>
      </c>
      <c r="AI7" s="2">
        <f>IF(AI$4=1,'Input Sheet'!$C7*'Input Sheet'!AI19,IF(AI$4=2,'Input Sheet'!$D7*'Input Sheet'!AI19,IF(AI$4=3,'Input Sheet'!$E7*'Input Sheet'!AI19,IF(AI$4=4,'Input Sheet'!$F7*'Input Sheet'!AI19,'Input Sheet'!$G7*'Input Sheet'!AI19))))</f>
        <v>301656.38782487367</v>
      </c>
      <c r="AJ7" s="2">
        <f>IF(AJ$4=1,'Input Sheet'!$C7*'Input Sheet'!AJ19,IF(AJ$4=2,'Input Sheet'!$D7*'Input Sheet'!AJ19,IF(AJ$4=3,'Input Sheet'!$E7*'Input Sheet'!AJ19,IF(AJ$4=4,'Input Sheet'!$F7*'Input Sheet'!AJ19,'Input Sheet'!$G7*'Input Sheet'!AJ19))))</f>
        <v>310930.01332726405</v>
      </c>
      <c r="AK7" s="2">
        <f>IF(AK$4=1,'Input Sheet'!$C7*'Input Sheet'!AK19,IF(AK$4=2,'Input Sheet'!$D7*'Input Sheet'!AK19,IF(AK$4=3,'Input Sheet'!$E7*'Input Sheet'!AK19,IF(AK$4=4,'Input Sheet'!$F7*'Input Sheet'!AK19,'Input Sheet'!$G7*'Input Sheet'!AK19))))</f>
        <v>320133.52680371742</v>
      </c>
      <c r="AL7" s="2">
        <f>IF(AL$4=1,'Input Sheet'!$C7*'Input Sheet'!AL19,IF(AL$4=2,'Input Sheet'!$D7*'Input Sheet'!AL19,IF(AL$4=3,'Input Sheet'!$E7*'Input Sheet'!AL19,IF(AL$4=4,'Input Sheet'!$F7*'Input Sheet'!AL19,'Input Sheet'!$G7*'Input Sheet'!AL19))))</f>
        <v>329268.32489640574</v>
      </c>
      <c r="AM7" s="2">
        <f>IF(AM$4=1,'Input Sheet'!$C7*'Input Sheet'!AM19,IF(AM$4=2,'Input Sheet'!$D7*'Input Sheet'!AM19,IF(AM$4=3,'Input Sheet'!$E7*'Input Sheet'!AM19,IF(AM$4=4,'Input Sheet'!$F7*'Input Sheet'!AM19,'Input Sheet'!$G7*'Input Sheet'!AM19))))</f>
        <v>366530.43377456733</v>
      </c>
      <c r="AN7" s="2">
        <f>IF(AN$4=1,'Input Sheet'!$C7*'Input Sheet'!AN19,IF(AN$4=2,'Input Sheet'!$D7*'Input Sheet'!AN19,IF(AN$4=3,'Input Sheet'!$E7*'Input Sheet'!AN19,IF(AN$4=4,'Input Sheet'!$F7*'Input Sheet'!AN19,'Input Sheet'!$G7*'Input Sheet'!AN19))))</f>
        <v>376282.03781139164</v>
      </c>
      <c r="AO7" s="2">
        <f>IF(AO$4=1,'Input Sheet'!$C7*'Input Sheet'!AO19,IF(AO$4=2,'Input Sheet'!$D7*'Input Sheet'!AO19,IF(AO$4=3,'Input Sheet'!$E7*'Input Sheet'!AO19,IF(AO$4=4,'Input Sheet'!$F7*'Input Sheet'!AO19,'Input Sheet'!$G7*'Input Sheet'!AO19))))</f>
        <v>385963.6155903808</v>
      </c>
      <c r="AP7" s="2">
        <f>IF(AP$4=1,'Input Sheet'!$C7*'Input Sheet'!AP19,IF(AP$4=2,'Input Sheet'!$D7*'Input Sheet'!AP19,IF(AP$4=3,'Input Sheet'!$E7*'Input Sheet'!AP19,IF(AP$4=4,'Input Sheet'!$F7*'Input Sheet'!AP19,'Input Sheet'!$G7*'Input Sheet'!AP19))))</f>
        <v>395576.59874441591</v>
      </c>
      <c r="AQ7" s="2">
        <f>IF(AQ$4=1,'Input Sheet'!$C7*'Input Sheet'!AQ19,IF(AQ$4=2,'Input Sheet'!$D7*'Input Sheet'!AQ19,IF(AQ$4=3,'Input Sheet'!$E7*'Input Sheet'!AQ19,IF(AQ$4=4,'Input Sheet'!$F7*'Input Sheet'!AQ19,'Input Sheet'!$G7*'Input Sheet'!AQ19))))</f>
        <v>405122.39933808002</v>
      </c>
      <c r="AR7" s="2">
        <f>IF(AR$4=1,'Input Sheet'!$C7*'Input Sheet'!AR19,IF(AR$4=2,'Input Sheet'!$D7*'Input Sheet'!AR19,IF(AR$4=3,'Input Sheet'!$E7*'Input Sheet'!AR19,IF(AR$4=4,'Input Sheet'!$F7*'Input Sheet'!AR19,'Input Sheet'!$G7*'Input Sheet'!AR19))))</f>
        <v>414602.41017071326</v>
      </c>
      <c r="AS7" s="2">
        <f>IF(AS$4=1,'Input Sheet'!$C7*'Input Sheet'!AS19,IF(AS$4=2,'Input Sheet'!$D7*'Input Sheet'!AS19,IF(AS$4=3,'Input Sheet'!$E7*'Input Sheet'!AS19,IF(AS$4=4,'Input Sheet'!$F7*'Input Sheet'!AS19,'Input Sheet'!$G7*'Input Sheet'!AS19))))</f>
        <v>424018.00507497048</v>
      </c>
      <c r="AT7" s="2">
        <f>IF(AT$4=1,'Input Sheet'!$C7*'Input Sheet'!AT19,IF(AT$4=2,'Input Sheet'!$D7*'Input Sheet'!AT19,IF(AT$4=3,'Input Sheet'!$E7*'Input Sheet'!AT19,IF(AT$4=4,'Input Sheet'!$F7*'Input Sheet'!AT19,'Input Sheet'!$G7*'Input Sheet'!AT19))))</f>
        <v>433370.53921094793</v>
      </c>
      <c r="AU7" s="2">
        <f>IF(AU$4=1,'Input Sheet'!$C7*'Input Sheet'!AU19,IF(AU$4=2,'Input Sheet'!$D7*'Input Sheet'!AU19,IF(AU$4=3,'Input Sheet'!$E7*'Input Sheet'!AU19,IF(AU$4=4,'Input Sheet'!$F7*'Input Sheet'!AU19,'Input Sheet'!$G7*'Input Sheet'!AU19))))</f>
        <v>442661.34935594629</v>
      </c>
      <c r="AV7" s="2">
        <f>IF(AV$4=1,'Input Sheet'!$C7*'Input Sheet'!AV19,IF(AV$4=2,'Input Sheet'!$D7*'Input Sheet'!AV19,IF(AV$4=3,'Input Sheet'!$E7*'Input Sheet'!AV19,IF(AV$4=4,'Input Sheet'!$F7*'Input Sheet'!AV19,'Input Sheet'!$G7*'Input Sheet'!AV19))))</f>
        <v>451891.7541899354</v>
      </c>
      <c r="AW7" s="2">
        <f>IF(AW$4=1,'Input Sheet'!$C7*'Input Sheet'!AW19,IF(AW$4=2,'Input Sheet'!$D7*'Input Sheet'!AW19,IF(AW$4=3,'Input Sheet'!$E7*'Input Sheet'!AW19,IF(AW$4=4,'Input Sheet'!$F7*'Input Sheet'!AW19,'Input Sheet'!$G7*'Input Sheet'!AW19))))</f>
        <v>461063.05457678641</v>
      </c>
      <c r="AX7" s="2">
        <f>IF(AX$4=1,'Input Sheet'!$C7*'Input Sheet'!AX19,IF(AX$4=2,'Input Sheet'!$D7*'Input Sheet'!AX19,IF(AX$4=3,'Input Sheet'!$E7*'Input Sheet'!AX19,IF(AX$4=4,'Input Sheet'!$F7*'Input Sheet'!AX19,'Input Sheet'!$G7*'Input Sheet'!AX19))))</f>
        <v>470176.53384133318</v>
      </c>
      <c r="AY7" s="2">
        <f>IF(AY$4=1,'Input Sheet'!$C7*'Input Sheet'!AY19,IF(AY$4=2,'Input Sheet'!$D7*'Input Sheet'!AY19,IF(AY$4=3,'Input Sheet'!$E7*'Input Sheet'!AY19,IF(AY$4=4,'Input Sheet'!$F7*'Input Sheet'!AY19,'Input Sheet'!$G7*'Input Sheet'!AY19))))</f>
        <v>516097.57019942987</v>
      </c>
      <c r="AZ7" s="2">
        <f>IF(AZ$4=1,'Input Sheet'!$C7*'Input Sheet'!AZ19,IF(AZ$4=2,'Input Sheet'!$D7*'Input Sheet'!AZ19,IF(AZ$4=3,'Input Sheet'!$E7*'Input Sheet'!AZ19,IF(AZ$4=4,'Input Sheet'!$F7*'Input Sheet'!AZ19,'Input Sheet'!$G7*'Input Sheet'!AZ19))))</f>
        <v>525791.62056760816</v>
      </c>
      <c r="BA7" s="2">
        <f>IF(BA$4=1,'Input Sheet'!$C7*'Input Sheet'!BA19,IF(BA$4=2,'Input Sheet'!$D7*'Input Sheet'!BA19,IF(BA$4=3,'Input Sheet'!$E7*'Input Sheet'!BA19,IF(BA$4=4,'Input Sheet'!$F7*'Input Sheet'!BA19,'Input Sheet'!$G7*'Input Sheet'!BA19))))</f>
        <v>535427.43774986954</v>
      </c>
      <c r="BB7" s="2">
        <f>IF(BB$4=1,'Input Sheet'!$C7*'Input Sheet'!BB19,IF(BB$4=2,'Input Sheet'!$D7*'Input Sheet'!BB19,IF(BB$4=3,'Input Sheet'!$E7*'Input Sheet'!BB19,IF(BB$4=4,'Input Sheet'!$F7*'Input Sheet'!BB19,'Input Sheet'!$G7*'Input Sheet'!BB19))))</f>
        <v>545006.33113185083</v>
      </c>
      <c r="BC7" s="2">
        <f>IF(BC$4=1,'Input Sheet'!$C7*'Input Sheet'!BC19,IF(BC$4=2,'Input Sheet'!$D7*'Input Sheet'!BC19,IF(BC$4=3,'Input Sheet'!$E7*'Input Sheet'!BC19,IF(BC$4=4,'Input Sheet'!$F7*'Input Sheet'!BC19,'Input Sheet'!$G7*'Input Sheet'!BC19))))</f>
        <v>554529.59263784369</v>
      </c>
      <c r="BD7" s="2">
        <f>IF(BD$4=1,'Input Sheet'!$C7*'Input Sheet'!BD19,IF(BD$4=2,'Input Sheet'!$D7*'Input Sheet'!BD19,IF(BD$4=3,'Input Sheet'!$E7*'Input Sheet'!BD19,IF(BD$4=4,'Input Sheet'!$F7*'Input Sheet'!BD19,'Input Sheet'!$G7*'Input Sheet'!BD19))))</f>
        <v>563998.49700361153</v>
      </c>
      <c r="BE7" s="2">
        <f>IF(BE$4=1,'Input Sheet'!$C7*'Input Sheet'!BE19,IF(BE$4=2,'Input Sheet'!$D7*'Input Sheet'!BE19,IF(BE$4=3,'Input Sheet'!$E7*'Input Sheet'!BE19,IF(BE$4=4,'Input Sheet'!$F7*'Input Sheet'!BE19,'Input Sheet'!$G7*'Input Sheet'!BE19))))</f>
        <v>573414.30204516952</v>
      </c>
      <c r="BF7" s="2">
        <f>IF(BF$4=1,'Input Sheet'!$C7*'Input Sheet'!BF19,IF(BF$4=2,'Input Sheet'!$D7*'Input Sheet'!BF19,IF(BF$4=3,'Input Sheet'!$E7*'Input Sheet'!BF19,IF(BF$4=4,'Input Sheet'!$F7*'Input Sheet'!BF19,'Input Sheet'!$G7*'Input Sheet'!BF19))))</f>
        <v>582778.24892358715</v>
      </c>
      <c r="BG7" s="2">
        <f>IF(BG$4=1,'Input Sheet'!$C7*'Input Sheet'!BG19,IF(BG$4=2,'Input Sheet'!$D7*'Input Sheet'!BG19,IF(BG$4=3,'Input Sheet'!$E7*'Input Sheet'!BG19,IF(BG$4=4,'Input Sheet'!$F7*'Input Sheet'!BG19,'Input Sheet'!$G7*'Input Sheet'!BG19))))</f>
        <v>592091.5624058739</v>
      </c>
      <c r="BH7" s="2">
        <f>IF(BH$4=1,'Input Sheet'!$C7*'Input Sheet'!BH19,IF(BH$4=2,'Input Sheet'!$D7*'Input Sheet'!BH19,IF(BH$4=3,'Input Sheet'!$E7*'Input Sheet'!BH19,IF(BH$4=4,'Input Sheet'!$F7*'Input Sheet'!BH19,'Input Sheet'!$G7*'Input Sheet'!BH19))))</f>
        <v>601355.45112200722</v>
      </c>
      <c r="BI7" s="2">
        <f>IF(BI$4=1,'Input Sheet'!$C7*'Input Sheet'!BI19,IF(BI$4=2,'Input Sheet'!$D7*'Input Sheet'!BI19,IF(BI$4=3,'Input Sheet'!$E7*'Input Sheet'!BI19,IF(BI$4=4,'Input Sheet'!$F7*'Input Sheet'!BI19,'Input Sheet'!$G7*'Input Sheet'!BI19))))</f>
        <v>610571.10781815951</v>
      </c>
      <c r="BJ7" s="2">
        <f>IF(BJ$4=1,'Input Sheet'!$C7*'Input Sheet'!BJ19,IF(BJ$4=2,'Input Sheet'!$D7*'Input Sheet'!BJ19,IF(BJ$4=3,'Input Sheet'!$E7*'Input Sheet'!BJ19,IF(BJ$4=4,'Input Sheet'!$F7*'Input Sheet'!BJ19,'Input Sheet'!$G7*'Input Sheet'!BJ19))))</f>
        <v>619739.70960618451</v>
      </c>
    </row>
    <row r="8" spans="1:63" x14ac:dyDescent="0.25">
      <c r="B8" s="2" t="str">
        <f>'Input Sheet'!B8&amp;" Sales"</f>
        <v>SaaS 2 - Tier 2 Sales</v>
      </c>
      <c r="C8" s="2">
        <f>IF(C$4=1,'Input Sheet'!$C8*'Input Sheet'!C20,IF(C$4=2,'Input Sheet'!$D8*'Input Sheet'!C20,IF(C$4=3,'Input Sheet'!$E8*'Input Sheet'!C20,IF(C$4=4,'Input Sheet'!$F8*'Input Sheet'!C20,'Input Sheet'!$G8*'Input Sheet'!C20))))</f>
        <v>0</v>
      </c>
      <c r="D8" s="2">
        <f>IF(D$4=1,'Input Sheet'!$C8*'Input Sheet'!D20,IF(D$4=2,'Input Sheet'!$D8*'Input Sheet'!D20,IF(D$4=3,'Input Sheet'!$E8*'Input Sheet'!D20,IF(D$4=4,'Input Sheet'!$F8*'Input Sheet'!D20,'Input Sheet'!$G8*'Input Sheet'!D20))))</f>
        <v>0</v>
      </c>
      <c r="E8" s="2">
        <f>IF(E$4=1,'Input Sheet'!$C8*'Input Sheet'!E20,IF(E$4=2,'Input Sheet'!$D8*'Input Sheet'!E20,IF(E$4=3,'Input Sheet'!$E8*'Input Sheet'!E20,IF(E$4=4,'Input Sheet'!$F8*'Input Sheet'!E20,'Input Sheet'!$G8*'Input Sheet'!E20))))</f>
        <v>0</v>
      </c>
      <c r="F8" s="2">
        <f>IF(F$4=1,'Input Sheet'!$C8*'Input Sheet'!F20,IF(F$4=2,'Input Sheet'!$D8*'Input Sheet'!F20,IF(F$4=3,'Input Sheet'!$E8*'Input Sheet'!F20,IF(F$4=4,'Input Sheet'!$F8*'Input Sheet'!F20,'Input Sheet'!$G8*'Input Sheet'!F20))))</f>
        <v>0</v>
      </c>
      <c r="G8" s="2">
        <f>IF(G$4=1,'Input Sheet'!$C8*'Input Sheet'!G20,IF(G$4=2,'Input Sheet'!$D8*'Input Sheet'!G20,IF(G$4=3,'Input Sheet'!$E8*'Input Sheet'!G20,IF(G$4=4,'Input Sheet'!$F8*'Input Sheet'!G20,'Input Sheet'!$G8*'Input Sheet'!G20))))</f>
        <v>0</v>
      </c>
      <c r="H8" s="2">
        <f>IF(H$4=1,'Input Sheet'!$C8*'Input Sheet'!H20,IF(H$4=2,'Input Sheet'!$D8*'Input Sheet'!H20,IF(H$4=3,'Input Sheet'!$E8*'Input Sheet'!H20,IF(H$4=4,'Input Sheet'!$F8*'Input Sheet'!H20,'Input Sheet'!$G8*'Input Sheet'!H20))))</f>
        <v>22750</v>
      </c>
      <c r="I8" s="2">
        <f>IF(I$4=1,'Input Sheet'!$C8*'Input Sheet'!I20,IF(I$4=2,'Input Sheet'!$D8*'Input Sheet'!I20,IF(I$4=3,'Input Sheet'!$E8*'Input Sheet'!I20,IF(I$4=4,'Input Sheet'!$F8*'Input Sheet'!I20,'Input Sheet'!$G8*'Input Sheet'!I20))))</f>
        <v>30257.499999999996</v>
      </c>
      <c r="J8" s="2">
        <f>IF(J$4=1,'Input Sheet'!$C8*'Input Sheet'!J20,IF(J$4=2,'Input Sheet'!$D8*'Input Sheet'!J20,IF(J$4=3,'Input Sheet'!$E8*'Input Sheet'!J20,IF(J$4=4,'Input Sheet'!$F8*'Input Sheet'!J20,'Input Sheet'!$G8*'Input Sheet'!J20))))</f>
        <v>37580.724999999999</v>
      </c>
      <c r="K8" s="2">
        <f>IF(K$4=1,'Input Sheet'!$C8*'Input Sheet'!K20,IF(K$4=2,'Input Sheet'!$D8*'Input Sheet'!K20,IF(K$4=3,'Input Sheet'!$E8*'Input Sheet'!K20,IF(K$4=4,'Input Sheet'!$F8*'Input Sheet'!K20,'Input Sheet'!$G8*'Input Sheet'!K20))))</f>
        <v>44725.407999999996</v>
      </c>
      <c r="L8" s="2">
        <f>IF(L$4=1,'Input Sheet'!$C8*'Input Sheet'!L20,IF(L$4=2,'Input Sheet'!$D8*'Input Sheet'!L20,IF(L$4=3,'Input Sheet'!$E8*'Input Sheet'!L20,IF(L$4=4,'Input Sheet'!$F8*'Input Sheet'!L20,'Input Sheet'!$G8*'Input Sheet'!L20))))</f>
        <v>51697.111033749999</v>
      </c>
      <c r="M8" s="2">
        <f>IF(M$4=1,'Input Sheet'!$C8*'Input Sheet'!M20,IF(M$4=2,'Input Sheet'!$D8*'Input Sheet'!M20,IF(M$4=3,'Input Sheet'!$E8*'Input Sheet'!M20,IF(M$4=4,'Input Sheet'!$F8*'Input Sheet'!M20,'Input Sheet'!$G8*'Input Sheet'!M20))))</f>
        <v>58501.23030285626</v>
      </c>
      <c r="N8" s="2">
        <f>IF(N$4=1,'Input Sheet'!$C8*'Input Sheet'!N20,IF(N$4=2,'Input Sheet'!$D8*'Input Sheet'!N20,IF(N$4=3,'Input Sheet'!$E8*'Input Sheet'!N20,IF(N$4=4,'Input Sheet'!$F8*'Input Sheet'!N20,'Input Sheet'!$G8*'Input Sheet'!N20))))</f>
        <v>65143.001156889921</v>
      </c>
      <c r="O8" s="2">
        <f>IF(O$4=1,'Input Sheet'!$C8*'Input Sheet'!O20,IF(O$4=2,'Input Sheet'!$D8*'Input Sheet'!O20,IF(O$4=3,'Input Sheet'!$E8*'Input Sheet'!O20,IF(O$4=4,'Input Sheet'!$F8*'Input Sheet'!O20,'Input Sheet'!$G8*'Input Sheet'!O20))))</f>
        <v>87092.934927377617</v>
      </c>
      <c r="P8" s="2">
        <f>IF(P$4=1,'Input Sheet'!$C8*'Input Sheet'!P20,IF(P$4=2,'Input Sheet'!$D8*'Input Sheet'!P20,IF(P$4=3,'Input Sheet'!$E8*'Input Sheet'!P20,IF(P$4=4,'Input Sheet'!$F8*'Input Sheet'!P20,'Input Sheet'!$G8*'Input Sheet'!P20))))</f>
        <v>98791.705473199036</v>
      </c>
      <c r="Q8" s="2">
        <f>IF(Q$4=1,'Input Sheet'!$C8*'Input Sheet'!Q20,IF(Q$4=2,'Input Sheet'!$D8*'Input Sheet'!Q20,IF(Q$4=3,'Input Sheet'!$E8*'Input Sheet'!Q20,IF(Q$4=4,'Input Sheet'!$F8*'Input Sheet'!Q20,'Input Sheet'!$G8*'Input Sheet'!Q20))))</f>
        <v>110267.38722496993</v>
      </c>
      <c r="R8" s="2">
        <f>IF(R$4=1,'Input Sheet'!$C8*'Input Sheet'!R20,IF(R$4=2,'Input Sheet'!$D8*'Input Sheet'!R20,IF(R$4=3,'Input Sheet'!$E8*'Input Sheet'!R20,IF(R$4=4,'Input Sheet'!$F8*'Input Sheet'!R20,'Input Sheet'!$G8*'Input Sheet'!R20))))</f>
        <v>121525.90430488955</v>
      </c>
      <c r="S8" s="2">
        <f>IF(S$4=1,'Input Sheet'!$C8*'Input Sheet'!S20,IF(S$4=2,'Input Sheet'!$D8*'Input Sheet'!S20,IF(S$4=3,'Input Sheet'!$E8*'Input Sheet'!S20,IF(S$4=4,'Input Sheet'!$F8*'Input Sheet'!S20,'Input Sheet'!$G8*'Input Sheet'!S20))))</f>
        <v>132573.03446661393</v>
      </c>
      <c r="T8" s="2">
        <f>IF(T$4=1,'Input Sheet'!$C8*'Input Sheet'!T20,IF(T$4=2,'Input Sheet'!$D8*'Input Sheet'!T20,IF(T$4=3,'Input Sheet'!$E8*'Input Sheet'!T20,IF(T$4=4,'Input Sheet'!$F8*'Input Sheet'!T20,'Input Sheet'!$G8*'Input Sheet'!T20))))</f>
        <v>143414.41276314191</v>
      </c>
      <c r="U8" s="2">
        <f>IF(U$4=1,'Input Sheet'!$C8*'Input Sheet'!U20,IF(U$4=2,'Input Sheet'!$D8*'Input Sheet'!U20,IF(U$4=3,'Input Sheet'!$E8*'Input Sheet'!U20,IF(U$4=4,'Input Sheet'!$F8*'Input Sheet'!U20,'Input Sheet'!$G8*'Input Sheet'!U20))))</f>
        <v>159268.58871228425</v>
      </c>
      <c r="V8" s="2">
        <f>IF(V$4=1,'Input Sheet'!$C8*'Input Sheet'!V20,IF(V$4=2,'Input Sheet'!$D8*'Input Sheet'!V20,IF(V$4=3,'Input Sheet'!$E8*'Input Sheet'!V20,IF(V$4=4,'Input Sheet'!$F8*'Input Sheet'!V20,'Input Sheet'!$G8*'Input Sheet'!V20))))</f>
        <v>174974.97898289241</v>
      </c>
      <c r="W8" s="2">
        <f>IF(W$4=1,'Input Sheet'!$C8*'Input Sheet'!W20,IF(W$4=2,'Input Sheet'!$D8*'Input Sheet'!W20,IF(W$4=3,'Input Sheet'!$E8*'Input Sheet'!W20,IF(W$4=4,'Input Sheet'!$F8*'Input Sheet'!W20,'Input Sheet'!$G8*'Input Sheet'!W20))))</f>
        <v>190536.25049494795</v>
      </c>
      <c r="X8" s="2">
        <f>IF(X$4=1,'Input Sheet'!$C8*'Input Sheet'!X20,IF(X$4=2,'Input Sheet'!$D8*'Input Sheet'!X20,IF(X$4=3,'Input Sheet'!$E8*'Input Sheet'!X20,IF(X$4=4,'Input Sheet'!$F8*'Input Sheet'!X20,'Input Sheet'!$G8*'Input Sheet'!X20))))</f>
        <v>205955.03241530663</v>
      </c>
      <c r="Y8" s="2">
        <f>IF(Y$4=1,'Input Sheet'!$C8*'Input Sheet'!Y20,IF(Y$4=2,'Input Sheet'!$D8*'Input Sheet'!Y20,IF(Y$4=3,'Input Sheet'!$E8*'Input Sheet'!Y20,IF(Y$4=4,'Input Sheet'!$F8*'Input Sheet'!Y20,'Input Sheet'!$G8*'Input Sheet'!Y20))))</f>
        <v>221233.91673524881</v>
      </c>
      <c r="Z8" s="2">
        <f>IF(Z$4=1,'Input Sheet'!$C8*'Input Sheet'!Z20,IF(Z$4=2,'Input Sheet'!$D8*'Input Sheet'!Z20,IF(Z$4=3,'Input Sheet'!$E8*'Input Sheet'!Z20,IF(Z$4=4,'Input Sheet'!$F8*'Input Sheet'!Z20,'Input Sheet'!$G8*'Input Sheet'!Z20))))</f>
        <v>236375.45883942273</v>
      </c>
      <c r="AA8" s="2">
        <f>IF(AA$4=1,'Input Sheet'!$C8*'Input Sheet'!AA20,IF(AA$4=2,'Input Sheet'!$D8*'Input Sheet'!AA20,IF(AA$4=3,'Input Sheet'!$E8*'Input Sheet'!AA20,IF(AA$4=4,'Input Sheet'!$F8*'Input Sheet'!AA20,'Input Sheet'!$G8*'Input Sheet'!AA20))))</f>
        <v>272220.2568043049</v>
      </c>
      <c r="AB8" s="2">
        <f>IF(AB$4=1,'Input Sheet'!$C8*'Input Sheet'!AB20,IF(AB$4=2,'Input Sheet'!$D8*'Input Sheet'!AB20,IF(AB$4=3,'Input Sheet'!$E8*'Input Sheet'!AB20,IF(AB$4=4,'Input Sheet'!$F8*'Input Sheet'!AB20,'Input Sheet'!$G8*'Input Sheet'!AB20))))</f>
        <v>292030.60771820118</v>
      </c>
      <c r="AC8" s="2">
        <f>IF(AC$4=1,'Input Sheet'!$C8*'Input Sheet'!AC20,IF(AC$4=2,'Input Sheet'!$D8*'Input Sheet'!AC20,IF(AC$4=3,'Input Sheet'!$E8*'Input Sheet'!AC20,IF(AC$4=4,'Input Sheet'!$F8*'Input Sheet'!AC20,'Input Sheet'!$G8*'Input Sheet'!AC20))))</f>
        <v>311571.02539406944</v>
      </c>
      <c r="AD8" s="2">
        <f>IF(AD$4=1,'Input Sheet'!$C8*'Input Sheet'!AD20,IF(AD$4=2,'Input Sheet'!$D8*'Input Sheet'!AD20,IF(AD$4=3,'Input Sheet'!$E8*'Input Sheet'!AD20,IF(AD$4=4,'Input Sheet'!$F8*'Input Sheet'!AD20,'Input Sheet'!$G8*'Input Sheet'!AD20))))</f>
        <v>330847.53986557154</v>
      </c>
      <c r="AE8" s="2">
        <f>IF(AE$4=1,'Input Sheet'!$C8*'Input Sheet'!AE20,IF(AE$4=2,'Input Sheet'!$D8*'Input Sheet'!AE20,IF(AE$4=3,'Input Sheet'!$E8*'Input Sheet'!AE20,IF(AE$4=4,'Input Sheet'!$F8*'Input Sheet'!AE20,'Input Sheet'!$G8*'Input Sheet'!AE20))))</f>
        <v>349866.06372254057</v>
      </c>
      <c r="AF8" s="2">
        <f>IF(AF$4=1,'Input Sheet'!$C8*'Input Sheet'!AF20,IF(AF$4=2,'Input Sheet'!$D8*'Input Sheet'!AF20,IF(AF$4=3,'Input Sheet'!$E8*'Input Sheet'!AF20,IF(AF$4=4,'Input Sheet'!$F8*'Input Sheet'!AF20,'Input Sheet'!$G8*'Input Sheet'!AF20))))</f>
        <v>368632.39447564154</v>
      </c>
      <c r="AG8" s="2">
        <f>IF(AG$4=1,'Input Sheet'!$C8*'Input Sheet'!AG20,IF(AG$4=2,'Input Sheet'!$D8*'Input Sheet'!AG20,IF(AG$4=3,'Input Sheet'!$E8*'Input Sheet'!AG20,IF(AG$4=4,'Input Sheet'!$F8*'Input Sheet'!AG20,'Input Sheet'!$G8*'Input Sheet'!AG20))))</f>
        <v>393310.79056081135</v>
      </c>
      <c r="AH8" s="2">
        <f>IF(AH$4=1,'Input Sheet'!$C8*'Input Sheet'!AH20,IF(AH$4=2,'Input Sheet'!$D8*'Input Sheet'!AH20,IF(AH$4=3,'Input Sheet'!$E8*'Input Sheet'!AH20,IF(AH$4=4,'Input Sheet'!$F8*'Input Sheet'!AH20,'Input Sheet'!$G8*'Input Sheet'!AH20))))</f>
        <v>417770.05011471524</v>
      </c>
      <c r="AI8" s="2">
        <f>IF(AI$4=1,'Input Sheet'!$C8*'Input Sheet'!AI20,IF(AI$4=2,'Input Sheet'!$D8*'Input Sheet'!AI20,IF(AI$4=3,'Input Sheet'!$E8*'Input Sheet'!AI20,IF(AI$4=4,'Input Sheet'!$F8*'Input Sheet'!AI20,'Input Sheet'!$G8*'Input Sheet'!AI20))))</f>
        <v>442014.21538237209</v>
      </c>
      <c r="AJ8" s="2">
        <f>IF(AJ$4=1,'Input Sheet'!$C8*'Input Sheet'!AJ20,IF(AJ$4=2,'Input Sheet'!$D8*'Input Sheet'!AJ20,IF(AJ$4=3,'Input Sheet'!$E8*'Input Sheet'!AJ20,IF(AJ$4=4,'Input Sheet'!$F8*'Input Sheet'!AJ20,'Input Sheet'!$G8*'Input Sheet'!AJ20))))</f>
        <v>466047.27175111097</v>
      </c>
      <c r="AK8" s="2">
        <f>IF(AK$4=1,'Input Sheet'!$C8*'Input Sheet'!AK20,IF(AK$4=2,'Input Sheet'!$D8*'Input Sheet'!AK20,IF(AK$4=3,'Input Sheet'!$E8*'Input Sheet'!AK20,IF(AK$4=4,'Input Sheet'!$F8*'Input Sheet'!AK20,'Input Sheet'!$G8*'Input Sheet'!AK20))))</f>
        <v>489873.14862231613</v>
      </c>
      <c r="AL8" s="2">
        <f>IF(AL$4=1,'Input Sheet'!$C8*'Input Sheet'!AL20,IF(AL$4=2,'Input Sheet'!$D8*'Input Sheet'!AL20,IF(AL$4=3,'Input Sheet'!$E8*'Input Sheet'!AL20,IF(AL$4=4,'Input Sheet'!$F8*'Input Sheet'!AL20,'Input Sheet'!$G8*'Input Sheet'!AL20))))</f>
        <v>513495.72027019062</v>
      </c>
      <c r="AM8" s="2">
        <f>IF(AM$4=1,'Input Sheet'!$C8*'Input Sheet'!AM20,IF(AM$4=2,'Input Sheet'!$D8*'Input Sheet'!AM20,IF(AM$4=3,'Input Sheet'!$E8*'Input Sheet'!AM20,IF(AM$4=4,'Input Sheet'!$F8*'Input Sheet'!AM20,'Input Sheet'!$G8*'Input Sheet'!AM20))))</f>
        <v>604033.65752369969</v>
      </c>
      <c r="AN8" s="2">
        <f>IF(AN$4=1,'Input Sheet'!$C8*'Input Sheet'!AN20,IF(AN$4=2,'Input Sheet'!$D8*'Input Sheet'!AN20,IF(AN$4=3,'Input Sheet'!$E8*'Input Sheet'!AN20,IF(AN$4=4,'Input Sheet'!$F8*'Input Sheet'!AN20,'Input Sheet'!$G8*'Input Sheet'!AN20))))</f>
        <v>630164.44622263545</v>
      </c>
      <c r="AO8" s="2">
        <f>IF(AO$4=1,'Input Sheet'!$C8*'Input Sheet'!AO20,IF(AO$4=2,'Input Sheet'!$D8*'Input Sheet'!AO20,IF(AO$4=3,'Input Sheet'!$E8*'Input Sheet'!AO20,IF(AO$4=4,'Input Sheet'!$F8*'Input Sheet'!AO20,'Input Sheet'!$G8*'Input Sheet'!AO20))))</f>
        <v>656079.22955889592</v>
      </c>
      <c r="AP8" s="2">
        <f>IF(AP$4=1,'Input Sheet'!$C8*'Input Sheet'!AP20,IF(AP$4=2,'Input Sheet'!$D8*'Input Sheet'!AP20,IF(AP$4=3,'Input Sheet'!$E8*'Input Sheet'!AP20,IF(AP$4=4,'Input Sheet'!$F8*'Input Sheet'!AP20,'Input Sheet'!$G8*'Input Sheet'!AP20))))</f>
        <v>681782.12739526061</v>
      </c>
      <c r="AQ8" s="2">
        <f>IF(AQ$4=1,'Input Sheet'!$C8*'Input Sheet'!AQ20,IF(AQ$4=2,'Input Sheet'!$D8*'Input Sheet'!AQ20,IF(AQ$4=3,'Input Sheet'!$E8*'Input Sheet'!AQ20,IF(AQ$4=4,'Input Sheet'!$F8*'Input Sheet'!AQ20,'Input Sheet'!$G8*'Input Sheet'!AQ20))))</f>
        <v>707277.2021954786</v>
      </c>
      <c r="AR8" s="2">
        <f>IF(AR$4=1,'Input Sheet'!$C8*'Input Sheet'!AR20,IF(AR$4=2,'Input Sheet'!$D8*'Input Sheet'!AR20,IF(AR$4=3,'Input Sheet'!$E8*'Input Sheet'!AR20,IF(AR$4=4,'Input Sheet'!$F8*'Input Sheet'!AR20,'Input Sheet'!$G8*'Input Sheet'!AR20))))</f>
        <v>732568.45990724897</v>
      </c>
      <c r="AS8" s="2">
        <f>IF(AS$4=1,'Input Sheet'!$C8*'Input Sheet'!AS20,IF(AS$4=2,'Input Sheet'!$D8*'Input Sheet'!AS20,IF(AS$4=3,'Input Sheet'!$E8*'Input Sheet'!AS20,IF(AS$4=4,'Input Sheet'!$F8*'Input Sheet'!AS20,'Input Sheet'!$G8*'Input Sheet'!AS20))))</f>
        <v>757659.85083206638</v>
      </c>
      <c r="AT8" s="2">
        <f>IF(AT$4=1,'Input Sheet'!$C8*'Input Sheet'!AT20,IF(AT$4=2,'Input Sheet'!$D8*'Input Sheet'!AT20,IF(AT$4=3,'Input Sheet'!$E8*'Input Sheet'!AT20,IF(AT$4=4,'Input Sheet'!$F8*'Input Sheet'!AT20,'Input Sheet'!$G8*'Input Sheet'!AT20))))</f>
        <v>782555.2704821286</v>
      </c>
      <c r="AU8" s="2">
        <f>IF(AU$4=1,'Input Sheet'!$C8*'Input Sheet'!AU20,IF(AU$4=2,'Input Sheet'!$D8*'Input Sheet'!AU20,IF(AU$4=3,'Input Sheet'!$E8*'Input Sheet'!AU20,IF(AU$4=4,'Input Sheet'!$F8*'Input Sheet'!AU20,'Input Sheet'!$G8*'Input Sheet'!AU20))))</f>
        <v>807258.56042450259</v>
      </c>
      <c r="AV8" s="2">
        <f>IF(AV$4=1,'Input Sheet'!$C8*'Input Sheet'!AV20,IF(AV$4=2,'Input Sheet'!$D8*'Input Sheet'!AV20,IF(AV$4=3,'Input Sheet'!$E8*'Input Sheet'!AV20,IF(AV$4=4,'Input Sheet'!$F8*'Input Sheet'!AV20,'Input Sheet'!$G8*'Input Sheet'!AV20))))</f>
        <v>831773.50911273912</v>
      </c>
      <c r="AW8" s="2">
        <f>IF(AW$4=1,'Input Sheet'!$C8*'Input Sheet'!AW20,IF(AW$4=2,'Input Sheet'!$D8*'Input Sheet'!AW20,IF(AW$4=3,'Input Sheet'!$E8*'Input Sheet'!AW20,IF(AW$4=4,'Input Sheet'!$F8*'Input Sheet'!AW20,'Input Sheet'!$G8*'Input Sheet'!AW20))))</f>
        <v>856103.85270612501</v>
      </c>
      <c r="AX8" s="2">
        <f>IF(AX$4=1,'Input Sheet'!$C8*'Input Sheet'!AX20,IF(AX$4=2,'Input Sheet'!$D8*'Input Sheet'!AX20,IF(AX$4=3,'Input Sheet'!$E8*'Input Sheet'!AX20,IF(AX$4=4,'Input Sheet'!$F8*'Input Sheet'!AX20,'Input Sheet'!$G8*'Input Sheet'!AX20))))</f>
        <v>880253.27587676048</v>
      </c>
      <c r="AY8" s="2">
        <f>IF(AY$4=1,'Input Sheet'!$C8*'Input Sheet'!AY20,IF(AY$4=2,'Input Sheet'!$D8*'Input Sheet'!AY20,IF(AY$4=3,'Input Sheet'!$E8*'Input Sheet'!AY20,IF(AY$4=4,'Input Sheet'!$F8*'Input Sheet'!AY20,'Input Sheet'!$G8*'Input Sheet'!AY20))))</f>
        <v>916061.86615723313</v>
      </c>
      <c r="AZ8" s="2">
        <f>IF(AZ$4=1,'Input Sheet'!$C8*'Input Sheet'!AZ20,IF(AZ$4=2,'Input Sheet'!$D8*'Input Sheet'!AZ20,IF(AZ$4=3,'Input Sheet'!$E8*'Input Sheet'!AZ20,IF(AZ$4=4,'Input Sheet'!$F8*'Input Sheet'!AZ20,'Input Sheet'!$G8*'Input Sheet'!AZ20))))</f>
        <v>951735.42615009728</v>
      </c>
      <c r="BA8" s="2">
        <f>IF(BA$4=1,'Input Sheet'!$C8*'Input Sheet'!BA20,IF(BA$4=2,'Input Sheet'!$D8*'Input Sheet'!BA20,IF(BA$4=3,'Input Sheet'!$E8*'Input Sheet'!BA20,IF(BA$4=4,'Input Sheet'!$F8*'Input Sheet'!BA20,'Input Sheet'!$G8*'Input Sheet'!BA20))))</f>
        <v>987276.42143630481</v>
      </c>
      <c r="BB8" s="2">
        <f>IF(BB$4=1,'Input Sheet'!$C8*'Input Sheet'!BB20,IF(BB$4=2,'Input Sheet'!$D8*'Input Sheet'!BB20,IF(BB$4=3,'Input Sheet'!$E8*'Input Sheet'!BB20,IF(BB$4=4,'Input Sheet'!$F8*'Input Sheet'!BB20,'Input Sheet'!$G8*'Input Sheet'!BB20))))</f>
        <v>1022687.2985173889</v>
      </c>
      <c r="BC8" s="2">
        <f>IF(BC$4=1,'Input Sheet'!$C8*'Input Sheet'!BC20,IF(BC$4=2,'Input Sheet'!$D8*'Input Sheet'!BC20,IF(BC$4=3,'Input Sheet'!$E8*'Input Sheet'!BC20,IF(BC$4=4,'Input Sheet'!$F8*'Input Sheet'!BC20,'Input Sheet'!$G8*'Input Sheet'!BC20))))</f>
        <v>1057970.4850341394</v>
      </c>
      <c r="BD8" s="2">
        <f>IF(BD$4=1,'Input Sheet'!$C8*'Input Sheet'!BD20,IF(BD$4=2,'Input Sheet'!$D8*'Input Sheet'!BD20,IF(BD$4=3,'Input Sheet'!$E8*'Input Sheet'!BD20,IF(BD$4=4,'Input Sheet'!$F8*'Input Sheet'!BD20,'Input Sheet'!$G8*'Input Sheet'!BD20))))</f>
        <v>1093128.3899832319</v>
      </c>
      <c r="BE8" s="2">
        <f>IF(BE$4=1,'Input Sheet'!$C8*'Input Sheet'!BE20,IF(BE$4=2,'Input Sheet'!$D8*'Input Sheet'!BE20,IF(BE$4=3,'Input Sheet'!$E8*'Input Sheet'!BE20,IF(BE$4=4,'Input Sheet'!$F8*'Input Sheet'!BE20,'Input Sheet'!$G8*'Input Sheet'!BE20))))</f>
        <v>1128163.4039318308</v>
      </c>
      <c r="BF8" s="2">
        <f>IF(BF$4=1,'Input Sheet'!$C8*'Input Sheet'!BF20,IF(BF$4=2,'Input Sheet'!$D8*'Input Sheet'!BF20,IF(BF$4=3,'Input Sheet'!$E8*'Input Sheet'!BF20,IF(BF$4=4,'Input Sheet'!$F8*'Input Sheet'!BF20,'Input Sheet'!$G8*'Input Sheet'!BF20))))</f>
        <v>1163077.8992301857</v>
      </c>
      <c r="BG8" s="2">
        <f>IF(BG$4=1,'Input Sheet'!$C8*'Input Sheet'!BG20,IF(BG$4=2,'Input Sheet'!$D8*'Input Sheet'!BG20,IF(BG$4=3,'Input Sheet'!$E8*'Input Sheet'!BG20,IF(BG$4=4,'Input Sheet'!$F8*'Input Sheet'!BG20,'Input Sheet'!$G8*'Input Sheet'!BG20))))</f>
        <v>1197874.2302222452</v>
      </c>
      <c r="BH8" s="2">
        <f>IF(BH$4=1,'Input Sheet'!$C8*'Input Sheet'!BH20,IF(BH$4=2,'Input Sheet'!$D8*'Input Sheet'!BH20,IF(BH$4=3,'Input Sheet'!$E8*'Input Sheet'!BH20,IF(BH$4=4,'Input Sheet'!$F8*'Input Sheet'!BH20,'Input Sheet'!$G8*'Input Sheet'!BH20))))</f>
        <v>1232554.7334543064</v>
      </c>
      <c r="BI8" s="2">
        <f>IF(BI$4=1,'Input Sheet'!$C8*'Input Sheet'!BI20,IF(BI$4=2,'Input Sheet'!$D8*'Input Sheet'!BI20,IF(BI$4=3,'Input Sheet'!$E8*'Input Sheet'!BI20,IF(BI$4=4,'Input Sheet'!$F8*'Input Sheet'!BI20,'Input Sheet'!$G8*'Input Sheet'!BI20))))</f>
        <v>1267121.7278817182</v>
      </c>
      <c r="BJ8" s="2">
        <f>IF(BJ$4=1,'Input Sheet'!$C8*'Input Sheet'!BJ20,IF(BJ$4=2,'Input Sheet'!$D8*'Input Sheet'!BJ20,IF(BJ$4=3,'Input Sheet'!$E8*'Input Sheet'!BJ20,IF(BJ$4=4,'Input Sheet'!$F8*'Input Sheet'!BJ20,'Input Sheet'!$G8*'Input Sheet'!BJ20))))</f>
        <v>1301577.5150736657</v>
      </c>
    </row>
    <row r="9" spans="1:63" x14ac:dyDescent="0.25">
      <c r="B9" s="2" t="str">
        <f>'Input Sheet'!B9&amp;" Sales"</f>
        <v>SaaS 3 - Tier 3 Sales</v>
      </c>
      <c r="C9" s="2">
        <f>IF(C$4=1,'Input Sheet'!$C9*'Input Sheet'!C21,IF(C$4=2,'Input Sheet'!$D9*'Input Sheet'!C21,IF(C$4=3,'Input Sheet'!$E9*'Input Sheet'!C21,IF(C$4=4,'Input Sheet'!$F9*'Input Sheet'!C21,'Input Sheet'!$G9*'Input Sheet'!C21))))</f>
        <v>0</v>
      </c>
      <c r="D9" s="2">
        <f>IF(D$4=1,'Input Sheet'!$C9*'Input Sheet'!D21,IF(D$4=2,'Input Sheet'!$D9*'Input Sheet'!D21,IF(D$4=3,'Input Sheet'!$E9*'Input Sheet'!D21,IF(D$4=4,'Input Sheet'!$F9*'Input Sheet'!D21,'Input Sheet'!$G9*'Input Sheet'!D21))))</f>
        <v>0</v>
      </c>
      <c r="E9" s="2">
        <f>IF(E$4=1,'Input Sheet'!$C9*'Input Sheet'!E21,IF(E$4=2,'Input Sheet'!$D9*'Input Sheet'!E21,IF(E$4=3,'Input Sheet'!$E9*'Input Sheet'!E21,IF(E$4=4,'Input Sheet'!$F9*'Input Sheet'!E21,'Input Sheet'!$G9*'Input Sheet'!E21))))</f>
        <v>0</v>
      </c>
      <c r="F9" s="2">
        <f>IF(F$4=1,'Input Sheet'!$C9*'Input Sheet'!F21,IF(F$4=2,'Input Sheet'!$D9*'Input Sheet'!F21,IF(F$4=3,'Input Sheet'!$E9*'Input Sheet'!F21,IF(F$4=4,'Input Sheet'!$F9*'Input Sheet'!F21,'Input Sheet'!$G9*'Input Sheet'!F21))))</f>
        <v>0</v>
      </c>
      <c r="G9" s="2">
        <f>IF(G$4=1,'Input Sheet'!$C9*'Input Sheet'!G21,IF(G$4=2,'Input Sheet'!$D9*'Input Sheet'!G21,IF(G$4=3,'Input Sheet'!$E9*'Input Sheet'!G21,IF(G$4=4,'Input Sheet'!$F9*'Input Sheet'!G21,'Input Sheet'!$G9*'Input Sheet'!G21))))</f>
        <v>0</v>
      </c>
      <c r="H9" s="2">
        <f>IF(H$4=1,'Input Sheet'!$C9*'Input Sheet'!H21,IF(H$4=2,'Input Sheet'!$D9*'Input Sheet'!H21,IF(H$4=3,'Input Sheet'!$E9*'Input Sheet'!H21,IF(H$4=4,'Input Sheet'!$F9*'Input Sheet'!H21,'Input Sheet'!$G9*'Input Sheet'!H21))))</f>
        <v>7500</v>
      </c>
      <c r="I9" s="2">
        <f>IF(I$4=1,'Input Sheet'!$C9*'Input Sheet'!I21,IF(I$4=2,'Input Sheet'!$D9*'Input Sheet'!I21,IF(I$4=3,'Input Sheet'!$E9*'Input Sheet'!I21,IF(I$4=4,'Input Sheet'!$F9*'Input Sheet'!I21,'Input Sheet'!$G9*'Input Sheet'!I21))))</f>
        <v>7275</v>
      </c>
      <c r="J9" s="2">
        <f>IF(J$4=1,'Input Sheet'!$C9*'Input Sheet'!J21,IF(J$4=2,'Input Sheet'!$D9*'Input Sheet'!J21,IF(J$4=3,'Input Sheet'!$E9*'Input Sheet'!J21,IF(J$4=4,'Input Sheet'!$F9*'Input Sheet'!J21,'Input Sheet'!$G9*'Input Sheet'!J21))))</f>
        <v>9756.7500000000018</v>
      </c>
      <c r="K9" s="2">
        <f>IF(K$4=1,'Input Sheet'!$C9*'Input Sheet'!K21,IF(K$4=2,'Input Sheet'!$D9*'Input Sheet'!K21,IF(K$4=3,'Input Sheet'!$E9*'Input Sheet'!K21,IF(K$4=4,'Input Sheet'!$F9*'Input Sheet'!K21,'Input Sheet'!$G9*'Input Sheet'!K21))))</f>
        <v>12177.547500000001</v>
      </c>
      <c r="L9" s="2">
        <f>IF(L$4=1,'Input Sheet'!$C9*'Input Sheet'!L21,IF(L$4=2,'Input Sheet'!$D9*'Input Sheet'!L21,IF(L$4=3,'Input Sheet'!$E9*'Input Sheet'!L21,IF(L$4=4,'Input Sheet'!$F9*'Input Sheet'!L21,'Input Sheet'!$G9*'Input Sheet'!L21))))</f>
        <v>14539.288575000002</v>
      </c>
      <c r="M9" s="2">
        <f>IF(M$4=1,'Input Sheet'!$C9*'Input Sheet'!M21,IF(M$4=2,'Input Sheet'!$D9*'Input Sheet'!M21,IF(M$4=3,'Input Sheet'!$E9*'Input Sheet'!M21,IF(M$4=4,'Input Sheet'!$F9*'Input Sheet'!M21,'Input Sheet'!$G9*'Input Sheet'!M21))))</f>
        <v>16843.812755250001</v>
      </c>
      <c r="N9" s="2">
        <f>IF(N$4=1,'Input Sheet'!$C9*'Input Sheet'!N21,IF(N$4=2,'Input Sheet'!$D9*'Input Sheet'!N21,IF(N$4=3,'Input Sheet'!$E9*'Input Sheet'!N21,IF(N$4=4,'Input Sheet'!$F9*'Input Sheet'!N21,'Input Sheet'!$G9*'Input Sheet'!N21))))</f>
        <v>19092.904724279997</v>
      </c>
      <c r="O9" s="2">
        <f>IF(O$4=1,'Input Sheet'!$C9*'Input Sheet'!O21,IF(O$4=2,'Input Sheet'!$D9*'Input Sheet'!O21,IF(O$4=3,'Input Sheet'!$E9*'Input Sheet'!O21,IF(O$4=4,'Input Sheet'!$F9*'Input Sheet'!O21,'Input Sheet'!$G9*'Input Sheet'!O21))))</f>
        <v>25379.444363601782</v>
      </c>
      <c r="P9" s="2">
        <f>IF(P$4=1,'Input Sheet'!$C9*'Input Sheet'!P21,IF(P$4=2,'Input Sheet'!$D9*'Input Sheet'!P21,IF(P$4=3,'Input Sheet'!$E9*'Input Sheet'!P21,IF(P$4=4,'Input Sheet'!$F9*'Input Sheet'!P21,'Input Sheet'!$G9*'Input Sheet'!P21))))</f>
        <v>30295.395822114075</v>
      </c>
      <c r="Q9" s="2">
        <f>IF(Q$4=1,'Input Sheet'!$C9*'Input Sheet'!Q21,IF(Q$4=2,'Input Sheet'!$D9*'Input Sheet'!Q21,IF(Q$4=3,'Input Sheet'!$E9*'Input Sheet'!Q21,IF(Q$4=4,'Input Sheet'!$F9*'Input Sheet'!Q21,'Input Sheet'!$G9*'Input Sheet'!Q21))))</f>
        <v>35116.200682001567</v>
      </c>
      <c r="R9" s="2">
        <f>IF(R$4=1,'Input Sheet'!$C9*'Input Sheet'!R21,IF(R$4=2,'Input Sheet'!$D9*'Input Sheet'!R21,IF(R$4=3,'Input Sheet'!$E9*'Input Sheet'!R21,IF(R$4=4,'Input Sheet'!$F9*'Input Sheet'!R21,'Input Sheet'!$G9*'Input Sheet'!R21))))</f>
        <v>39844.376369169076</v>
      </c>
      <c r="S9" s="2">
        <f>IF(S$4=1,'Input Sheet'!$C9*'Input Sheet'!S21,IF(S$4=2,'Input Sheet'!$D9*'Input Sheet'!S21,IF(S$4=3,'Input Sheet'!$E9*'Input Sheet'!S21,IF(S$4=4,'Input Sheet'!$F9*'Input Sheet'!S21,'Input Sheet'!$G9*'Input Sheet'!S21))))</f>
        <v>44482.378067678488</v>
      </c>
      <c r="T9" s="2">
        <f>IF(T$4=1,'Input Sheet'!$C9*'Input Sheet'!T21,IF(T$4=2,'Input Sheet'!$D9*'Input Sheet'!T21,IF(T$4=3,'Input Sheet'!$E9*'Input Sheet'!T21,IF(T$4=4,'Input Sheet'!$F9*'Input Sheet'!T21,'Input Sheet'!$G9*'Input Sheet'!T21))))</f>
        <v>49032.600279263861</v>
      </c>
      <c r="U9" s="2">
        <f>IF(U$4=1,'Input Sheet'!$C9*'Input Sheet'!U21,IF(U$4=2,'Input Sheet'!$D9*'Input Sheet'!U21,IF(U$4=3,'Input Sheet'!$E9*'Input Sheet'!U21,IF(U$4=4,'Input Sheet'!$F9*'Input Sheet'!U21,'Input Sheet'!$G9*'Input Sheet'!U21))))</f>
        <v>54699.028480617832</v>
      </c>
      <c r="V9" s="2">
        <f>IF(V$4=1,'Input Sheet'!$C9*'Input Sheet'!V21,IF(V$4=2,'Input Sheet'!$D9*'Input Sheet'!V21,IF(V$4=3,'Input Sheet'!$E9*'Input Sheet'!V21,IF(V$4=4,'Input Sheet'!$F9*'Input Sheet'!V21,'Input Sheet'!$G9*'Input Sheet'!V21))))</f>
        <v>60312.469844979212</v>
      </c>
      <c r="W9" s="2">
        <f>IF(W$4=1,'Input Sheet'!$C9*'Input Sheet'!W21,IF(W$4=2,'Input Sheet'!$D9*'Input Sheet'!W21,IF(W$4=3,'Input Sheet'!$E9*'Input Sheet'!W21,IF(W$4=4,'Input Sheet'!$F9*'Input Sheet'!W21,'Input Sheet'!$G9*'Input Sheet'!W21))))</f>
        <v>65873.879222833028</v>
      </c>
      <c r="X9" s="2">
        <f>IF(X$4=1,'Input Sheet'!$C9*'Input Sheet'!X21,IF(X$4=2,'Input Sheet'!$D9*'Input Sheet'!X21,IF(X$4=3,'Input Sheet'!$E9*'Input Sheet'!X21,IF(X$4=4,'Input Sheet'!$F9*'Input Sheet'!X21,'Input Sheet'!$G9*'Input Sheet'!X21))))</f>
        <v>71384.197942146668</v>
      </c>
      <c r="Y9" s="2">
        <f>IF(Y$4=1,'Input Sheet'!$C9*'Input Sheet'!Y21,IF(Y$4=2,'Input Sheet'!$D9*'Input Sheet'!Y21,IF(Y$4=3,'Input Sheet'!$E9*'Input Sheet'!Y21,IF(Y$4=4,'Input Sheet'!$F9*'Input Sheet'!Y21,'Input Sheet'!$G9*'Input Sheet'!Y21))))</f>
        <v>76844.354015208897</v>
      </c>
      <c r="Z9" s="2">
        <f>IF(Z$4=1,'Input Sheet'!$C9*'Input Sheet'!Z21,IF(Z$4=2,'Input Sheet'!$D9*'Input Sheet'!Z21,IF(Z$4=3,'Input Sheet'!$E9*'Input Sheet'!Z21,IF(Z$4=4,'Input Sheet'!$F9*'Input Sheet'!Z21,'Input Sheet'!$G9*'Input Sheet'!Z21))))</f>
        <v>82255.262342386166</v>
      </c>
      <c r="AA9" s="2">
        <f>IF(AA$4=1,'Input Sheet'!$C9*'Input Sheet'!AA21,IF(AA$4=2,'Input Sheet'!$D9*'Input Sheet'!AA21,IF(AA$4=3,'Input Sheet'!$E9*'Input Sheet'!AA21,IF(AA$4=4,'Input Sheet'!$F9*'Input Sheet'!AA21,'Input Sheet'!$G9*'Input Sheet'!AA21))))</f>
        <v>88148.890244786933</v>
      </c>
      <c r="AB9" s="2">
        <f>IF(AB$4=1,'Input Sheet'!$C9*'Input Sheet'!AB21,IF(AB$4=2,'Input Sheet'!$D9*'Input Sheet'!AB21,IF(AB$4=3,'Input Sheet'!$E9*'Input Sheet'!AB21,IF(AB$4=4,'Input Sheet'!$F9*'Input Sheet'!AB21,'Input Sheet'!$G9*'Input Sheet'!AB21))))</f>
        <v>94075.420252124633</v>
      </c>
      <c r="AC9" s="2">
        <f>IF(AC$4=1,'Input Sheet'!$C9*'Input Sheet'!AC21,IF(AC$4=2,'Input Sheet'!$D9*'Input Sheet'!AC21,IF(AC$4=3,'Input Sheet'!$E9*'Input Sheet'!AC21,IF(AC$4=4,'Input Sheet'!$F9*'Input Sheet'!AC21,'Input Sheet'!$G9*'Input Sheet'!AC21))))</f>
        <v>100037.20981556026</v>
      </c>
      <c r="AD9" s="2">
        <f>IF(AD$4=1,'Input Sheet'!$C9*'Input Sheet'!AD21,IF(AD$4=2,'Input Sheet'!$D9*'Input Sheet'!AD21,IF(AD$4=3,'Input Sheet'!$E9*'Input Sheet'!AD21,IF(AD$4=4,'Input Sheet'!$F9*'Input Sheet'!AD21,'Input Sheet'!$G9*'Input Sheet'!AD21))))</f>
        <v>106036.62954709673</v>
      </c>
      <c r="AE9" s="2">
        <f>IF(AE$4=1,'Input Sheet'!$C9*'Input Sheet'!AE21,IF(AE$4=2,'Input Sheet'!$D9*'Input Sheet'!AE21,IF(AE$4=3,'Input Sheet'!$E9*'Input Sheet'!AE21,IF(AE$4=4,'Input Sheet'!$F9*'Input Sheet'!AE21,'Input Sheet'!$G9*'Input Sheet'!AE21))))</f>
        <v>112076.06416255943</v>
      </c>
      <c r="AF9" s="2">
        <f>IF(AF$4=1,'Input Sheet'!$C9*'Input Sheet'!AF21,IF(AF$4=2,'Input Sheet'!$D9*'Input Sheet'!AF21,IF(AF$4=3,'Input Sheet'!$E9*'Input Sheet'!AF21,IF(AF$4=4,'Input Sheet'!$F9*'Input Sheet'!AF21,'Input Sheet'!$G9*'Input Sheet'!AF21))))</f>
        <v>118157.91342984098</v>
      </c>
      <c r="AG9" s="2">
        <f>IF(AG$4=1,'Input Sheet'!$C9*'Input Sheet'!AG21,IF(AG$4=2,'Input Sheet'!$D9*'Input Sheet'!AG21,IF(AG$4=3,'Input Sheet'!$E9*'Input Sheet'!AG21,IF(AG$4=4,'Input Sheet'!$F9*'Input Sheet'!AG21,'Input Sheet'!$G9*'Input Sheet'!AG21))))</f>
        <v>128468.69752931516</v>
      </c>
      <c r="AH9" s="2">
        <f>IF(AH$4=1,'Input Sheet'!$C9*'Input Sheet'!AH21,IF(AH$4=2,'Input Sheet'!$D9*'Input Sheet'!AH21,IF(AH$4=3,'Input Sheet'!$E9*'Input Sheet'!AH21,IF(AH$4=4,'Input Sheet'!$F9*'Input Sheet'!AH21,'Input Sheet'!$G9*'Input Sheet'!AH21))))</f>
        <v>138806.06715931106</v>
      </c>
      <c r="AI9" s="2">
        <f>IF(AI$4=1,'Input Sheet'!$C9*'Input Sheet'!AI21,IF(AI$4=2,'Input Sheet'!$D9*'Input Sheet'!AI21,IF(AI$4=3,'Input Sheet'!$E9*'Input Sheet'!AI21,IF(AI$4=4,'Input Sheet'!$F9*'Input Sheet'!AI21,'Input Sheet'!$G9*'Input Sheet'!AI21))))</f>
        <v>149172.34224625104</v>
      </c>
      <c r="AJ9" s="2">
        <f>IF(AJ$4=1,'Input Sheet'!$C9*'Input Sheet'!AJ21,IF(AJ$4=2,'Input Sheet'!$D9*'Input Sheet'!AJ21,IF(AJ$4=3,'Input Sheet'!$E9*'Input Sheet'!AJ21,IF(AJ$4=4,'Input Sheet'!$F9*'Input Sheet'!AJ21,'Input Sheet'!$G9*'Input Sheet'!AJ21))))</f>
        <v>159569.84869830191</v>
      </c>
      <c r="AK9" s="2">
        <f>IF(AK$4=1,'Input Sheet'!$C9*'Input Sheet'!AK21,IF(AK$4=2,'Input Sheet'!$D9*'Input Sheet'!AK21,IF(AK$4=3,'Input Sheet'!$E9*'Input Sheet'!AK21,IF(AK$4=4,'Input Sheet'!$F9*'Input Sheet'!AK21,'Input Sheet'!$G9*'Input Sheet'!AK21))))</f>
        <v>170000.91892735814</v>
      </c>
      <c r="AL9" s="2">
        <f>IF(AL$4=1,'Input Sheet'!$C9*'Input Sheet'!AL21,IF(AL$4=2,'Input Sheet'!$D9*'Input Sheet'!AL21,IF(AL$4=3,'Input Sheet'!$E9*'Input Sheet'!AL21,IF(AL$4=4,'Input Sheet'!$F9*'Input Sheet'!AL21,'Input Sheet'!$G9*'Input Sheet'!AL21))))</f>
        <v>180467.89237237151</v>
      </c>
      <c r="AM9" s="2">
        <f>IF(AM$4=1,'Input Sheet'!$C9*'Input Sheet'!AM21,IF(AM$4=2,'Input Sheet'!$D9*'Input Sheet'!AM21,IF(AM$4=3,'Input Sheet'!$E9*'Input Sheet'!AM21,IF(AM$4=4,'Input Sheet'!$F9*'Input Sheet'!AM21,'Input Sheet'!$G9*'Input Sheet'!AM21))))</f>
        <v>214844.75552716147</v>
      </c>
      <c r="AN9" s="2">
        <f>IF(AN$4=1,'Input Sheet'!$C9*'Input Sheet'!AN21,IF(AN$4=2,'Input Sheet'!$D9*'Input Sheet'!AN21,IF(AN$4=3,'Input Sheet'!$E9*'Input Sheet'!AN21,IF(AN$4=4,'Input Sheet'!$F9*'Input Sheet'!AN21,'Input Sheet'!$G9*'Input Sheet'!AN21))))</f>
        <v>226708.81307066177</v>
      </c>
      <c r="AO9" s="2">
        <f>IF(AO$4=1,'Input Sheet'!$C9*'Input Sheet'!AO21,IF(AO$4=2,'Input Sheet'!$D9*'Input Sheet'!AO21,IF(AO$4=3,'Input Sheet'!$E9*'Input Sheet'!AO21,IF(AO$4=4,'Input Sheet'!$F9*'Input Sheet'!AO21,'Input Sheet'!$G9*'Input Sheet'!AO21))))</f>
        <v>238621.21068415564</v>
      </c>
      <c r="AP9" s="2">
        <f>IF(AP$4=1,'Input Sheet'!$C9*'Input Sheet'!AP21,IF(AP$4=2,'Input Sheet'!$D9*'Input Sheet'!AP21,IF(AP$4=3,'Input Sheet'!$E9*'Input Sheet'!AP21,IF(AP$4=4,'Input Sheet'!$F9*'Input Sheet'!AP21,'Input Sheet'!$G9*'Input Sheet'!AP21))))</f>
        <v>250584.61778059043</v>
      </c>
      <c r="AQ9" s="2">
        <f>IF(AQ$4=1,'Input Sheet'!$C9*'Input Sheet'!AQ21,IF(AQ$4=2,'Input Sheet'!$D9*'Input Sheet'!AQ21,IF(AQ$4=3,'Input Sheet'!$E9*'Input Sheet'!AQ21,IF(AQ$4=4,'Input Sheet'!$F9*'Input Sheet'!AQ21,'Input Sheet'!$G9*'Input Sheet'!AQ21))))</f>
        <v>262601.71464942914</v>
      </c>
      <c r="AR9" s="2">
        <f>IF(AR$4=1,'Input Sheet'!$C9*'Input Sheet'!AR21,IF(AR$4=2,'Input Sheet'!$D9*'Input Sheet'!AR21,IF(AR$4=3,'Input Sheet'!$E9*'Input Sheet'!AR21,IF(AR$4=4,'Input Sheet'!$F9*'Input Sheet'!AR21,'Input Sheet'!$G9*'Input Sheet'!AR21))))</f>
        <v>274675.19305726851</v>
      </c>
      <c r="AS9" s="2">
        <f>IF(AS$4=1,'Input Sheet'!$C9*'Input Sheet'!AS21,IF(AS$4=2,'Input Sheet'!$D9*'Input Sheet'!AS21,IF(AS$4=3,'Input Sheet'!$E9*'Input Sheet'!AS21,IF(AS$4=4,'Input Sheet'!$F9*'Input Sheet'!AS21,'Input Sheet'!$G9*'Input Sheet'!AS21))))</f>
        <v>286807.75685090397</v>
      </c>
      <c r="AT9" s="2">
        <f>IF(AT$4=1,'Input Sheet'!$C9*'Input Sheet'!AT21,IF(AT$4=2,'Input Sheet'!$D9*'Input Sheet'!AT21,IF(AT$4=3,'Input Sheet'!$E9*'Input Sheet'!AT21,IF(AT$4=4,'Input Sheet'!$F9*'Input Sheet'!AT21,'Input Sheet'!$G9*'Input Sheet'!AT21))))</f>
        <v>299002.12256297743</v>
      </c>
      <c r="AU9" s="2">
        <f>IF(AU$4=1,'Input Sheet'!$C9*'Input Sheet'!AU21,IF(AU$4=2,'Input Sheet'!$D9*'Input Sheet'!AU21,IF(AU$4=3,'Input Sheet'!$E9*'Input Sheet'!AU21,IF(AU$4=4,'Input Sheet'!$F9*'Input Sheet'!AU21,'Input Sheet'!$G9*'Input Sheet'!AU21))))</f>
        <v>311261.02002034226</v>
      </c>
      <c r="AV9" s="2">
        <f>IF(AV$4=1,'Input Sheet'!$C9*'Input Sheet'!AV21,IF(AV$4=2,'Input Sheet'!$D9*'Input Sheet'!AV21,IF(AV$4=3,'Input Sheet'!$E9*'Input Sheet'!AV21,IF(AV$4=4,'Input Sheet'!$F9*'Input Sheet'!AV21,'Input Sheet'!$G9*'Input Sheet'!AV21))))</f>
        <v>323587.19295528374</v>
      </c>
      <c r="AW9" s="2">
        <f>IF(AW$4=1,'Input Sheet'!$C9*'Input Sheet'!AW21,IF(AW$4=2,'Input Sheet'!$D9*'Input Sheet'!AW21,IF(AW$4=3,'Input Sheet'!$E9*'Input Sheet'!AW21,IF(AW$4=4,'Input Sheet'!$F9*'Input Sheet'!AW21,'Input Sheet'!$G9*'Input Sheet'!AW21))))</f>
        <v>335983.39961972978</v>
      </c>
      <c r="AX9" s="2">
        <f>IF(AX$4=1,'Input Sheet'!$C9*'Input Sheet'!AX21,IF(AX$4=2,'Input Sheet'!$D9*'Input Sheet'!AX21,IF(AX$4=3,'Input Sheet'!$E9*'Input Sheet'!AX21,IF(AX$4=4,'Input Sheet'!$F9*'Input Sheet'!AX21,'Input Sheet'!$G9*'Input Sheet'!AX21))))</f>
        <v>348452.41340259084</v>
      </c>
      <c r="AY9" s="2">
        <f>IF(AY$4=1,'Input Sheet'!$C9*'Input Sheet'!AY21,IF(AY$4=2,'Input Sheet'!$D9*'Input Sheet'!AY21,IF(AY$4=3,'Input Sheet'!$E9*'Input Sheet'!AY21,IF(AY$4=4,'Input Sheet'!$F9*'Input Sheet'!AY21,'Input Sheet'!$G9*'Input Sheet'!AY21))))</f>
        <v>408081.61198687222</v>
      </c>
      <c r="AZ9" s="2">
        <f>IF(AZ$4=1,'Input Sheet'!$C9*'Input Sheet'!AZ21,IF(AZ$4=2,'Input Sheet'!$D9*'Input Sheet'!AZ21,IF(AZ$4=3,'Input Sheet'!$E9*'Input Sheet'!AZ21,IF(AZ$4=4,'Input Sheet'!$F9*'Input Sheet'!AZ21,'Input Sheet'!$G9*'Input Sheet'!AZ21))))</f>
        <v>429032.59268346609</v>
      </c>
      <c r="BA9" s="2">
        <f>IF(BA$4=1,'Input Sheet'!$C9*'Input Sheet'!BA21,IF(BA$4=2,'Input Sheet'!$D9*'Input Sheet'!BA21,IF(BA$4=3,'Input Sheet'!$E9*'Input Sheet'!BA21,IF(BA$4=4,'Input Sheet'!$F9*'Input Sheet'!BA21,'Input Sheet'!$G9*'Input Sheet'!BA21))))</f>
        <v>450024.3815412586</v>
      </c>
      <c r="BB9" s="2">
        <f>IF(BB$4=1,'Input Sheet'!$C9*'Input Sheet'!BB21,IF(BB$4=2,'Input Sheet'!$D9*'Input Sheet'!BB21,IF(BB$4=3,'Input Sheet'!$E9*'Input Sheet'!BB21,IF(BB$4=4,'Input Sheet'!$F9*'Input Sheet'!BB21,'Input Sheet'!$G9*'Input Sheet'!BB21))))</f>
        <v>471059.07365831948</v>
      </c>
      <c r="BC9" s="2">
        <f>IF(BC$4=1,'Input Sheet'!$C9*'Input Sheet'!BC21,IF(BC$4=2,'Input Sheet'!$D9*'Input Sheet'!BC21,IF(BC$4=3,'Input Sheet'!$E9*'Input Sheet'!BC21,IF(BC$4=4,'Input Sheet'!$F9*'Input Sheet'!BC21,'Input Sheet'!$G9*'Input Sheet'!BC21))))</f>
        <v>492138.76821353444</v>
      </c>
      <c r="BD9" s="2">
        <f>IF(BD$4=1,'Input Sheet'!$C9*'Input Sheet'!BD21,IF(BD$4=2,'Input Sheet'!$D9*'Input Sheet'!BD21,IF(BD$4=3,'Input Sheet'!$E9*'Input Sheet'!BD21,IF(BD$4=4,'Input Sheet'!$F9*'Input Sheet'!BD21,'Input Sheet'!$G9*'Input Sheet'!BD21))))</f>
        <v>513265.5686761153</v>
      </c>
      <c r="BE9" s="2">
        <f>IF(BE$4=1,'Input Sheet'!$C9*'Input Sheet'!BE21,IF(BE$4=2,'Input Sheet'!$D9*'Input Sheet'!BE21,IF(BE$4=3,'Input Sheet'!$E9*'Input Sheet'!BE21,IF(BE$4=4,'Input Sheet'!$F9*'Input Sheet'!BE21,'Input Sheet'!$G9*'Input Sheet'!BE21))))</f>
        <v>534441.58301551745</v>
      </c>
      <c r="BF9" s="2">
        <f>IF(BF$4=1,'Input Sheet'!$C9*'Input Sheet'!BF21,IF(BF$4=2,'Input Sheet'!$D9*'Input Sheet'!BF21,IF(BF$4=3,'Input Sheet'!$E9*'Input Sheet'!BF21,IF(BF$4=4,'Input Sheet'!$F9*'Input Sheet'!BF21,'Input Sheet'!$G9*'Input Sheet'!BF21))))</f>
        <v>555668.92391178722</v>
      </c>
      <c r="BG9" s="2">
        <f>IF(BG$4=1,'Input Sheet'!$C9*'Input Sheet'!BG21,IF(BG$4=2,'Input Sheet'!$D9*'Input Sheet'!BG21,IF(BG$4=3,'Input Sheet'!$E9*'Input Sheet'!BG21,IF(BG$4=4,'Input Sheet'!$F9*'Input Sheet'!BG21,'Input Sheet'!$G9*'Input Sheet'!BG21))))</f>
        <v>576949.70896635856</v>
      </c>
      <c r="BH9" s="2">
        <f>IF(BH$4=1,'Input Sheet'!$C9*'Input Sheet'!BH21,IF(BH$4=2,'Input Sheet'!$D9*'Input Sheet'!BH21,IF(BH$4=3,'Input Sheet'!$E9*'Input Sheet'!BH21,IF(BH$4=4,'Input Sheet'!$F9*'Input Sheet'!BH21,'Input Sheet'!$G9*'Input Sheet'!BH21))))</f>
        <v>598286.0609133211</v>
      </c>
      <c r="BI9" s="2">
        <f>IF(BI$4=1,'Input Sheet'!$C9*'Input Sheet'!BI21,IF(BI$4=2,'Input Sheet'!$D9*'Input Sheet'!BI21,IF(BI$4=3,'Input Sheet'!$E9*'Input Sheet'!BI21,IF(BI$4=4,'Input Sheet'!$F9*'Input Sheet'!BI21,'Input Sheet'!$G9*'Input Sheet'!BI21))))</f>
        <v>619680.10783118021</v>
      </c>
      <c r="BJ9" s="2">
        <f>IF(BJ$4=1,'Input Sheet'!$C9*'Input Sheet'!BJ21,IF(BJ$4=2,'Input Sheet'!$D9*'Input Sheet'!BJ21,IF(BJ$4=3,'Input Sheet'!$E9*'Input Sheet'!BJ21,IF(BJ$4=4,'Input Sheet'!$F9*'Input Sheet'!BJ21,'Input Sheet'!$G9*'Input Sheet'!BJ21))))</f>
        <v>641133.98335513065</v>
      </c>
    </row>
    <row r="10" spans="1:63" x14ac:dyDescent="0.25">
      <c r="B10" s="2" t="str">
        <f>'Input Sheet'!B10&amp;" Sales"</f>
        <v>Licensing 1 - Basic Data API Sales</v>
      </c>
      <c r="C10" s="2">
        <f>IF(C$4=1,'Input Sheet'!$C10*'Input Sheet'!C22,IF(C$4=2,'Input Sheet'!$D10*'Input Sheet'!C22,IF(C$4=3,'Input Sheet'!$E10*'Input Sheet'!C22,IF(C$4=4,'Input Sheet'!$F10*'Input Sheet'!C22,'Input Sheet'!$G10*'Input Sheet'!C22))))</f>
        <v>0</v>
      </c>
      <c r="D10" s="2">
        <f>IF(D$4=1,'Input Sheet'!$C10*'Input Sheet'!D22,IF(D$4=2,'Input Sheet'!$D10*'Input Sheet'!D22,IF(D$4=3,'Input Sheet'!$E10*'Input Sheet'!D22,IF(D$4=4,'Input Sheet'!$F10*'Input Sheet'!D22,'Input Sheet'!$G10*'Input Sheet'!D22))))</f>
        <v>0</v>
      </c>
      <c r="E10" s="2">
        <f>IF(E$4=1,'Input Sheet'!$C10*'Input Sheet'!E22,IF(E$4=2,'Input Sheet'!$D10*'Input Sheet'!E22,IF(E$4=3,'Input Sheet'!$E10*'Input Sheet'!E22,IF(E$4=4,'Input Sheet'!$F10*'Input Sheet'!E22,'Input Sheet'!$G10*'Input Sheet'!E22))))</f>
        <v>0</v>
      </c>
      <c r="F10" s="2">
        <f>IF(F$4=1,'Input Sheet'!$C10*'Input Sheet'!F22,IF(F$4=2,'Input Sheet'!$D10*'Input Sheet'!F22,IF(F$4=3,'Input Sheet'!$E10*'Input Sheet'!F22,IF(F$4=4,'Input Sheet'!$F10*'Input Sheet'!F22,'Input Sheet'!$G10*'Input Sheet'!F22))))</f>
        <v>0</v>
      </c>
      <c r="G10" s="2">
        <f>IF(G$4=1,'Input Sheet'!$C10*'Input Sheet'!G22,IF(G$4=2,'Input Sheet'!$D10*'Input Sheet'!G22,IF(G$4=3,'Input Sheet'!$E10*'Input Sheet'!G22,IF(G$4=4,'Input Sheet'!$F10*'Input Sheet'!G22,'Input Sheet'!$G10*'Input Sheet'!G22))))</f>
        <v>0</v>
      </c>
      <c r="H10" s="2">
        <f>IF(H$4=1,'Input Sheet'!$C10*'Input Sheet'!H22,IF(H$4=2,'Input Sheet'!$D10*'Input Sheet'!H22,IF(H$4=3,'Input Sheet'!$E10*'Input Sheet'!H22,IF(H$4=4,'Input Sheet'!$F10*'Input Sheet'!H22,'Input Sheet'!$G10*'Input Sheet'!H22))))</f>
        <v>0</v>
      </c>
      <c r="I10" s="2">
        <f>IF(I$4=1,'Input Sheet'!$C10*'Input Sheet'!I22,IF(I$4=2,'Input Sheet'!$D10*'Input Sheet'!I22,IF(I$4=3,'Input Sheet'!$E10*'Input Sheet'!I22,IF(I$4=4,'Input Sheet'!$F10*'Input Sheet'!I22,'Input Sheet'!$G10*'Input Sheet'!I22))))</f>
        <v>0</v>
      </c>
      <c r="J10" s="2">
        <f>IF(J$4=1,'Input Sheet'!$C10*'Input Sheet'!J22,IF(J$4=2,'Input Sheet'!$D10*'Input Sheet'!J22,IF(J$4=3,'Input Sheet'!$E10*'Input Sheet'!J22,IF(J$4=4,'Input Sheet'!$F10*'Input Sheet'!J22,'Input Sheet'!$G10*'Input Sheet'!J22))))</f>
        <v>0</v>
      </c>
      <c r="K10" s="2">
        <f>IF(K$4=1,'Input Sheet'!$C10*'Input Sheet'!K22,IF(K$4=2,'Input Sheet'!$D10*'Input Sheet'!K22,IF(K$4=3,'Input Sheet'!$E10*'Input Sheet'!K22,IF(K$4=4,'Input Sheet'!$F10*'Input Sheet'!K22,'Input Sheet'!$G10*'Input Sheet'!K22))))</f>
        <v>0</v>
      </c>
      <c r="L10" s="2">
        <f>IF(L$4=1,'Input Sheet'!$C10*'Input Sheet'!L22,IF(L$4=2,'Input Sheet'!$D10*'Input Sheet'!L22,IF(L$4=3,'Input Sheet'!$E10*'Input Sheet'!L22,IF(L$4=4,'Input Sheet'!$F10*'Input Sheet'!L22,'Input Sheet'!$G10*'Input Sheet'!L22))))</f>
        <v>0</v>
      </c>
      <c r="M10" s="2">
        <f>IF(M$4=1,'Input Sheet'!$C10*'Input Sheet'!M22,IF(M$4=2,'Input Sheet'!$D10*'Input Sheet'!M22,IF(M$4=3,'Input Sheet'!$E10*'Input Sheet'!M22,IF(M$4=4,'Input Sheet'!$F10*'Input Sheet'!M22,'Input Sheet'!$G10*'Input Sheet'!M22))))</f>
        <v>0</v>
      </c>
      <c r="N10" s="2">
        <f>IF(N$4=1,'Input Sheet'!$C10*'Input Sheet'!N22,IF(N$4=2,'Input Sheet'!$D10*'Input Sheet'!N22,IF(N$4=3,'Input Sheet'!$E10*'Input Sheet'!N22,IF(N$4=4,'Input Sheet'!$F10*'Input Sheet'!N22,'Input Sheet'!$G10*'Input Sheet'!N22))))</f>
        <v>0</v>
      </c>
      <c r="O10" s="2">
        <f>IF(O$4=1,'Input Sheet'!$C10*'Input Sheet'!O22,IF(O$4=2,'Input Sheet'!$D10*'Input Sheet'!O22,IF(O$4=3,'Input Sheet'!$E10*'Input Sheet'!O22,IF(O$4=4,'Input Sheet'!$F10*'Input Sheet'!O22,'Input Sheet'!$G10*'Input Sheet'!O22))))</f>
        <v>5000</v>
      </c>
      <c r="P10" s="2">
        <f>IF(P$4=1,'Input Sheet'!$C10*'Input Sheet'!P22,IF(P$4=2,'Input Sheet'!$D10*'Input Sheet'!P22,IF(P$4=3,'Input Sheet'!$E10*'Input Sheet'!P22,IF(P$4=4,'Input Sheet'!$F10*'Input Sheet'!P22,'Input Sheet'!$G10*'Input Sheet'!P22))))</f>
        <v>9975</v>
      </c>
      <c r="Q10" s="2">
        <f>IF(Q$4=1,'Input Sheet'!$C10*'Input Sheet'!Q22,IF(Q$4=2,'Input Sheet'!$D10*'Input Sheet'!Q22,IF(Q$4=3,'Input Sheet'!$E10*'Input Sheet'!Q22,IF(Q$4=4,'Input Sheet'!$F10*'Input Sheet'!Q22,'Input Sheet'!$G10*'Input Sheet'!Q22))))</f>
        <v>14925.374999999998</v>
      </c>
      <c r="R10" s="2">
        <f>IF(R$4=1,'Input Sheet'!$C10*'Input Sheet'!R22,IF(R$4=2,'Input Sheet'!$D10*'Input Sheet'!R22,IF(R$4=3,'Input Sheet'!$E10*'Input Sheet'!R22,IF(R$4=4,'Input Sheet'!$F10*'Input Sheet'!R22,'Input Sheet'!$G10*'Input Sheet'!R22))))</f>
        <v>19851.496874999997</v>
      </c>
      <c r="S10" s="2">
        <f>IF(S$4=1,'Input Sheet'!$C10*'Input Sheet'!S22,IF(S$4=2,'Input Sheet'!$D10*'Input Sheet'!S22,IF(S$4=3,'Input Sheet'!$E10*'Input Sheet'!S22,IF(S$4=4,'Input Sheet'!$F10*'Input Sheet'!S22,'Input Sheet'!$G10*'Input Sheet'!S22))))</f>
        <v>24753.734409374996</v>
      </c>
      <c r="T10" s="2">
        <f>IF(T$4=1,'Input Sheet'!$C10*'Input Sheet'!T22,IF(T$4=2,'Input Sheet'!$D10*'Input Sheet'!T22,IF(T$4=3,'Input Sheet'!$E10*'Input Sheet'!T22,IF(T$4=4,'Input Sheet'!$F10*'Input Sheet'!T22,'Input Sheet'!$G10*'Input Sheet'!T22))))</f>
        <v>29632.453330921868</v>
      </c>
      <c r="U10" s="2">
        <f>IF(U$4=1,'Input Sheet'!$C10*'Input Sheet'!U22,IF(U$4=2,'Input Sheet'!$D10*'Input Sheet'!U22,IF(U$4=3,'Input Sheet'!$E10*'Input Sheet'!U22,IF(U$4=4,'Input Sheet'!$F10*'Input Sheet'!U22,'Input Sheet'!$G10*'Input Sheet'!U22))))</f>
        <v>29632.453330921868</v>
      </c>
      <c r="V10" s="2">
        <f>IF(V$4=1,'Input Sheet'!$C10*'Input Sheet'!V22,IF(V$4=2,'Input Sheet'!$D10*'Input Sheet'!V22,IF(V$4=3,'Input Sheet'!$E10*'Input Sheet'!V22,IF(V$4=4,'Input Sheet'!$F10*'Input Sheet'!V22,'Input Sheet'!$G10*'Input Sheet'!V22))))</f>
        <v>34488.016344581476</v>
      </c>
      <c r="W10" s="2">
        <f>IF(W$4=1,'Input Sheet'!$C10*'Input Sheet'!W22,IF(W$4=2,'Input Sheet'!$D10*'Input Sheet'!W22,IF(W$4=3,'Input Sheet'!$E10*'Input Sheet'!W22,IF(W$4=4,'Input Sheet'!$F10*'Input Sheet'!W22,'Input Sheet'!$G10*'Input Sheet'!W22))))</f>
        <v>39320.783165839333</v>
      </c>
      <c r="X10" s="2">
        <f>IF(X$4=1,'Input Sheet'!$C10*'Input Sheet'!X22,IF(X$4=2,'Input Sheet'!$D10*'Input Sheet'!X22,IF(X$4=3,'Input Sheet'!$E10*'Input Sheet'!X22,IF(X$4=4,'Input Sheet'!$F10*'Input Sheet'!X22,'Input Sheet'!$G10*'Input Sheet'!X22))))</f>
        <v>44131.110553808125</v>
      </c>
      <c r="Y10" s="2">
        <f>IF(Y$4=1,'Input Sheet'!$C10*'Input Sheet'!Y22,IF(Y$4=2,'Input Sheet'!$D10*'Input Sheet'!Y22,IF(Y$4=3,'Input Sheet'!$E10*'Input Sheet'!Y22,IF(Y$4=4,'Input Sheet'!$F10*'Input Sheet'!Y22,'Input Sheet'!$G10*'Input Sheet'!Y22))))</f>
        <v>48919.352343995371</v>
      </c>
      <c r="Z10" s="2">
        <f>IF(Z$4=1,'Input Sheet'!$C10*'Input Sheet'!Z22,IF(Z$4=2,'Input Sheet'!$D10*'Input Sheet'!Z22,IF(Z$4=3,'Input Sheet'!$E10*'Input Sheet'!Z22,IF(Z$4=4,'Input Sheet'!$F10*'Input Sheet'!Z22,'Input Sheet'!$G10*'Input Sheet'!Z22))))</f>
        <v>53685.859480759369</v>
      </c>
      <c r="AA10" s="2">
        <f>IF(AA$4=1,'Input Sheet'!$C10*'Input Sheet'!AA22,IF(AA$4=2,'Input Sheet'!$D10*'Input Sheet'!AA22,IF(AA$4=3,'Input Sheet'!$E10*'Input Sheet'!AA22,IF(AA$4=4,'Input Sheet'!$F10*'Input Sheet'!AA22,'Input Sheet'!$G10*'Input Sheet'!AA22))))</f>
        <v>58430.980049456753</v>
      </c>
      <c r="AB10" s="2">
        <f>IF(AB$4=1,'Input Sheet'!$C10*'Input Sheet'!AB22,IF(AB$4=2,'Input Sheet'!$D10*'Input Sheet'!AB22,IF(AB$4=3,'Input Sheet'!$E10*'Input Sheet'!AB22,IF(AB$4=4,'Input Sheet'!$F10*'Input Sheet'!AB22,'Input Sheet'!$G10*'Input Sheet'!AB22))))</f>
        <v>63155.059308284675</v>
      </c>
      <c r="AC10" s="2">
        <f>IF(AC$4=1,'Input Sheet'!$C10*'Input Sheet'!AC22,IF(AC$4=2,'Input Sheet'!$D10*'Input Sheet'!AC22,IF(AC$4=3,'Input Sheet'!$E10*'Input Sheet'!AC22,IF(AC$4=4,'Input Sheet'!$F10*'Input Sheet'!AC22,'Input Sheet'!$G10*'Input Sheet'!AC22))))</f>
        <v>67858.439719820934</v>
      </c>
      <c r="AD10" s="2">
        <f>IF(AD$4=1,'Input Sheet'!$C10*'Input Sheet'!AD22,IF(AD$4=2,'Input Sheet'!$D10*'Input Sheet'!AD22,IF(AD$4=3,'Input Sheet'!$E10*'Input Sheet'!AD22,IF(AD$4=4,'Input Sheet'!$F10*'Input Sheet'!AD22,'Input Sheet'!$G10*'Input Sheet'!AD22))))</f>
        <v>72541.460982264936</v>
      </c>
      <c r="AE10" s="2">
        <f>IF(AE$4=1,'Input Sheet'!$C10*'Input Sheet'!AE22,IF(AE$4=2,'Input Sheet'!$D10*'Input Sheet'!AE22,IF(AE$4=3,'Input Sheet'!$E10*'Input Sheet'!AE22,IF(AE$4=4,'Input Sheet'!$F10*'Input Sheet'!AE22,'Input Sheet'!$G10*'Input Sheet'!AE22))))</f>
        <v>77204.460060382698</v>
      </c>
      <c r="AF10" s="2">
        <f>IF(AF$4=1,'Input Sheet'!$C10*'Input Sheet'!AF22,IF(AF$4=2,'Input Sheet'!$D10*'Input Sheet'!AF22,IF(AF$4=3,'Input Sheet'!$E10*'Input Sheet'!AF22,IF(AF$4=4,'Input Sheet'!$F10*'Input Sheet'!AF22,'Input Sheet'!$G10*'Input Sheet'!AF22))))</f>
        <v>81847.771216158988</v>
      </c>
      <c r="AG10" s="2">
        <f>IF(AG$4=1,'Input Sheet'!$C10*'Input Sheet'!AG22,IF(AG$4=2,'Input Sheet'!$D10*'Input Sheet'!AG22,IF(AG$4=3,'Input Sheet'!$E10*'Input Sheet'!AG22,IF(AG$4=4,'Input Sheet'!$F10*'Input Sheet'!AG22,'Input Sheet'!$G10*'Input Sheet'!AG22))))</f>
        <v>86471.726039159403</v>
      </c>
      <c r="AH10" s="2">
        <f>IF(AH$4=1,'Input Sheet'!$C10*'Input Sheet'!AH22,IF(AH$4=2,'Input Sheet'!$D10*'Input Sheet'!AH22,IF(AH$4=3,'Input Sheet'!$E10*'Input Sheet'!AH22,IF(AH$4=4,'Input Sheet'!$F10*'Input Sheet'!AH22,'Input Sheet'!$G10*'Input Sheet'!AH22))))</f>
        <v>91076.653476605643</v>
      </c>
      <c r="AI10" s="2">
        <f>IF(AI$4=1,'Input Sheet'!$C10*'Input Sheet'!AI22,IF(AI$4=2,'Input Sheet'!$D10*'Input Sheet'!AI22,IF(AI$4=3,'Input Sheet'!$E10*'Input Sheet'!AI22,IF(AI$4=4,'Input Sheet'!$F10*'Input Sheet'!AI22,'Input Sheet'!$G10*'Input Sheet'!AI22))))</f>
        <v>95662.879863166614</v>
      </c>
      <c r="AJ10" s="2">
        <f>IF(AJ$4=1,'Input Sheet'!$C10*'Input Sheet'!AJ22,IF(AJ$4=2,'Input Sheet'!$D10*'Input Sheet'!AJ22,IF(AJ$4=3,'Input Sheet'!$E10*'Input Sheet'!AJ22,IF(AJ$4=4,'Input Sheet'!$F10*'Input Sheet'!AJ22,'Input Sheet'!$G10*'Input Sheet'!AJ22))))</f>
        <v>100230.72895046861</v>
      </c>
      <c r="AK10" s="2">
        <f>IF(AK$4=1,'Input Sheet'!$C10*'Input Sheet'!AK22,IF(AK$4=2,'Input Sheet'!$D10*'Input Sheet'!AK22,IF(AK$4=3,'Input Sheet'!$E10*'Input Sheet'!AK22,IF(AK$4=4,'Input Sheet'!$F10*'Input Sheet'!AK22,'Input Sheet'!$G10*'Input Sheet'!AK22))))</f>
        <v>104780.52193632723</v>
      </c>
      <c r="AL10" s="2">
        <f>IF(AL$4=1,'Input Sheet'!$C10*'Input Sheet'!AL22,IF(AL$4=2,'Input Sheet'!$D10*'Input Sheet'!AL22,IF(AL$4=3,'Input Sheet'!$E10*'Input Sheet'!AL22,IF(AL$4=4,'Input Sheet'!$F10*'Input Sheet'!AL22,'Input Sheet'!$G10*'Input Sheet'!AL22))))</f>
        <v>109312.57749370411</v>
      </c>
      <c r="AM10" s="2">
        <f>IF(AM$4=1,'Input Sheet'!$C10*'Input Sheet'!AM22,IF(AM$4=2,'Input Sheet'!$D10*'Input Sheet'!AM22,IF(AM$4=3,'Input Sheet'!$E10*'Input Sheet'!AM22,IF(AM$4=4,'Input Sheet'!$F10*'Input Sheet'!AM22,'Input Sheet'!$G10*'Input Sheet'!AM22))))</f>
        <v>113827.21179939092</v>
      </c>
      <c r="AN10" s="2">
        <f>IF(AN$4=1,'Input Sheet'!$C10*'Input Sheet'!AN22,IF(AN$4=2,'Input Sheet'!$D10*'Input Sheet'!AN22,IF(AN$4=3,'Input Sheet'!$E10*'Input Sheet'!AN22,IF(AN$4=4,'Input Sheet'!$F10*'Input Sheet'!AN22,'Input Sheet'!$G10*'Input Sheet'!AN22))))</f>
        <v>118324.73856242397</v>
      </c>
      <c r="AO10" s="2">
        <f>IF(AO$4=1,'Input Sheet'!$C10*'Input Sheet'!AO22,IF(AO$4=2,'Input Sheet'!$D10*'Input Sheet'!AO22,IF(AO$4=3,'Input Sheet'!$E10*'Input Sheet'!AO22,IF(AO$4=4,'Input Sheet'!$F10*'Input Sheet'!AO22,'Input Sheet'!$G10*'Input Sheet'!AO22))))</f>
        <v>122805.46905223183</v>
      </c>
      <c r="AP10" s="2">
        <f>IF(AP$4=1,'Input Sheet'!$C10*'Input Sheet'!AP22,IF(AP$4=2,'Input Sheet'!$D10*'Input Sheet'!AP22,IF(AP$4=3,'Input Sheet'!$E10*'Input Sheet'!AP22,IF(AP$4=4,'Input Sheet'!$F10*'Input Sheet'!AP22,'Input Sheet'!$G10*'Input Sheet'!AP22))))</f>
        <v>127269.71212651877</v>
      </c>
      <c r="AQ10" s="2">
        <f>IF(AQ$4=1,'Input Sheet'!$C10*'Input Sheet'!AQ22,IF(AQ$4=2,'Input Sheet'!$D10*'Input Sheet'!AQ22,IF(AQ$4=3,'Input Sheet'!$E10*'Input Sheet'!AQ22,IF(AQ$4=4,'Input Sheet'!$F10*'Input Sheet'!AQ22,'Input Sheet'!$G10*'Input Sheet'!AQ22))))</f>
        <v>131717.77425888687</v>
      </c>
      <c r="AR10" s="2">
        <f>IF(AR$4=1,'Input Sheet'!$C10*'Input Sheet'!AR22,IF(AR$4=2,'Input Sheet'!$D10*'Input Sheet'!AR22,IF(AR$4=3,'Input Sheet'!$E10*'Input Sheet'!AR22,IF(AR$4=4,'Input Sheet'!$F10*'Input Sheet'!AR22,'Input Sheet'!$G10*'Input Sheet'!AR22))))</f>
        <v>136149.95956619948</v>
      </c>
      <c r="AS10" s="2">
        <f>IF(AS$4=1,'Input Sheet'!$C10*'Input Sheet'!AS22,IF(AS$4=2,'Input Sheet'!$D10*'Input Sheet'!AS22,IF(AS$4=3,'Input Sheet'!$E10*'Input Sheet'!AS22,IF(AS$4=4,'Input Sheet'!$F10*'Input Sheet'!AS22,'Input Sheet'!$G10*'Input Sheet'!AS22))))</f>
        <v>140566.56983568845</v>
      </c>
      <c r="AT10" s="2">
        <f>IF(AT$4=1,'Input Sheet'!$C10*'Input Sheet'!AT22,IF(AT$4=2,'Input Sheet'!$D10*'Input Sheet'!AT22,IF(AT$4=3,'Input Sheet'!$E10*'Input Sheet'!AT22,IF(AT$4=4,'Input Sheet'!$F10*'Input Sheet'!AT22,'Input Sheet'!$G10*'Input Sheet'!AT22))))</f>
        <v>144967.90455180829</v>
      </c>
      <c r="AU10" s="2">
        <f>IF(AU$4=1,'Input Sheet'!$C10*'Input Sheet'!AU22,IF(AU$4=2,'Input Sheet'!$D10*'Input Sheet'!AU22,IF(AU$4=3,'Input Sheet'!$E10*'Input Sheet'!AU22,IF(AU$4=4,'Input Sheet'!$F10*'Input Sheet'!AU22,'Input Sheet'!$G10*'Input Sheet'!AU22))))</f>
        <v>149354.26092283931</v>
      </c>
      <c r="AV10" s="2">
        <f>IF(AV$4=1,'Input Sheet'!$C10*'Input Sheet'!AV22,IF(AV$4=2,'Input Sheet'!$D10*'Input Sheet'!AV22,IF(AV$4=3,'Input Sheet'!$E10*'Input Sheet'!AV22,IF(AV$4=4,'Input Sheet'!$F10*'Input Sheet'!AV22,'Input Sheet'!$G10*'Input Sheet'!AV22))))</f>
        <v>153725.93390724278</v>
      </c>
      <c r="AW10" s="2">
        <f>IF(AW$4=1,'Input Sheet'!$C10*'Input Sheet'!AW22,IF(AW$4=2,'Input Sheet'!$D10*'Input Sheet'!AW22,IF(AW$4=3,'Input Sheet'!$E10*'Input Sheet'!AW22,IF(AW$4=4,'Input Sheet'!$F10*'Input Sheet'!AW22,'Input Sheet'!$G10*'Input Sheet'!AW22))))</f>
        <v>158083.21623977038</v>
      </c>
      <c r="AX10" s="2">
        <f>IF(AX$4=1,'Input Sheet'!$C10*'Input Sheet'!AX22,IF(AX$4=2,'Input Sheet'!$D10*'Input Sheet'!AX22,IF(AX$4=3,'Input Sheet'!$E10*'Input Sheet'!AX22,IF(AX$4=4,'Input Sheet'!$F10*'Input Sheet'!AX22,'Input Sheet'!$G10*'Input Sheet'!AX22))))</f>
        <v>162426.39845733065</v>
      </c>
      <c r="AY10" s="2">
        <f>IF(AY$4=1,'Input Sheet'!$C10*'Input Sheet'!AY22,IF(AY$4=2,'Input Sheet'!$D10*'Input Sheet'!AY22,IF(AY$4=3,'Input Sheet'!$E10*'Input Sheet'!AY22,IF(AY$4=4,'Input Sheet'!$F10*'Input Sheet'!AY22,'Input Sheet'!$G10*'Input Sheet'!AY22))))</f>
        <v>166755.76892461517</v>
      </c>
      <c r="AZ10" s="2">
        <f>IF(AZ$4=1,'Input Sheet'!$C10*'Input Sheet'!AZ22,IF(AZ$4=2,'Input Sheet'!$D10*'Input Sheet'!AZ22,IF(AZ$4=3,'Input Sheet'!$E10*'Input Sheet'!AZ22,IF(AZ$4=4,'Input Sheet'!$F10*'Input Sheet'!AZ22,'Input Sheet'!$G10*'Input Sheet'!AZ22))))</f>
        <v>171905.3927041092</v>
      </c>
      <c r="BA10" s="2">
        <f>IF(BA$4=1,'Input Sheet'!$C10*'Input Sheet'!BA22,IF(BA$4=2,'Input Sheet'!$D10*'Input Sheet'!BA22,IF(BA$4=3,'Input Sheet'!$E10*'Input Sheet'!BA22,IF(BA$4=4,'Input Sheet'!$F10*'Input Sheet'!BA22,'Input Sheet'!$G10*'Input Sheet'!BA22))))</f>
        <v>177059.18537782633</v>
      </c>
      <c r="BB10" s="2">
        <f>IF(BB$4=1,'Input Sheet'!$C10*'Input Sheet'!BB22,IF(BB$4=2,'Input Sheet'!$D10*'Input Sheet'!BB22,IF(BB$4=3,'Input Sheet'!$E10*'Input Sheet'!BB22,IF(BB$4=4,'Input Sheet'!$F10*'Input Sheet'!BB22,'Input Sheet'!$G10*'Input Sheet'!BB22))))</f>
        <v>182217.27568636104</v>
      </c>
      <c r="BC10" s="2">
        <f>IF(BC$4=1,'Input Sheet'!$C10*'Input Sheet'!BC22,IF(BC$4=2,'Input Sheet'!$D10*'Input Sheet'!BC22,IF(BC$4=3,'Input Sheet'!$E10*'Input Sheet'!BC22,IF(BC$4=4,'Input Sheet'!$F10*'Input Sheet'!BC22,'Input Sheet'!$G10*'Input Sheet'!BC22))))</f>
        <v>187379.79247453023</v>
      </c>
      <c r="BD10" s="2">
        <f>IF(BD$4=1,'Input Sheet'!$C10*'Input Sheet'!BD22,IF(BD$4=2,'Input Sheet'!$D10*'Input Sheet'!BD22,IF(BD$4=3,'Input Sheet'!$E10*'Input Sheet'!BD22,IF(BD$4=4,'Input Sheet'!$F10*'Input Sheet'!BD22,'Input Sheet'!$G10*'Input Sheet'!BD22))))</f>
        <v>192546.86469459155</v>
      </c>
      <c r="BE10" s="2">
        <f>IF(BE$4=1,'Input Sheet'!$C10*'Input Sheet'!BE22,IF(BE$4=2,'Input Sheet'!$D10*'Input Sheet'!BE22,IF(BE$4=3,'Input Sheet'!$E10*'Input Sheet'!BE22,IF(BE$4=4,'Input Sheet'!$F10*'Input Sheet'!BE22,'Input Sheet'!$G10*'Input Sheet'!BE22))))</f>
        <v>197718.62140946474</v>
      </c>
      <c r="BF10" s="2">
        <f>IF(BF$4=1,'Input Sheet'!$C10*'Input Sheet'!BF22,IF(BF$4=2,'Input Sheet'!$D10*'Input Sheet'!BF22,IF(BF$4=3,'Input Sheet'!$E10*'Input Sheet'!BF22,IF(BF$4=4,'Input Sheet'!$F10*'Input Sheet'!BF22,'Input Sheet'!$G10*'Input Sheet'!BF22))))</f>
        <v>202895.19179595532</v>
      </c>
      <c r="BG10" s="2">
        <f>IF(BG$4=1,'Input Sheet'!$C10*'Input Sheet'!BG22,IF(BG$4=2,'Input Sheet'!$D10*'Input Sheet'!BG22,IF(BG$4=3,'Input Sheet'!$E10*'Input Sheet'!BG22,IF(BG$4=4,'Input Sheet'!$F10*'Input Sheet'!BG22,'Input Sheet'!$G10*'Input Sheet'!BG22))))</f>
        <v>208076.70514798115</v>
      </c>
      <c r="BH10" s="2">
        <f>IF(BH$4=1,'Input Sheet'!$C10*'Input Sheet'!BH22,IF(BH$4=2,'Input Sheet'!$D10*'Input Sheet'!BH22,IF(BH$4=3,'Input Sheet'!$E10*'Input Sheet'!BH22,IF(BH$4=4,'Input Sheet'!$F10*'Input Sheet'!BH22,'Input Sheet'!$G10*'Input Sheet'!BH22))))</f>
        <v>213263.29087980185</v>
      </c>
      <c r="BI10" s="2">
        <f>IF(BI$4=1,'Input Sheet'!$C10*'Input Sheet'!BI22,IF(BI$4=2,'Input Sheet'!$D10*'Input Sheet'!BI22,IF(BI$4=3,'Input Sheet'!$E10*'Input Sheet'!BI22,IF(BI$4=4,'Input Sheet'!$F10*'Input Sheet'!BI22,'Input Sheet'!$G10*'Input Sheet'!BI22))))</f>
        <v>218455.07852925124</v>
      </c>
      <c r="BJ10" s="2">
        <f>IF(BJ$4=1,'Input Sheet'!$C10*'Input Sheet'!BJ22,IF(BJ$4=2,'Input Sheet'!$D10*'Input Sheet'!BJ22,IF(BJ$4=3,'Input Sheet'!$E10*'Input Sheet'!BJ22,IF(BJ$4=4,'Input Sheet'!$F10*'Input Sheet'!BJ22,'Input Sheet'!$G10*'Input Sheet'!BJ22))))</f>
        <v>223652.19776097263</v>
      </c>
    </row>
    <row r="11" spans="1:63" x14ac:dyDescent="0.25">
      <c r="B11" s="2" t="str">
        <f>'Input Sheet'!B13&amp;" Sales"</f>
        <v>Consutlancy - per Client Sales</v>
      </c>
      <c r="C11" s="2">
        <f>IF(C$4=1,'Input Sheet'!$C13*'Input Sheet'!C25,IF(C$4=2,'Input Sheet'!$D13*'Input Sheet'!C25,IF(C$4=3,'Input Sheet'!$E13*'Input Sheet'!C25,IF(C$4=4,'Input Sheet'!$F13*'Input Sheet'!C25,'Input Sheet'!$G13*'Input Sheet'!C25))))</f>
        <v>5000</v>
      </c>
      <c r="D11" s="2">
        <f>IF(D$4=1,'Input Sheet'!$C13*'Input Sheet'!D25,IF(D$4=2,'Input Sheet'!$D13*'Input Sheet'!D25,IF(D$4=3,'Input Sheet'!$E13*'Input Sheet'!D25,IF(D$4=4,'Input Sheet'!$F13*'Input Sheet'!D25,'Input Sheet'!$G13*'Input Sheet'!D25))))</f>
        <v>10000</v>
      </c>
      <c r="E11" s="2">
        <f>IF(E$4=1,'Input Sheet'!$C13*'Input Sheet'!E25,IF(E$4=2,'Input Sheet'!$D13*'Input Sheet'!E25,IF(E$4=3,'Input Sheet'!$E13*'Input Sheet'!E25,IF(E$4=4,'Input Sheet'!$F13*'Input Sheet'!E25,'Input Sheet'!$G13*'Input Sheet'!E25))))</f>
        <v>15000</v>
      </c>
      <c r="F11" s="2">
        <f>IF(F$4=1,'Input Sheet'!$C13*'Input Sheet'!F25,IF(F$4=2,'Input Sheet'!$D13*'Input Sheet'!F25,IF(F$4=3,'Input Sheet'!$E13*'Input Sheet'!F25,IF(F$4=4,'Input Sheet'!$F13*'Input Sheet'!F25,'Input Sheet'!$G13*'Input Sheet'!F25))))</f>
        <v>20000</v>
      </c>
      <c r="G11" s="2">
        <f>IF(G$4=1,'Input Sheet'!$C13*'Input Sheet'!G25,IF(G$4=2,'Input Sheet'!$D13*'Input Sheet'!G25,IF(G$4=3,'Input Sheet'!$E13*'Input Sheet'!G25,IF(G$4=4,'Input Sheet'!$F13*'Input Sheet'!G25,'Input Sheet'!$G13*'Input Sheet'!G25))))</f>
        <v>25000</v>
      </c>
      <c r="H11" s="2">
        <f>IF(H$4=1,'Input Sheet'!$C13*'Input Sheet'!H25,IF(H$4=2,'Input Sheet'!$D13*'Input Sheet'!H25,IF(H$4=3,'Input Sheet'!$E13*'Input Sheet'!H25,IF(H$4=4,'Input Sheet'!$F13*'Input Sheet'!H25,'Input Sheet'!$G13*'Input Sheet'!H25))))</f>
        <v>5500</v>
      </c>
      <c r="I11" s="2">
        <f>IF(I$4=1,'Input Sheet'!$C13*'Input Sheet'!I25,IF(I$4=2,'Input Sheet'!$D13*'Input Sheet'!I25,IF(I$4=3,'Input Sheet'!$E13*'Input Sheet'!I25,IF(I$4=4,'Input Sheet'!$F13*'Input Sheet'!I25,'Input Sheet'!$G13*'Input Sheet'!I25))))</f>
        <v>5802.5</v>
      </c>
      <c r="J11" s="2">
        <f>IF(J$4=1,'Input Sheet'!$C13*'Input Sheet'!J25,IF(J$4=2,'Input Sheet'!$D13*'Input Sheet'!J25,IF(J$4=3,'Input Sheet'!$E13*'Input Sheet'!J25,IF(J$4=4,'Input Sheet'!$F13*'Input Sheet'!J25,'Input Sheet'!$G13*'Input Sheet'!J25))))</f>
        <v>6121.6374999999998</v>
      </c>
      <c r="K11" s="2">
        <f>IF(K$4=1,'Input Sheet'!$C13*'Input Sheet'!K25,IF(K$4=2,'Input Sheet'!$D13*'Input Sheet'!K25,IF(K$4=3,'Input Sheet'!$E13*'Input Sheet'!K25,IF(K$4=4,'Input Sheet'!$F13*'Input Sheet'!K25,'Input Sheet'!$G13*'Input Sheet'!K25))))</f>
        <v>6458.3275625000006</v>
      </c>
      <c r="L11" s="2">
        <f>IF(L$4=1,'Input Sheet'!$C13*'Input Sheet'!L25,IF(L$4=2,'Input Sheet'!$D13*'Input Sheet'!L25,IF(L$4=3,'Input Sheet'!$E13*'Input Sheet'!L25,IF(L$4=4,'Input Sheet'!$F13*'Input Sheet'!L25,'Input Sheet'!$G13*'Input Sheet'!L25))))</f>
        <v>6813.5355784375006</v>
      </c>
      <c r="M11" s="2">
        <f>IF(M$4=1,'Input Sheet'!$C13*'Input Sheet'!M25,IF(M$4=2,'Input Sheet'!$D13*'Input Sheet'!M25,IF(M$4=3,'Input Sheet'!$E13*'Input Sheet'!M25,IF(M$4=4,'Input Sheet'!$F13*'Input Sheet'!M25,'Input Sheet'!$G13*'Input Sheet'!M25))))</f>
        <v>7188.2800352515633</v>
      </c>
      <c r="N11" s="2">
        <f>IF(N$4=1,'Input Sheet'!$C13*'Input Sheet'!N25,IF(N$4=2,'Input Sheet'!$D13*'Input Sheet'!N25,IF(N$4=3,'Input Sheet'!$E13*'Input Sheet'!N25,IF(N$4=4,'Input Sheet'!$F13*'Input Sheet'!N25,'Input Sheet'!$G13*'Input Sheet'!N25))))</f>
        <v>7583.635437190399</v>
      </c>
      <c r="O11" s="2">
        <f>IF(O$4=1,'Input Sheet'!$C13*'Input Sheet'!O25,IF(O$4=2,'Input Sheet'!$D13*'Input Sheet'!O25,IF(O$4=3,'Input Sheet'!$E13*'Input Sheet'!O25,IF(O$4=4,'Input Sheet'!$F13*'Input Sheet'!O25,'Input Sheet'!$G13*'Input Sheet'!O25))))</f>
        <v>8000.7353862358714</v>
      </c>
      <c r="P11" s="2">
        <f>IF(P$4=1,'Input Sheet'!$C13*'Input Sheet'!P25,IF(P$4=2,'Input Sheet'!$D13*'Input Sheet'!P25,IF(P$4=3,'Input Sheet'!$E13*'Input Sheet'!P25,IF(P$4=4,'Input Sheet'!$F13*'Input Sheet'!P25,'Input Sheet'!$G13*'Input Sheet'!P25))))</f>
        <v>8440.7758324788447</v>
      </c>
      <c r="Q11" s="2">
        <f>IF(Q$4=1,'Input Sheet'!$C13*'Input Sheet'!Q25,IF(Q$4=2,'Input Sheet'!$D13*'Input Sheet'!Q25,IF(Q$4=3,'Input Sheet'!$E13*'Input Sheet'!Q25,IF(Q$4=4,'Input Sheet'!$F13*'Input Sheet'!Q25,'Input Sheet'!$G13*'Input Sheet'!Q25))))</f>
        <v>8905.0185032651807</v>
      </c>
      <c r="R11" s="2">
        <f>IF(R$4=1,'Input Sheet'!$C13*'Input Sheet'!R25,IF(R$4=2,'Input Sheet'!$D13*'Input Sheet'!R25,IF(R$4=3,'Input Sheet'!$E13*'Input Sheet'!R25,IF(R$4=4,'Input Sheet'!$F13*'Input Sheet'!R25,'Input Sheet'!$G13*'Input Sheet'!R25))))</f>
        <v>9394.7945209447662</v>
      </c>
      <c r="S11" s="2">
        <f>IF(S$4=1,'Input Sheet'!$C13*'Input Sheet'!S25,IF(S$4=2,'Input Sheet'!$D13*'Input Sheet'!S25,IF(S$4=3,'Input Sheet'!$E13*'Input Sheet'!S25,IF(S$4=4,'Input Sheet'!$F13*'Input Sheet'!S25,'Input Sheet'!$G13*'Input Sheet'!S25))))</f>
        <v>9911.5082195967279</v>
      </c>
      <c r="T11" s="2">
        <f>IF(T$4=1,'Input Sheet'!$C13*'Input Sheet'!T25,IF(T$4=2,'Input Sheet'!$D13*'Input Sheet'!T25,IF(T$4=3,'Input Sheet'!$E13*'Input Sheet'!T25,IF(T$4=4,'Input Sheet'!$F13*'Input Sheet'!T25,'Input Sheet'!$G13*'Input Sheet'!T25))))</f>
        <v>10456.641171674548</v>
      </c>
      <c r="U11" s="2">
        <f>IF(U$4=1,'Input Sheet'!$C13*'Input Sheet'!U25,IF(U$4=2,'Input Sheet'!$D13*'Input Sheet'!U25,IF(U$4=3,'Input Sheet'!$E13*'Input Sheet'!U25,IF(U$4=4,'Input Sheet'!$F13*'Input Sheet'!U25,'Input Sheet'!$G13*'Input Sheet'!U25))))</f>
        <v>10874.906818541529</v>
      </c>
      <c r="V11" s="2">
        <f>IF(V$4=1,'Input Sheet'!$C13*'Input Sheet'!V25,IF(V$4=2,'Input Sheet'!$D13*'Input Sheet'!V25,IF(V$4=3,'Input Sheet'!$E13*'Input Sheet'!V25,IF(V$4=4,'Input Sheet'!$F13*'Input Sheet'!V25,'Input Sheet'!$G13*'Input Sheet'!V25))))</f>
        <v>11309.903091283191</v>
      </c>
      <c r="W11" s="2">
        <f>IF(W$4=1,'Input Sheet'!$C13*'Input Sheet'!W25,IF(W$4=2,'Input Sheet'!$D13*'Input Sheet'!W25,IF(W$4=3,'Input Sheet'!$E13*'Input Sheet'!W25,IF(W$4=4,'Input Sheet'!$F13*'Input Sheet'!W25,'Input Sheet'!$G13*'Input Sheet'!W25))))</f>
        <v>11762.299214934519</v>
      </c>
      <c r="X11" s="2">
        <f>IF(X$4=1,'Input Sheet'!$C13*'Input Sheet'!X25,IF(X$4=2,'Input Sheet'!$D13*'Input Sheet'!X25,IF(X$4=3,'Input Sheet'!$E13*'Input Sheet'!X25,IF(X$4=4,'Input Sheet'!$F13*'Input Sheet'!X25,'Input Sheet'!$G13*'Input Sheet'!X25))))</f>
        <v>12232.791183531901</v>
      </c>
      <c r="Y11" s="2">
        <f>IF(Y$4=1,'Input Sheet'!$C13*'Input Sheet'!Y25,IF(Y$4=2,'Input Sheet'!$D13*'Input Sheet'!Y25,IF(Y$4=3,'Input Sheet'!$E13*'Input Sheet'!Y25,IF(Y$4=4,'Input Sheet'!$F13*'Input Sheet'!Y25,'Input Sheet'!$G13*'Input Sheet'!Y25))))</f>
        <v>12722.102830873177</v>
      </c>
      <c r="Z11" s="2">
        <f>IF(Z$4=1,'Input Sheet'!$C13*'Input Sheet'!Z25,IF(Z$4=2,'Input Sheet'!$D13*'Input Sheet'!Z25,IF(Z$4=3,'Input Sheet'!$E13*'Input Sheet'!Z25,IF(Z$4=4,'Input Sheet'!$F13*'Input Sheet'!Z25,'Input Sheet'!$G13*'Input Sheet'!Z25))))</f>
        <v>13230.986944108103</v>
      </c>
      <c r="AA11" s="2">
        <f>IF(AA$4=1,'Input Sheet'!$C13*'Input Sheet'!AA25,IF(AA$4=2,'Input Sheet'!$D13*'Input Sheet'!AA25,IF(AA$4=3,'Input Sheet'!$E13*'Input Sheet'!AA25,IF(AA$4=4,'Input Sheet'!$F13*'Input Sheet'!AA25,'Input Sheet'!$G13*'Input Sheet'!AA25))))</f>
        <v>13627.916552431345</v>
      </c>
      <c r="AB11" s="2">
        <f>IF(AB$4=1,'Input Sheet'!$C13*'Input Sheet'!AB25,IF(AB$4=2,'Input Sheet'!$D13*'Input Sheet'!AB25,IF(AB$4=3,'Input Sheet'!$E13*'Input Sheet'!AB25,IF(AB$4=4,'Input Sheet'!$F13*'Input Sheet'!AB25,'Input Sheet'!$G13*'Input Sheet'!AB25))))</f>
        <v>14036.754049004285</v>
      </c>
      <c r="AC11" s="2">
        <f>IF(AC$4=1,'Input Sheet'!$C13*'Input Sheet'!AC25,IF(AC$4=2,'Input Sheet'!$D13*'Input Sheet'!AC25,IF(AC$4=3,'Input Sheet'!$E13*'Input Sheet'!AC25,IF(AC$4=4,'Input Sheet'!$F13*'Input Sheet'!AC25,'Input Sheet'!$G13*'Input Sheet'!AC25))))</f>
        <v>14457.856670474413</v>
      </c>
      <c r="AD11" s="2">
        <f>IF(AD$4=1,'Input Sheet'!$C13*'Input Sheet'!AD25,IF(AD$4=2,'Input Sheet'!$D13*'Input Sheet'!AD25,IF(AD$4=3,'Input Sheet'!$E13*'Input Sheet'!AD25,IF(AD$4=4,'Input Sheet'!$F13*'Input Sheet'!AD25,'Input Sheet'!$G13*'Input Sheet'!AD25))))</f>
        <v>14891.592370588647</v>
      </c>
      <c r="AE11" s="2">
        <f>IF(AE$4=1,'Input Sheet'!$C13*'Input Sheet'!AE25,IF(AE$4=2,'Input Sheet'!$D13*'Input Sheet'!AE25,IF(AE$4=3,'Input Sheet'!$E13*'Input Sheet'!AE25,IF(AE$4=4,'Input Sheet'!$F13*'Input Sheet'!AE25,'Input Sheet'!$G13*'Input Sheet'!AE25))))</f>
        <v>15338.340141706305</v>
      </c>
      <c r="AF11" s="2">
        <f>IF(AF$4=1,'Input Sheet'!$C13*'Input Sheet'!AF25,IF(AF$4=2,'Input Sheet'!$D13*'Input Sheet'!AF25,IF(AF$4=3,'Input Sheet'!$E13*'Input Sheet'!AF25,IF(AF$4=4,'Input Sheet'!$F13*'Input Sheet'!AF25,'Input Sheet'!$G13*'Input Sheet'!AF25))))</f>
        <v>15798.490345957494</v>
      </c>
      <c r="AG11" s="2">
        <f>IF(AG$4=1,'Input Sheet'!$C13*'Input Sheet'!AG25,IF(AG$4=2,'Input Sheet'!$D13*'Input Sheet'!AG25,IF(AG$4=3,'Input Sheet'!$E13*'Input Sheet'!AG25,IF(AG$4=4,'Input Sheet'!$F13*'Input Sheet'!AG25,'Input Sheet'!$G13*'Input Sheet'!AG25))))</f>
        <v>16114.460152876643</v>
      </c>
      <c r="AH11" s="2">
        <f>IF(AH$4=1,'Input Sheet'!$C13*'Input Sheet'!AH25,IF(AH$4=2,'Input Sheet'!$D13*'Input Sheet'!AH25,IF(AH$4=3,'Input Sheet'!$E13*'Input Sheet'!AH25,IF(AH$4=4,'Input Sheet'!$F13*'Input Sheet'!AH25,'Input Sheet'!$G13*'Input Sheet'!AH25))))</f>
        <v>16436.749355934178</v>
      </c>
      <c r="AI11" s="2">
        <f>IF(AI$4=1,'Input Sheet'!$C13*'Input Sheet'!AI25,IF(AI$4=2,'Input Sheet'!$D13*'Input Sheet'!AI25,IF(AI$4=3,'Input Sheet'!$E13*'Input Sheet'!AI25,IF(AI$4=4,'Input Sheet'!$F13*'Input Sheet'!AI25,'Input Sheet'!$G13*'Input Sheet'!AI25))))</f>
        <v>16765.48434305286</v>
      </c>
      <c r="AJ11" s="2">
        <f>IF(AJ$4=1,'Input Sheet'!$C13*'Input Sheet'!AJ25,IF(AJ$4=2,'Input Sheet'!$D13*'Input Sheet'!AJ25,IF(AJ$4=3,'Input Sheet'!$E13*'Input Sheet'!AJ25,IF(AJ$4=4,'Input Sheet'!$F13*'Input Sheet'!AJ25,'Input Sheet'!$G13*'Input Sheet'!AJ25))))</f>
        <v>17100.794029913915</v>
      </c>
      <c r="AK11" s="2">
        <f>IF(AK$4=1,'Input Sheet'!$C13*'Input Sheet'!AK25,IF(AK$4=2,'Input Sheet'!$D13*'Input Sheet'!AK25,IF(AK$4=3,'Input Sheet'!$E13*'Input Sheet'!AK25,IF(AK$4=4,'Input Sheet'!$F13*'Input Sheet'!AK25,'Input Sheet'!$G13*'Input Sheet'!AK25))))</f>
        <v>17442.809910512195</v>
      </c>
      <c r="AL11" s="2">
        <f>IF(AL$4=1,'Input Sheet'!$C13*'Input Sheet'!AL25,IF(AL$4=2,'Input Sheet'!$D13*'Input Sheet'!AL25,IF(AL$4=3,'Input Sheet'!$E13*'Input Sheet'!AL25,IF(AL$4=4,'Input Sheet'!$F13*'Input Sheet'!AL25,'Input Sheet'!$G13*'Input Sheet'!AL25))))</f>
        <v>17791.666108722438</v>
      </c>
      <c r="AM11" s="2">
        <f>IF(AM$4=1,'Input Sheet'!$C13*'Input Sheet'!AM25,IF(AM$4=2,'Input Sheet'!$D13*'Input Sheet'!AM25,IF(AM$4=3,'Input Sheet'!$E13*'Input Sheet'!AM25,IF(AM$4=4,'Input Sheet'!$F13*'Input Sheet'!AM25,'Input Sheet'!$G13*'Input Sheet'!AM25))))</f>
        <v>18147.499430896889</v>
      </c>
      <c r="AN11" s="2">
        <f>IF(AN$4=1,'Input Sheet'!$C13*'Input Sheet'!AN25,IF(AN$4=2,'Input Sheet'!$D13*'Input Sheet'!AN25,IF(AN$4=3,'Input Sheet'!$E13*'Input Sheet'!AN25,IF(AN$4=4,'Input Sheet'!$F13*'Input Sheet'!AN25,'Input Sheet'!$G13*'Input Sheet'!AN25))))</f>
        <v>18510.449419514825</v>
      </c>
      <c r="AO11" s="2">
        <f>IF(AO$4=1,'Input Sheet'!$C13*'Input Sheet'!AO25,IF(AO$4=2,'Input Sheet'!$D13*'Input Sheet'!AO25,IF(AO$4=3,'Input Sheet'!$E13*'Input Sheet'!AO25,IF(AO$4=4,'Input Sheet'!$F13*'Input Sheet'!AO25,'Input Sheet'!$G13*'Input Sheet'!AO25))))</f>
        <v>18880.658407905121</v>
      </c>
      <c r="AP11" s="2">
        <f>IF(AP$4=1,'Input Sheet'!$C13*'Input Sheet'!AP25,IF(AP$4=2,'Input Sheet'!$D13*'Input Sheet'!AP25,IF(AP$4=3,'Input Sheet'!$E13*'Input Sheet'!AP25,IF(AP$4=4,'Input Sheet'!$F13*'Input Sheet'!AP25,'Input Sheet'!$G13*'Input Sheet'!AP25))))</f>
        <v>19258.271576063224</v>
      </c>
      <c r="AQ11" s="2">
        <f>IF(AQ$4=1,'Input Sheet'!$C13*'Input Sheet'!AQ25,IF(AQ$4=2,'Input Sheet'!$D13*'Input Sheet'!AQ25,IF(AQ$4=3,'Input Sheet'!$E13*'Input Sheet'!AQ25,IF(AQ$4=4,'Input Sheet'!$F13*'Input Sheet'!AQ25,'Input Sheet'!$G13*'Input Sheet'!AQ25))))</f>
        <v>19643.437007584489</v>
      </c>
      <c r="AR11" s="2">
        <f>IF(AR$4=1,'Input Sheet'!$C13*'Input Sheet'!AR25,IF(AR$4=2,'Input Sheet'!$D13*'Input Sheet'!AR25,IF(AR$4=3,'Input Sheet'!$E13*'Input Sheet'!AR25,IF(AR$4=4,'Input Sheet'!$F13*'Input Sheet'!AR25,'Input Sheet'!$G13*'Input Sheet'!AR25))))</f>
        <v>20036.30574773618</v>
      </c>
      <c r="AS11" s="2">
        <f>IF(AS$4=1,'Input Sheet'!$C13*'Input Sheet'!AS25,IF(AS$4=2,'Input Sheet'!$D13*'Input Sheet'!AS25,IF(AS$4=3,'Input Sheet'!$E13*'Input Sheet'!AS25,IF(AS$4=4,'Input Sheet'!$F13*'Input Sheet'!AS25,'Input Sheet'!$G13*'Input Sheet'!AS25))))</f>
        <v>20437.031862690903</v>
      </c>
      <c r="AT11" s="2">
        <f>IF(AT$4=1,'Input Sheet'!$C13*'Input Sheet'!AT25,IF(AT$4=2,'Input Sheet'!$D13*'Input Sheet'!AT25,IF(AT$4=3,'Input Sheet'!$E13*'Input Sheet'!AT25,IF(AT$4=4,'Input Sheet'!$F13*'Input Sheet'!AT25,'Input Sheet'!$G13*'Input Sheet'!AT25))))</f>
        <v>20845.77249994472</v>
      </c>
      <c r="AU11" s="2">
        <f>IF(AU$4=1,'Input Sheet'!$C13*'Input Sheet'!AU25,IF(AU$4=2,'Input Sheet'!$D13*'Input Sheet'!AU25,IF(AU$4=3,'Input Sheet'!$E13*'Input Sheet'!AU25,IF(AU$4=4,'Input Sheet'!$F13*'Input Sheet'!AU25,'Input Sheet'!$G13*'Input Sheet'!AU25))))</f>
        <v>21262.687949943615</v>
      </c>
      <c r="AV11" s="2">
        <f>IF(AV$4=1,'Input Sheet'!$C13*'Input Sheet'!AV25,IF(AV$4=2,'Input Sheet'!$D13*'Input Sheet'!AV25,IF(AV$4=3,'Input Sheet'!$E13*'Input Sheet'!AV25,IF(AV$4=4,'Input Sheet'!$F13*'Input Sheet'!AV25,'Input Sheet'!$G13*'Input Sheet'!AV25))))</f>
        <v>21687.941708942486</v>
      </c>
      <c r="AW11" s="2">
        <f>IF(AW$4=1,'Input Sheet'!$C13*'Input Sheet'!AW25,IF(AW$4=2,'Input Sheet'!$D13*'Input Sheet'!AW25,IF(AW$4=3,'Input Sheet'!$E13*'Input Sheet'!AW25,IF(AW$4=4,'Input Sheet'!$F13*'Input Sheet'!AW25,'Input Sheet'!$G13*'Input Sheet'!AW25))))</f>
        <v>22121.700543121333</v>
      </c>
      <c r="AX11" s="2">
        <f>IF(AX$4=1,'Input Sheet'!$C13*'Input Sheet'!AX25,IF(AX$4=2,'Input Sheet'!$D13*'Input Sheet'!AX25,IF(AX$4=3,'Input Sheet'!$E13*'Input Sheet'!AX25,IF(AX$4=4,'Input Sheet'!$F13*'Input Sheet'!AX25,'Input Sheet'!$G13*'Input Sheet'!AX25))))</f>
        <v>22564.13455398376</v>
      </c>
      <c r="AY11" s="2">
        <f>IF(AY$4=1,'Input Sheet'!$C13*'Input Sheet'!AY25,IF(AY$4=2,'Input Sheet'!$D13*'Input Sheet'!AY25,IF(AY$4=3,'Input Sheet'!$E13*'Input Sheet'!AY25,IF(AY$4=4,'Input Sheet'!$F13*'Input Sheet'!AY25,'Input Sheet'!$G13*'Input Sheet'!AY25))))</f>
        <v>22902.596572293518</v>
      </c>
      <c r="AZ11" s="2">
        <f>IF(AZ$4=1,'Input Sheet'!$C13*'Input Sheet'!AZ25,IF(AZ$4=2,'Input Sheet'!$D13*'Input Sheet'!AZ25,IF(AZ$4=3,'Input Sheet'!$E13*'Input Sheet'!AZ25,IF(AZ$4=4,'Input Sheet'!$F13*'Input Sheet'!AZ25,'Input Sheet'!$G13*'Input Sheet'!AZ25))))</f>
        <v>23246.135520877917</v>
      </c>
      <c r="BA11" s="2">
        <f>IF(BA$4=1,'Input Sheet'!$C13*'Input Sheet'!BA25,IF(BA$4=2,'Input Sheet'!$D13*'Input Sheet'!BA25,IF(BA$4=3,'Input Sheet'!$E13*'Input Sheet'!BA25,IF(BA$4=4,'Input Sheet'!$F13*'Input Sheet'!BA25,'Input Sheet'!$G13*'Input Sheet'!BA25))))</f>
        <v>23594.827553691084</v>
      </c>
      <c r="BB11" s="2">
        <f>IF(BB$4=1,'Input Sheet'!$C13*'Input Sheet'!BB25,IF(BB$4=2,'Input Sheet'!$D13*'Input Sheet'!BB25,IF(BB$4=3,'Input Sheet'!$E13*'Input Sheet'!BB25,IF(BB$4=4,'Input Sheet'!$F13*'Input Sheet'!BB25,'Input Sheet'!$G13*'Input Sheet'!BB25))))</f>
        <v>23948.749966996453</v>
      </c>
      <c r="BC11" s="2">
        <f>IF(BC$4=1,'Input Sheet'!$C13*'Input Sheet'!BC25,IF(BC$4=2,'Input Sheet'!$D13*'Input Sheet'!BC25,IF(BC$4=3,'Input Sheet'!$E13*'Input Sheet'!BC25,IF(BC$4=4,'Input Sheet'!$F13*'Input Sheet'!BC25,'Input Sheet'!$G13*'Input Sheet'!BC25))))</f>
        <v>24307.981216501401</v>
      </c>
      <c r="BD11" s="2">
        <f>IF(BD$4=1,'Input Sheet'!$C13*'Input Sheet'!BD25,IF(BD$4=2,'Input Sheet'!$D13*'Input Sheet'!BD25,IF(BD$4=3,'Input Sheet'!$E13*'Input Sheet'!BD25,IF(BD$4=4,'Input Sheet'!$F13*'Input Sheet'!BD25,'Input Sheet'!$G13*'Input Sheet'!BD25))))</f>
        <v>24672.600934748923</v>
      </c>
      <c r="BE11" s="2">
        <f>IF(BE$4=1,'Input Sheet'!$C13*'Input Sheet'!BE25,IF(BE$4=2,'Input Sheet'!$D13*'Input Sheet'!BE25,IF(BE$4=3,'Input Sheet'!$E13*'Input Sheet'!BE25,IF(BE$4=4,'Input Sheet'!$F13*'Input Sheet'!BE25,'Input Sheet'!$G13*'Input Sheet'!BE25))))</f>
        <v>25042.689948770156</v>
      </c>
      <c r="BF11" s="2">
        <f>IF(BF$4=1,'Input Sheet'!$C13*'Input Sheet'!BF25,IF(BF$4=2,'Input Sheet'!$D13*'Input Sheet'!BF25,IF(BF$4=3,'Input Sheet'!$E13*'Input Sheet'!BF25,IF(BF$4=4,'Input Sheet'!$F13*'Input Sheet'!BF25,'Input Sheet'!$G13*'Input Sheet'!BF25))))</f>
        <v>25418.330298001707</v>
      </c>
      <c r="BG11" s="2">
        <f>IF(BG$4=1,'Input Sheet'!$C13*'Input Sheet'!BG25,IF(BG$4=2,'Input Sheet'!$D13*'Input Sheet'!BG25,IF(BG$4=3,'Input Sheet'!$E13*'Input Sheet'!BG25,IF(BG$4=4,'Input Sheet'!$F13*'Input Sheet'!BG25,'Input Sheet'!$G13*'Input Sheet'!BG25))))</f>
        <v>25799.605252471734</v>
      </c>
      <c r="BH11" s="2">
        <f>IF(BH$4=1,'Input Sheet'!$C13*'Input Sheet'!BH25,IF(BH$4=2,'Input Sheet'!$D13*'Input Sheet'!BH25,IF(BH$4=3,'Input Sheet'!$E13*'Input Sheet'!BH25,IF(BH$4=4,'Input Sheet'!$F13*'Input Sheet'!BH25,'Input Sheet'!$G13*'Input Sheet'!BH25))))</f>
        <v>26186.599331258811</v>
      </c>
      <c r="BI11" s="2">
        <f>IF(BI$4=1,'Input Sheet'!$C13*'Input Sheet'!BI25,IF(BI$4=2,'Input Sheet'!$D13*'Input Sheet'!BI25,IF(BI$4=3,'Input Sheet'!$E13*'Input Sheet'!BI25,IF(BI$4=4,'Input Sheet'!$F13*'Input Sheet'!BI25,'Input Sheet'!$G13*'Input Sheet'!BI25))))</f>
        <v>26579.398321227691</v>
      </c>
      <c r="BJ11" s="2">
        <f>IF(BJ$4=1,'Input Sheet'!$C13*'Input Sheet'!BJ25,IF(BJ$4=2,'Input Sheet'!$D13*'Input Sheet'!BJ25,IF(BJ$4=3,'Input Sheet'!$E13*'Input Sheet'!BJ25,IF(BJ$4=4,'Input Sheet'!$F13*'Input Sheet'!BJ25,'Input Sheet'!$G13*'Input Sheet'!BJ25))))</f>
        <v>26978.08929604611</v>
      </c>
    </row>
    <row r="12" spans="1:63" x14ac:dyDescent="0.25">
      <c r="B12" s="2" t="str">
        <f>'Input Sheet'!B14&amp;" Sales"</f>
        <v>Other Sales</v>
      </c>
      <c r="C12" s="2">
        <f>IF(C$4=1,'Input Sheet'!$C14*'Input Sheet'!C26,IF(C$4=2,'Input Sheet'!$D14*'Input Sheet'!C26,IF(C$4=3,'Input Sheet'!$E14*'Input Sheet'!C26,IF(C$4=4,'Input Sheet'!$F14*'Input Sheet'!C26,'Input Sheet'!$G14*'Input Sheet'!C26))))</f>
        <v>0</v>
      </c>
      <c r="D12" s="2">
        <f>IF(D$4=1,'Input Sheet'!$C14*'Input Sheet'!D26,IF(D$4=2,'Input Sheet'!$D14*'Input Sheet'!D26,IF(D$4=3,'Input Sheet'!$E14*'Input Sheet'!D26,IF(D$4=4,'Input Sheet'!$F14*'Input Sheet'!D26,'Input Sheet'!$G14*'Input Sheet'!D26))))</f>
        <v>0</v>
      </c>
      <c r="E12" s="2">
        <f>IF(E$4=1,'Input Sheet'!$C14*'Input Sheet'!E26,IF(E$4=2,'Input Sheet'!$D14*'Input Sheet'!E26,IF(E$4=3,'Input Sheet'!$E14*'Input Sheet'!E26,IF(E$4=4,'Input Sheet'!$F14*'Input Sheet'!E26,'Input Sheet'!$G14*'Input Sheet'!E26))))</f>
        <v>0</v>
      </c>
      <c r="F12" s="2">
        <f>IF(F$4=1,'Input Sheet'!$C14*'Input Sheet'!F26,IF(F$4=2,'Input Sheet'!$D14*'Input Sheet'!F26,IF(F$4=3,'Input Sheet'!$E14*'Input Sheet'!F26,IF(F$4=4,'Input Sheet'!$F14*'Input Sheet'!F26,'Input Sheet'!$G14*'Input Sheet'!F26))))</f>
        <v>0</v>
      </c>
      <c r="G12" s="2">
        <f>IF(G$4=1,'Input Sheet'!$C14*'Input Sheet'!G26,IF(G$4=2,'Input Sheet'!$D14*'Input Sheet'!G26,IF(G$4=3,'Input Sheet'!$E14*'Input Sheet'!G26,IF(G$4=4,'Input Sheet'!$F14*'Input Sheet'!G26,'Input Sheet'!$G14*'Input Sheet'!G26))))</f>
        <v>0</v>
      </c>
      <c r="H12" s="2">
        <f>IF(H$4=1,'Input Sheet'!$C14*'Input Sheet'!H26,IF(H$4=2,'Input Sheet'!$D14*'Input Sheet'!H26,IF(H$4=3,'Input Sheet'!$E14*'Input Sheet'!H26,IF(H$4=4,'Input Sheet'!$F14*'Input Sheet'!H26,'Input Sheet'!$G14*'Input Sheet'!H26))))</f>
        <v>0</v>
      </c>
      <c r="I12" s="2">
        <f>IF(I$4=1,'Input Sheet'!$C14*'Input Sheet'!I26,IF(I$4=2,'Input Sheet'!$D14*'Input Sheet'!I26,IF(I$4=3,'Input Sheet'!$E14*'Input Sheet'!I26,IF(I$4=4,'Input Sheet'!$F14*'Input Sheet'!I26,'Input Sheet'!$G14*'Input Sheet'!I26))))</f>
        <v>0</v>
      </c>
      <c r="J12" s="2">
        <f>IF(J$4=1,'Input Sheet'!$C14*'Input Sheet'!J26,IF(J$4=2,'Input Sheet'!$D14*'Input Sheet'!J26,IF(J$4=3,'Input Sheet'!$E14*'Input Sheet'!J26,IF(J$4=4,'Input Sheet'!$F14*'Input Sheet'!J26,'Input Sheet'!$G14*'Input Sheet'!J26))))</f>
        <v>0</v>
      </c>
      <c r="K12" s="2">
        <f>IF(K$4=1,'Input Sheet'!$C14*'Input Sheet'!K26,IF(K$4=2,'Input Sheet'!$D14*'Input Sheet'!K26,IF(K$4=3,'Input Sheet'!$E14*'Input Sheet'!K26,IF(K$4=4,'Input Sheet'!$F14*'Input Sheet'!K26,'Input Sheet'!$G14*'Input Sheet'!K26))))</f>
        <v>0</v>
      </c>
      <c r="L12" s="2">
        <f>IF(L$4=1,'Input Sheet'!$C14*'Input Sheet'!L26,IF(L$4=2,'Input Sheet'!$D14*'Input Sheet'!L26,IF(L$4=3,'Input Sheet'!$E14*'Input Sheet'!L26,IF(L$4=4,'Input Sheet'!$F14*'Input Sheet'!L26,'Input Sheet'!$G14*'Input Sheet'!L26))))</f>
        <v>0</v>
      </c>
      <c r="M12" s="2">
        <f>IF(M$4=1,'Input Sheet'!$C14*'Input Sheet'!M26,IF(M$4=2,'Input Sheet'!$D14*'Input Sheet'!M26,IF(M$4=3,'Input Sheet'!$E14*'Input Sheet'!M26,IF(M$4=4,'Input Sheet'!$F14*'Input Sheet'!M26,'Input Sheet'!$G14*'Input Sheet'!M26))))</f>
        <v>0</v>
      </c>
      <c r="N12" s="2">
        <f>IF(N$4=1,'Input Sheet'!$C14*'Input Sheet'!N26,IF(N$4=2,'Input Sheet'!$D14*'Input Sheet'!N26,IF(N$4=3,'Input Sheet'!$E14*'Input Sheet'!N26,IF(N$4=4,'Input Sheet'!$F14*'Input Sheet'!N26,'Input Sheet'!$G14*'Input Sheet'!N26))))</f>
        <v>0</v>
      </c>
      <c r="O12" s="2">
        <f>IF(O$4=1,'Input Sheet'!$C14*'Input Sheet'!O26,IF(O$4=2,'Input Sheet'!$D14*'Input Sheet'!O26,IF(O$4=3,'Input Sheet'!$E14*'Input Sheet'!O26,IF(O$4=4,'Input Sheet'!$F14*'Input Sheet'!O26,'Input Sheet'!$G14*'Input Sheet'!O26))))</f>
        <v>0</v>
      </c>
      <c r="P12" s="2">
        <f>IF(P$4=1,'Input Sheet'!$C14*'Input Sheet'!P26,IF(P$4=2,'Input Sheet'!$D14*'Input Sheet'!P26,IF(P$4=3,'Input Sheet'!$E14*'Input Sheet'!P26,IF(P$4=4,'Input Sheet'!$F14*'Input Sheet'!P26,'Input Sheet'!$G14*'Input Sheet'!P26))))</f>
        <v>0</v>
      </c>
      <c r="Q12" s="2">
        <f>IF(Q$4=1,'Input Sheet'!$C14*'Input Sheet'!Q26,IF(Q$4=2,'Input Sheet'!$D14*'Input Sheet'!Q26,IF(Q$4=3,'Input Sheet'!$E14*'Input Sheet'!Q26,IF(Q$4=4,'Input Sheet'!$F14*'Input Sheet'!Q26,'Input Sheet'!$G14*'Input Sheet'!Q26))))</f>
        <v>0</v>
      </c>
      <c r="R12" s="2">
        <f>IF(R$4=1,'Input Sheet'!$C14*'Input Sheet'!R26,IF(R$4=2,'Input Sheet'!$D14*'Input Sheet'!R26,IF(R$4=3,'Input Sheet'!$E14*'Input Sheet'!R26,IF(R$4=4,'Input Sheet'!$F14*'Input Sheet'!R26,'Input Sheet'!$G14*'Input Sheet'!R26))))</f>
        <v>0</v>
      </c>
      <c r="S12" s="2">
        <f>IF(S$4=1,'Input Sheet'!$C14*'Input Sheet'!S26,IF(S$4=2,'Input Sheet'!$D14*'Input Sheet'!S26,IF(S$4=3,'Input Sheet'!$E14*'Input Sheet'!S26,IF(S$4=4,'Input Sheet'!$F14*'Input Sheet'!S26,'Input Sheet'!$G14*'Input Sheet'!S26))))</f>
        <v>0</v>
      </c>
      <c r="T12" s="2">
        <f>IF(T$4=1,'Input Sheet'!$C14*'Input Sheet'!T26,IF(T$4=2,'Input Sheet'!$D14*'Input Sheet'!T26,IF(T$4=3,'Input Sheet'!$E14*'Input Sheet'!T26,IF(T$4=4,'Input Sheet'!$F14*'Input Sheet'!T26,'Input Sheet'!$G14*'Input Sheet'!T26))))</f>
        <v>0</v>
      </c>
      <c r="U12" s="2">
        <f>IF(U$4=1,'Input Sheet'!$C14*'Input Sheet'!U26,IF(U$4=2,'Input Sheet'!$D14*'Input Sheet'!U26,IF(U$4=3,'Input Sheet'!$E14*'Input Sheet'!U26,IF(U$4=4,'Input Sheet'!$F14*'Input Sheet'!U26,'Input Sheet'!$G14*'Input Sheet'!U26))))</f>
        <v>0</v>
      </c>
      <c r="V12" s="2">
        <f>IF(V$4=1,'Input Sheet'!$C14*'Input Sheet'!V26,IF(V$4=2,'Input Sheet'!$D14*'Input Sheet'!V26,IF(V$4=3,'Input Sheet'!$E14*'Input Sheet'!V26,IF(V$4=4,'Input Sheet'!$F14*'Input Sheet'!V26,'Input Sheet'!$G14*'Input Sheet'!V26))))</f>
        <v>0</v>
      </c>
      <c r="W12" s="2">
        <f>IF(W$4=1,'Input Sheet'!$C14*'Input Sheet'!W26,IF(W$4=2,'Input Sheet'!$D14*'Input Sheet'!W26,IF(W$4=3,'Input Sheet'!$E14*'Input Sheet'!W26,IF(W$4=4,'Input Sheet'!$F14*'Input Sheet'!W26,'Input Sheet'!$G14*'Input Sheet'!W26))))</f>
        <v>0</v>
      </c>
      <c r="X12" s="2">
        <f>IF(X$4=1,'Input Sheet'!$C14*'Input Sheet'!X26,IF(X$4=2,'Input Sheet'!$D14*'Input Sheet'!X26,IF(X$4=3,'Input Sheet'!$E14*'Input Sheet'!X26,IF(X$4=4,'Input Sheet'!$F14*'Input Sheet'!X26,'Input Sheet'!$G14*'Input Sheet'!X26))))</f>
        <v>0</v>
      </c>
      <c r="Y12" s="2">
        <f>IF(Y$4=1,'Input Sheet'!$C14*'Input Sheet'!Y26,IF(Y$4=2,'Input Sheet'!$D14*'Input Sheet'!Y26,IF(Y$4=3,'Input Sheet'!$E14*'Input Sheet'!Y26,IF(Y$4=4,'Input Sheet'!$F14*'Input Sheet'!Y26,'Input Sheet'!$G14*'Input Sheet'!Y26))))</f>
        <v>0</v>
      </c>
      <c r="Z12" s="2">
        <f>IF(Z$4=1,'Input Sheet'!$C14*'Input Sheet'!Z26,IF(Z$4=2,'Input Sheet'!$D14*'Input Sheet'!Z26,IF(Z$4=3,'Input Sheet'!$E14*'Input Sheet'!Z26,IF(Z$4=4,'Input Sheet'!$F14*'Input Sheet'!Z26,'Input Sheet'!$G14*'Input Sheet'!Z26))))</f>
        <v>0</v>
      </c>
      <c r="AA12" s="2">
        <f>IF(AA$4=1,'Input Sheet'!$C14*'Input Sheet'!AA26,IF(AA$4=2,'Input Sheet'!$D14*'Input Sheet'!AA26,IF(AA$4=3,'Input Sheet'!$E14*'Input Sheet'!AA26,IF(AA$4=4,'Input Sheet'!$F14*'Input Sheet'!AA26,'Input Sheet'!$G14*'Input Sheet'!AA26))))</f>
        <v>0</v>
      </c>
      <c r="AB12" s="2">
        <f>IF(AB$4=1,'Input Sheet'!$C14*'Input Sheet'!AB26,IF(AB$4=2,'Input Sheet'!$D14*'Input Sheet'!AB26,IF(AB$4=3,'Input Sheet'!$E14*'Input Sheet'!AB26,IF(AB$4=4,'Input Sheet'!$F14*'Input Sheet'!AB26,'Input Sheet'!$G14*'Input Sheet'!AB26))))</f>
        <v>0</v>
      </c>
      <c r="AC12" s="2">
        <f>IF(AC$4=1,'Input Sheet'!$C14*'Input Sheet'!AC26,IF(AC$4=2,'Input Sheet'!$D14*'Input Sheet'!AC26,IF(AC$4=3,'Input Sheet'!$E14*'Input Sheet'!AC26,IF(AC$4=4,'Input Sheet'!$F14*'Input Sheet'!AC26,'Input Sheet'!$G14*'Input Sheet'!AC26))))</f>
        <v>0</v>
      </c>
      <c r="AD12" s="2">
        <f>IF(AD$4=1,'Input Sheet'!$C14*'Input Sheet'!AD26,IF(AD$4=2,'Input Sheet'!$D14*'Input Sheet'!AD26,IF(AD$4=3,'Input Sheet'!$E14*'Input Sheet'!AD26,IF(AD$4=4,'Input Sheet'!$F14*'Input Sheet'!AD26,'Input Sheet'!$G14*'Input Sheet'!AD26))))</f>
        <v>0</v>
      </c>
      <c r="AE12" s="2">
        <f>IF(AE$4=1,'Input Sheet'!$C14*'Input Sheet'!AE26,IF(AE$4=2,'Input Sheet'!$D14*'Input Sheet'!AE26,IF(AE$4=3,'Input Sheet'!$E14*'Input Sheet'!AE26,IF(AE$4=4,'Input Sheet'!$F14*'Input Sheet'!AE26,'Input Sheet'!$G14*'Input Sheet'!AE26))))</f>
        <v>0</v>
      </c>
      <c r="AF12" s="2">
        <f>IF(AF$4=1,'Input Sheet'!$C14*'Input Sheet'!AF26,IF(AF$4=2,'Input Sheet'!$D14*'Input Sheet'!AF26,IF(AF$4=3,'Input Sheet'!$E14*'Input Sheet'!AF26,IF(AF$4=4,'Input Sheet'!$F14*'Input Sheet'!AF26,'Input Sheet'!$G14*'Input Sheet'!AF26))))</f>
        <v>0</v>
      </c>
      <c r="AG12" s="2">
        <f>IF(AG$4=1,'Input Sheet'!$C14*'Input Sheet'!AG26,IF(AG$4=2,'Input Sheet'!$D14*'Input Sheet'!AG26,IF(AG$4=3,'Input Sheet'!$E14*'Input Sheet'!AG26,IF(AG$4=4,'Input Sheet'!$F14*'Input Sheet'!AG26,'Input Sheet'!$G14*'Input Sheet'!AG26))))</f>
        <v>0</v>
      </c>
      <c r="AH12" s="2">
        <f>IF(AH$4=1,'Input Sheet'!$C14*'Input Sheet'!AH26,IF(AH$4=2,'Input Sheet'!$D14*'Input Sheet'!AH26,IF(AH$4=3,'Input Sheet'!$E14*'Input Sheet'!AH26,IF(AH$4=4,'Input Sheet'!$F14*'Input Sheet'!AH26,'Input Sheet'!$G14*'Input Sheet'!AH26))))</f>
        <v>0</v>
      </c>
      <c r="AI12" s="2">
        <f>IF(AI$4=1,'Input Sheet'!$C14*'Input Sheet'!AI26,IF(AI$4=2,'Input Sheet'!$D14*'Input Sheet'!AI26,IF(AI$4=3,'Input Sheet'!$E14*'Input Sheet'!AI26,IF(AI$4=4,'Input Sheet'!$F14*'Input Sheet'!AI26,'Input Sheet'!$G14*'Input Sheet'!AI26))))</f>
        <v>0</v>
      </c>
      <c r="AJ12" s="2">
        <f>IF(AJ$4=1,'Input Sheet'!$C14*'Input Sheet'!AJ26,IF(AJ$4=2,'Input Sheet'!$D14*'Input Sheet'!AJ26,IF(AJ$4=3,'Input Sheet'!$E14*'Input Sheet'!AJ26,IF(AJ$4=4,'Input Sheet'!$F14*'Input Sheet'!AJ26,'Input Sheet'!$G14*'Input Sheet'!AJ26))))</f>
        <v>0</v>
      </c>
      <c r="AK12" s="2">
        <f>IF(AK$4=1,'Input Sheet'!$C14*'Input Sheet'!AK26,IF(AK$4=2,'Input Sheet'!$D14*'Input Sheet'!AK26,IF(AK$4=3,'Input Sheet'!$E14*'Input Sheet'!AK26,IF(AK$4=4,'Input Sheet'!$F14*'Input Sheet'!AK26,'Input Sheet'!$G14*'Input Sheet'!AK26))))</f>
        <v>0</v>
      </c>
      <c r="AL12" s="2">
        <f>IF(AL$4=1,'Input Sheet'!$C14*'Input Sheet'!AL26,IF(AL$4=2,'Input Sheet'!$D14*'Input Sheet'!AL26,IF(AL$4=3,'Input Sheet'!$E14*'Input Sheet'!AL26,IF(AL$4=4,'Input Sheet'!$F14*'Input Sheet'!AL26,'Input Sheet'!$G14*'Input Sheet'!AL26))))</f>
        <v>0</v>
      </c>
      <c r="AM12" s="2">
        <f>IF(AM$4=1,'Input Sheet'!$C14*'Input Sheet'!AM26,IF(AM$4=2,'Input Sheet'!$D14*'Input Sheet'!AM26,IF(AM$4=3,'Input Sheet'!$E14*'Input Sheet'!AM26,IF(AM$4=4,'Input Sheet'!$F14*'Input Sheet'!AM26,'Input Sheet'!$G14*'Input Sheet'!AM26))))</f>
        <v>0</v>
      </c>
      <c r="AN12" s="2">
        <f>IF(AN$4=1,'Input Sheet'!$C14*'Input Sheet'!AN26,IF(AN$4=2,'Input Sheet'!$D14*'Input Sheet'!AN26,IF(AN$4=3,'Input Sheet'!$E14*'Input Sheet'!AN26,IF(AN$4=4,'Input Sheet'!$F14*'Input Sheet'!AN26,'Input Sheet'!$G14*'Input Sheet'!AN26))))</f>
        <v>0</v>
      </c>
      <c r="AO12" s="2">
        <f>IF(AO$4=1,'Input Sheet'!$C14*'Input Sheet'!AO26,IF(AO$4=2,'Input Sheet'!$D14*'Input Sheet'!AO26,IF(AO$4=3,'Input Sheet'!$E14*'Input Sheet'!AO26,IF(AO$4=4,'Input Sheet'!$F14*'Input Sheet'!AO26,'Input Sheet'!$G14*'Input Sheet'!AO26))))</f>
        <v>0</v>
      </c>
      <c r="AP12" s="2">
        <f>IF(AP$4=1,'Input Sheet'!$C14*'Input Sheet'!AP26,IF(AP$4=2,'Input Sheet'!$D14*'Input Sheet'!AP26,IF(AP$4=3,'Input Sheet'!$E14*'Input Sheet'!AP26,IF(AP$4=4,'Input Sheet'!$F14*'Input Sheet'!AP26,'Input Sheet'!$G14*'Input Sheet'!AP26))))</f>
        <v>0</v>
      </c>
      <c r="AQ12" s="2">
        <f>IF(AQ$4=1,'Input Sheet'!$C14*'Input Sheet'!AQ26,IF(AQ$4=2,'Input Sheet'!$D14*'Input Sheet'!AQ26,IF(AQ$4=3,'Input Sheet'!$E14*'Input Sheet'!AQ26,IF(AQ$4=4,'Input Sheet'!$F14*'Input Sheet'!AQ26,'Input Sheet'!$G14*'Input Sheet'!AQ26))))</f>
        <v>0</v>
      </c>
      <c r="AR12" s="2">
        <f>IF(AR$4=1,'Input Sheet'!$C14*'Input Sheet'!AR26,IF(AR$4=2,'Input Sheet'!$D14*'Input Sheet'!AR26,IF(AR$4=3,'Input Sheet'!$E14*'Input Sheet'!AR26,IF(AR$4=4,'Input Sheet'!$F14*'Input Sheet'!AR26,'Input Sheet'!$G14*'Input Sheet'!AR26))))</f>
        <v>0</v>
      </c>
      <c r="AS12" s="2">
        <f>IF(AS$4=1,'Input Sheet'!$C14*'Input Sheet'!AS26,IF(AS$4=2,'Input Sheet'!$D14*'Input Sheet'!AS26,IF(AS$4=3,'Input Sheet'!$E14*'Input Sheet'!AS26,IF(AS$4=4,'Input Sheet'!$F14*'Input Sheet'!AS26,'Input Sheet'!$G14*'Input Sheet'!AS26))))</f>
        <v>0</v>
      </c>
      <c r="AT12" s="2">
        <f>IF(AT$4=1,'Input Sheet'!$C14*'Input Sheet'!AT26,IF(AT$4=2,'Input Sheet'!$D14*'Input Sheet'!AT26,IF(AT$4=3,'Input Sheet'!$E14*'Input Sheet'!AT26,IF(AT$4=4,'Input Sheet'!$F14*'Input Sheet'!AT26,'Input Sheet'!$G14*'Input Sheet'!AT26))))</f>
        <v>0</v>
      </c>
      <c r="AU12" s="2">
        <f>IF(AU$4=1,'Input Sheet'!$C14*'Input Sheet'!AU26,IF(AU$4=2,'Input Sheet'!$D14*'Input Sheet'!AU26,IF(AU$4=3,'Input Sheet'!$E14*'Input Sheet'!AU26,IF(AU$4=4,'Input Sheet'!$F14*'Input Sheet'!AU26,'Input Sheet'!$G14*'Input Sheet'!AU26))))</f>
        <v>0</v>
      </c>
      <c r="AV12" s="2">
        <f>IF(AV$4=1,'Input Sheet'!$C14*'Input Sheet'!AV26,IF(AV$4=2,'Input Sheet'!$D14*'Input Sheet'!AV26,IF(AV$4=3,'Input Sheet'!$E14*'Input Sheet'!AV26,IF(AV$4=4,'Input Sheet'!$F14*'Input Sheet'!AV26,'Input Sheet'!$G14*'Input Sheet'!AV26))))</f>
        <v>0</v>
      </c>
      <c r="AW12" s="2">
        <f>IF(AW$4=1,'Input Sheet'!$C14*'Input Sheet'!AW26,IF(AW$4=2,'Input Sheet'!$D14*'Input Sheet'!AW26,IF(AW$4=3,'Input Sheet'!$E14*'Input Sheet'!AW26,IF(AW$4=4,'Input Sheet'!$F14*'Input Sheet'!AW26,'Input Sheet'!$G14*'Input Sheet'!AW26))))</f>
        <v>0</v>
      </c>
      <c r="AX12" s="2">
        <f>IF(AX$4=1,'Input Sheet'!$C14*'Input Sheet'!AX26,IF(AX$4=2,'Input Sheet'!$D14*'Input Sheet'!AX26,IF(AX$4=3,'Input Sheet'!$E14*'Input Sheet'!AX26,IF(AX$4=4,'Input Sheet'!$F14*'Input Sheet'!AX26,'Input Sheet'!$G14*'Input Sheet'!AX26))))</f>
        <v>0</v>
      </c>
      <c r="AY12" s="2">
        <f>IF(AY$4=1,'Input Sheet'!$C14*'Input Sheet'!AY26,IF(AY$4=2,'Input Sheet'!$D14*'Input Sheet'!AY26,IF(AY$4=3,'Input Sheet'!$E14*'Input Sheet'!AY26,IF(AY$4=4,'Input Sheet'!$F14*'Input Sheet'!AY26,'Input Sheet'!$G14*'Input Sheet'!AY26))))</f>
        <v>0</v>
      </c>
      <c r="AZ12" s="2">
        <f>IF(AZ$4=1,'Input Sheet'!$C14*'Input Sheet'!AZ26,IF(AZ$4=2,'Input Sheet'!$D14*'Input Sheet'!AZ26,IF(AZ$4=3,'Input Sheet'!$E14*'Input Sheet'!AZ26,IF(AZ$4=4,'Input Sheet'!$F14*'Input Sheet'!AZ26,'Input Sheet'!$G14*'Input Sheet'!AZ26))))</f>
        <v>0</v>
      </c>
      <c r="BA12" s="2">
        <f>IF(BA$4=1,'Input Sheet'!$C14*'Input Sheet'!BA26,IF(BA$4=2,'Input Sheet'!$D14*'Input Sheet'!BA26,IF(BA$4=3,'Input Sheet'!$E14*'Input Sheet'!BA26,IF(BA$4=4,'Input Sheet'!$F14*'Input Sheet'!BA26,'Input Sheet'!$G14*'Input Sheet'!BA26))))</f>
        <v>0</v>
      </c>
      <c r="BB12" s="2">
        <f>IF(BB$4=1,'Input Sheet'!$C14*'Input Sheet'!BB26,IF(BB$4=2,'Input Sheet'!$D14*'Input Sheet'!BB26,IF(BB$4=3,'Input Sheet'!$E14*'Input Sheet'!BB26,IF(BB$4=4,'Input Sheet'!$F14*'Input Sheet'!BB26,'Input Sheet'!$G14*'Input Sheet'!BB26))))</f>
        <v>0</v>
      </c>
      <c r="BC12" s="2">
        <f>IF(BC$4=1,'Input Sheet'!$C14*'Input Sheet'!BC26,IF(BC$4=2,'Input Sheet'!$D14*'Input Sheet'!BC26,IF(BC$4=3,'Input Sheet'!$E14*'Input Sheet'!BC26,IF(BC$4=4,'Input Sheet'!$F14*'Input Sheet'!BC26,'Input Sheet'!$G14*'Input Sheet'!BC26))))</f>
        <v>0</v>
      </c>
      <c r="BD12" s="2">
        <f>IF(BD$4=1,'Input Sheet'!$C14*'Input Sheet'!BD26,IF(BD$4=2,'Input Sheet'!$D14*'Input Sheet'!BD26,IF(BD$4=3,'Input Sheet'!$E14*'Input Sheet'!BD26,IF(BD$4=4,'Input Sheet'!$F14*'Input Sheet'!BD26,'Input Sheet'!$G14*'Input Sheet'!BD26))))</f>
        <v>0</v>
      </c>
      <c r="BE12" s="2">
        <f>IF(BE$4=1,'Input Sheet'!$C14*'Input Sheet'!BE26,IF(BE$4=2,'Input Sheet'!$D14*'Input Sheet'!BE26,IF(BE$4=3,'Input Sheet'!$E14*'Input Sheet'!BE26,IF(BE$4=4,'Input Sheet'!$F14*'Input Sheet'!BE26,'Input Sheet'!$G14*'Input Sheet'!BE26))))</f>
        <v>0</v>
      </c>
      <c r="BF12" s="2">
        <f>IF(BF$4=1,'Input Sheet'!$C14*'Input Sheet'!BF26,IF(BF$4=2,'Input Sheet'!$D14*'Input Sheet'!BF26,IF(BF$4=3,'Input Sheet'!$E14*'Input Sheet'!BF26,IF(BF$4=4,'Input Sheet'!$F14*'Input Sheet'!BF26,'Input Sheet'!$G14*'Input Sheet'!BF26))))</f>
        <v>0</v>
      </c>
      <c r="BG12" s="2">
        <f>IF(BG$4=1,'Input Sheet'!$C14*'Input Sheet'!BG26,IF(BG$4=2,'Input Sheet'!$D14*'Input Sheet'!BG26,IF(BG$4=3,'Input Sheet'!$E14*'Input Sheet'!BG26,IF(BG$4=4,'Input Sheet'!$F14*'Input Sheet'!BG26,'Input Sheet'!$G14*'Input Sheet'!BG26))))</f>
        <v>0</v>
      </c>
      <c r="BH12" s="2">
        <f>IF(BH$4=1,'Input Sheet'!$C14*'Input Sheet'!BH26,IF(BH$4=2,'Input Sheet'!$D14*'Input Sheet'!BH26,IF(BH$4=3,'Input Sheet'!$E14*'Input Sheet'!BH26,IF(BH$4=4,'Input Sheet'!$F14*'Input Sheet'!BH26,'Input Sheet'!$G14*'Input Sheet'!BH26))))</f>
        <v>0</v>
      </c>
      <c r="BI12" s="2">
        <f>IF(BI$4=1,'Input Sheet'!$C14*'Input Sheet'!BI26,IF(BI$4=2,'Input Sheet'!$D14*'Input Sheet'!BI26,IF(BI$4=3,'Input Sheet'!$E14*'Input Sheet'!BI26,IF(BI$4=4,'Input Sheet'!$F14*'Input Sheet'!BI26,'Input Sheet'!$G14*'Input Sheet'!BI26))))</f>
        <v>0</v>
      </c>
      <c r="BJ12" s="2">
        <f>IF(BJ$4=1,'Input Sheet'!$C14*'Input Sheet'!BJ26,IF(BJ$4=2,'Input Sheet'!$D14*'Input Sheet'!BJ26,IF(BJ$4=3,'Input Sheet'!$E14*'Input Sheet'!BJ26,IF(BJ$4=4,'Input Sheet'!$F14*'Input Sheet'!BJ26,'Input Sheet'!$G14*'Input Sheet'!BJ26))))</f>
        <v>0</v>
      </c>
    </row>
    <row r="13" spans="1:63" ht="19.5" customHeight="1" thickBot="1" x14ac:dyDescent="0.3">
      <c r="B13" s="2" t="s">
        <v>13</v>
      </c>
      <c r="C13" s="25">
        <f t="shared" ref="C13:AH13" si="1">SUM(C7:C12)</f>
        <v>5000</v>
      </c>
      <c r="D13" s="25">
        <f t="shared" si="1"/>
        <v>10000</v>
      </c>
      <c r="E13" s="25">
        <f t="shared" si="1"/>
        <v>15000</v>
      </c>
      <c r="F13" s="25">
        <f t="shared" si="1"/>
        <v>20000</v>
      </c>
      <c r="G13" s="25">
        <f t="shared" si="1"/>
        <v>25000</v>
      </c>
      <c r="H13" s="25">
        <f t="shared" si="1"/>
        <v>73250</v>
      </c>
      <c r="I13" s="25">
        <f t="shared" si="1"/>
        <v>89760</v>
      </c>
      <c r="J13" s="25">
        <f t="shared" si="1"/>
        <v>108591.6125</v>
      </c>
      <c r="K13" s="25">
        <f t="shared" si="1"/>
        <v>126990.55931249999</v>
      </c>
      <c r="L13" s="25">
        <f t="shared" si="1"/>
        <v>144971.8381559375</v>
      </c>
      <c r="M13" s="25">
        <f t="shared" si="1"/>
        <v>162550.08150432658</v>
      </c>
      <c r="N13" s="25">
        <f t="shared" si="1"/>
        <v>179739.57207093763</v>
      </c>
      <c r="O13" s="25">
        <f t="shared" si="1"/>
        <v>221550.43863038556</v>
      </c>
      <c r="P13" s="25">
        <f t="shared" si="1"/>
        <v>251585.33842138731</v>
      </c>
      <c r="Q13" s="25">
        <f t="shared" si="1"/>
        <v>281153.48696294281</v>
      </c>
      <c r="R13" s="25">
        <f t="shared" si="1"/>
        <v>310268.99130429979</v>
      </c>
      <c r="S13" s="25">
        <f t="shared" si="1"/>
        <v>338945.7222437131</v>
      </c>
      <c r="T13" s="25">
        <f t="shared" si="1"/>
        <v>367197.32606708485</v>
      </c>
      <c r="U13" s="25">
        <f t="shared" si="1"/>
        <v>397786.1395958552</v>
      </c>
      <c r="V13" s="25">
        <f t="shared" si="1"/>
        <v>432970.07440270804</v>
      </c>
      <c r="W13" s="25">
        <f t="shared" si="1"/>
        <v>467876.47502132278</v>
      </c>
      <c r="X13" s="25">
        <f t="shared" si="1"/>
        <v>502511.35758648004</v>
      </c>
      <c r="Y13" s="25">
        <f t="shared" si="1"/>
        <v>536880.69310496165</v>
      </c>
      <c r="Z13" s="25">
        <f t="shared" si="1"/>
        <v>570990.40967429301</v>
      </c>
      <c r="AA13" s="25">
        <f t="shared" si="1"/>
        <v>663701.60893368174</v>
      </c>
      <c r="AB13" s="25">
        <f t="shared" si="1"/>
        <v>703204.68223090342</v>
      </c>
      <c r="AC13" s="25">
        <f t="shared" si="1"/>
        <v>742358.27634601993</v>
      </c>
      <c r="AD13" s="25">
        <f t="shared" si="1"/>
        <v>781173.95848087117</v>
      </c>
      <c r="AE13" s="25">
        <f t="shared" si="1"/>
        <v>819663.1532817285</v>
      </c>
      <c r="AF13" s="25">
        <f t="shared" si="1"/>
        <v>857837.14747271233</v>
      </c>
      <c r="AG13" s="25">
        <f t="shared" si="1"/>
        <v>907258.79051823646</v>
      </c>
      <c r="AH13" s="25">
        <f t="shared" si="1"/>
        <v>956400.75423464109</v>
      </c>
      <c r="AI13" s="25">
        <f t="shared" ref="AI13:BJ13" si="2">SUM(AI7:AI12)</f>
        <v>1005271.3096597162</v>
      </c>
      <c r="AJ13" s="25">
        <f t="shared" si="2"/>
        <v>1053878.6567570595</v>
      </c>
      <c r="AK13" s="25">
        <f t="shared" si="2"/>
        <v>1102230.9262002313</v>
      </c>
      <c r="AL13" s="25">
        <f t="shared" si="2"/>
        <v>1150336.1811413942</v>
      </c>
      <c r="AM13" s="25">
        <f t="shared" si="2"/>
        <v>1317383.5580557163</v>
      </c>
      <c r="AN13" s="25">
        <f t="shared" si="2"/>
        <v>1369990.4850866275</v>
      </c>
      <c r="AO13" s="25">
        <f t="shared" si="2"/>
        <v>1422350.1832935694</v>
      </c>
      <c r="AP13" s="25">
        <f t="shared" si="2"/>
        <v>1474471.327622849</v>
      </c>
      <c r="AQ13" s="25">
        <f t="shared" si="2"/>
        <v>1526362.5274494591</v>
      </c>
      <c r="AR13" s="25">
        <f t="shared" si="2"/>
        <v>1578032.3284491666</v>
      </c>
      <c r="AS13" s="25">
        <f t="shared" si="2"/>
        <v>1629489.21445632</v>
      </c>
      <c r="AT13" s="25">
        <f t="shared" si="2"/>
        <v>1680741.6093078072</v>
      </c>
      <c r="AU13" s="25">
        <f t="shared" si="2"/>
        <v>1731797.878673574</v>
      </c>
      <c r="AV13" s="25">
        <f t="shared" si="2"/>
        <v>1782666.3318741433</v>
      </c>
      <c r="AW13" s="25">
        <f t="shared" si="2"/>
        <v>1833355.223685533</v>
      </c>
      <c r="AX13" s="25">
        <f t="shared" si="2"/>
        <v>1883872.756131999</v>
      </c>
      <c r="AY13" s="25">
        <f t="shared" si="2"/>
        <v>2029899.4138404438</v>
      </c>
      <c r="AZ13" s="25">
        <f t="shared" si="2"/>
        <v>2101711.1676261588</v>
      </c>
      <c r="BA13" s="25">
        <f t="shared" si="2"/>
        <v>2173382.2536589503</v>
      </c>
      <c r="BB13" s="25">
        <f t="shared" si="2"/>
        <v>2244918.7289609164</v>
      </c>
      <c r="BC13" s="25">
        <f t="shared" si="2"/>
        <v>2316326.6195765492</v>
      </c>
      <c r="BD13" s="25">
        <f t="shared" si="2"/>
        <v>2387611.9212922994</v>
      </c>
      <c r="BE13" s="25">
        <f t="shared" si="2"/>
        <v>2458780.6003507525</v>
      </c>
      <c r="BF13" s="25">
        <f t="shared" si="2"/>
        <v>2529838.5941595174</v>
      </c>
      <c r="BG13" s="25">
        <f t="shared" si="2"/>
        <v>2600791.8119949307</v>
      </c>
      <c r="BH13" s="25">
        <f t="shared" si="2"/>
        <v>2671646.1357006952</v>
      </c>
      <c r="BI13" s="25">
        <f t="shared" si="2"/>
        <v>2742407.4203815367</v>
      </c>
      <c r="BJ13" s="25">
        <f t="shared" si="2"/>
        <v>2813081.4950919994</v>
      </c>
    </row>
    <row r="14" spans="1:63" ht="14.4" thickTop="1" x14ac:dyDescent="0.25"/>
    <row r="15" spans="1:63" ht="15.6" x14ac:dyDescent="0.3">
      <c r="A15" s="70" t="s">
        <v>154</v>
      </c>
      <c r="B15" s="2" t="str">
        <f t="shared" ref="B15:B20" si="3">B7</f>
        <v>SaaS - Tier 1 Sales</v>
      </c>
      <c r="C15" s="2">
        <f>ROUND(C7*(1+Analysis!$B$7)*(1+Analysis!$B$6),0)</f>
        <v>0</v>
      </c>
      <c r="D15" s="2">
        <f>ROUND(D7*(1+Analysis!$B$7)*(1+Analysis!$B$6),0)</f>
        <v>0</v>
      </c>
      <c r="E15" s="2">
        <f>ROUND(E7*(1+Analysis!$B$7)*(1+Analysis!$B$6),0)</f>
        <v>0</v>
      </c>
      <c r="F15" s="2">
        <f>ROUND(F7*(1+Analysis!$B$7)*(1+Analysis!$B$6),0)</f>
        <v>0</v>
      </c>
      <c r="G15" s="2">
        <f>ROUND(G7*(1+Analysis!$B$7)*(1+Analysis!$B$6),0)</f>
        <v>0</v>
      </c>
      <c r="H15" s="2">
        <f>ROUND(H7*(1+Analysis!$B$7)*(1+Analysis!$B$6),0)</f>
        <v>37500</v>
      </c>
      <c r="I15" s="2">
        <f>ROUND(I7*(1+Analysis!$B$7)*(1+Analysis!$B$6),0)</f>
        <v>46425</v>
      </c>
      <c r="J15" s="2">
        <f>ROUND(J7*(1+Analysis!$B$7)*(1+Analysis!$B$6),0)</f>
        <v>55133</v>
      </c>
      <c r="K15" s="2">
        <f>ROUND(K7*(1+Analysis!$B$7)*(1+Analysis!$B$6),0)</f>
        <v>63629</v>
      </c>
      <c r="L15" s="2">
        <f>ROUND(L7*(1+Analysis!$B$7)*(1+Analysis!$B$6),0)</f>
        <v>71922</v>
      </c>
      <c r="M15" s="2">
        <f>ROUND(M7*(1+Analysis!$B$7)*(1+Analysis!$B$6),0)</f>
        <v>80017</v>
      </c>
      <c r="N15" s="2">
        <f>ROUND(N7*(1+Analysis!$B$7)*(1+Analysis!$B$6),0)</f>
        <v>87920</v>
      </c>
      <c r="O15" s="2">
        <f>ROUND(O7*(1+Analysis!$B$7)*(1+Analysis!$B$6),0)</f>
        <v>96077</v>
      </c>
      <c r="P15" s="2">
        <f>ROUND(P7*(1+Analysis!$B$7)*(1+Analysis!$B$6),0)</f>
        <v>104082</v>
      </c>
      <c r="Q15" s="2">
        <f>ROUND(Q7*(1+Analysis!$B$7)*(1+Analysis!$B$6),0)</f>
        <v>111940</v>
      </c>
      <c r="R15" s="2">
        <f>ROUND(R7*(1+Analysis!$B$7)*(1+Analysis!$B$6),0)</f>
        <v>119652</v>
      </c>
      <c r="S15" s="2">
        <f>ROUND(S7*(1+Analysis!$B$7)*(1+Analysis!$B$6),0)</f>
        <v>127225</v>
      </c>
      <c r="T15" s="2">
        <f>ROUND(T7*(1+Analysis!$B$7)*(1+Analysis!$B$6),0)</f>
        <v>134661</v>
      </c>
      <c r="U15" s="2">
        <f>ROUND(U7*(1+Analysis!$B$7)*(1+Analysis!$B$6),0)</f>
        <v>143311</v>
      </c>
      <c r="V15" s="2">
        <f>ROUND(V7*(1+Analysis!$B$7)*(1+Analysis!$B$6),0)</f>
        <v>151885</v>
      </c>
      <c r="W15" s="2">
        <f>ROUND(W7*(1+Analysis!$B$7)*(1+Analysis!$B$6),0)</f>
        <v>160383</v>
      </c>
      <c r="X15" s="2">
        <f>ROUND(X7*(1+Analysis!$B$7)*(1+Analysis!$B$6),0)</f>
        <v>168808</v>
      </c>
      <c r="Y15" s="2">
        <f>ROUND(Y7*(1+Analysis!$B$7)*(1+Analysis!$B$6),0)</f>
        <v>177161</v>
      </c>
      <c r="Z15" s="2">
        <f>ROUND(Z7*(1+Analysis!$B$7)*(1+Analysis!$B$6),0)</f>
        <v>185443</v>
      </c>
      <c r="AA15" s="2">
        <f>ROUND(AA7*(1+Analysis!$B$7)*(1+Analysis!$B$6),0)</f>
        <v>231274</v>
      </c>
      <c r="AB15" s="2">
        <f>ROUND(AB7*(1+Analysis!$B$7)*(1+Analysis!$B$6),0)</f>
        <v>239907</v>
      </c>
      <c r="AC15" s="2">
        <f>ROUND(AC7*(1+Analysis!$B$7)*(1+Analysis!$B$6),0)</f>
        <v>248434</v>
      </c>
      <c r="AD15" s="2">
        <f>ROUND(AD7*(1+Analysis!$B$7)*(1+Analysis!$B$6),0)</f>
        <v>256857</v>
      </c>
      <c r="AE15" s="2">
        <f>ROUND(AE7*(1+Analysis!$B$7)*(1+Analysis!$B$6),0)</f>
        <v>265178</v>
      </c>
      <c r="AF15" s="2">
        <f>ROUND(AF7*(1+Analysis!$B$7)*(1+Analysis!$B$6),0)</f>
        <v>273401</v>
      </c>
      <c r="AG15" s="2">
        <f>ROUND(AG7*(1+Analysis!$B$7)*(1+Analysis!$B$6),0)</f>
        <v>282893</v>
      </c>
      <c r="AH15" s="2">
        <f>ROUND(AH7*(1+Analysis!$B$7)*(1+Analysis!$B$6),0)</f>
        <v>292311</v>
      </c>
      <c r="AI15" s="2">
        <f>ROUND(AI7*(1+Analysis!$B$7)*(1+Analysis!$B$6),0)</f>
        <v>301656</v>
      </c>
      <c r="AJ15" s="2">
        <f>ROUND(AJ7*(1+Analysis!$B$7)*(1+Analysis!$B$6),0)</f>
        <v>310930</v>
      </c>
      <c r="AK15" s="2">
        <f>ROUND(AK7*(1+Analysis!$B$7)*(1+Analysis!$B$6),0)</f>
        <v>320134</v>
      </c>
      <c r="AL15" s="2">
        <f>ROUND(AL7*(1+Analysis!$B$7)*(1+Analysis!$B$6),0)</f>
        <v>329268</v>
      </c>
      <c r="AM15" s="2">
        <f>ROUND(AM7*(1+Analysis!$B$7)*(1+Analysis!$B$6),0)</f>
        <v>366530</v>
      </c>
      <c r="AN15" s="2">
        <f>ROUND(AN7*(1+Analysis!$B$7)*(1+Analysis!$B$6),0)</f>
        <v>376282</v>
      </c>
      <c r="AO15" s="2">
        <f>ROUND(AO7*(1+Analysis!$B$7)*(1+Analysis!$B$6),0)</f>
        <v>385964</v>
      </c>
      <c r="AP15" s="2">
        <f>ROUND(AP7*(1+Analysis!$B$7)*(1+Analysis!$B$6),0)</f>
        <v>395577</v>
      </c>
      <c r="AQ15" s="2">
        <f>ROUND(AQ7*(1+Analysis!$B$7)*(1+Analysis!$B$6),0)</f>
        <v>405122</v>
      </c>
      <c r="AR15" s="2">
        <f>ROUND(AR7*(1+Analysis!$B$7)*(1+Analysis!$B$6),0)</f>
        <v>414602</v>
      </c>
      <c r="AS15" s="2">
        <f>ROUND(AS7*(1+Analysis!$B$7)*(1+Analysis!$B$6),0)</f>
        <v>424018</v>
      </c>
      <c r="AT15" s="2">
        <f>ROUND(AT7*(1+Analysis!$B$7)*(1+Analysis!$B$6),0)</f>
        <v>433371</v>
      </c>
      <c r="AU15" s="2">
        <f>ROUND(AU7*(1+Analysis!$B$7)*(1+Analysis!$B$6),0)</f>
        <v>442661</v>
      </c>
      <c r="AV15" s="2">
        <f>ROUND(AV7*(1+Analysis!$B$7)*(1+Analysis!$B$6),0)</f>
        <v>451892</v>
      </c>
      <c r="AW15" s="2">
        <f>ROUND(AW7*(1+Analysis!$B$7)*(1+Analysis!$B$6),0)</f>
        <v>461063</v>
      </c>
      <c r="AX15" s="2">
        <f>ROUND(AX7*(1+Analysis!$B$7)*(1+Analysis!$B$6),0)</f>
        <v>470177</v>
      </c>
      <c r="AY15" s="2">
        <f>ROUND(AY7*(1+Analysis!$B$7)*(1+Analysis!$B$6),0)</f>
        <v>516098</v>
      </c>
      <c r="AZ15" s="2">
        <f>ROUND(AZ7*(1+Analysis!$B$7)*(1+Analysis!$B$6),0)</f>
        <v>525792</v>
      </c>
      <c r="BA15" s="2">
        <f>ROUND(BA7*(1+Analysis!$B$7)*(1+Analysis!$B$6),0)</f>
        <v>535427</v>
      </c>
      <c r="BB15" s="2">
        <f>ROUND(BB7*(1+Analysis!$B$7)*(1+Analysis!$B$6),0)</f>
        <v>545006</v>
      </c>
      <c r="BC15" s="2">
        <f>ROUND(BC7*(1+Analysis!$B$7)*(1+Analysis!$B$6),0)</f>
        <v>554530</v>
      </c>
      <c r="BD15" s="2">
        <f>ROUND(BD7*(1+Analysis!$B$7)*(1+Analysis!$B$6),0)</f>
        <v>563998</v>
      </c>
      <c r="BE15" s="2">
        <f>ROUND(BE7*(1+Analysis!$B$7)*(1+Analysis!$B$6),0)</f>
        <v>573414</v>
      </c>
      <c r="BF15" s="2">
        <f>ROUND(BF7*(1+Analysis!$B$7)*(1+Analysis!$B$6),0)</f>
        <v>582778</v>
      </c>
      <c r="BG15" s="2">
        <f>ROUND(BG7*(1+Analysis!$B$7)*(1+Analysis!$B$6),0)</f>
        <v>592092</v>
      </c>
      <c r="BH15" s="2">
        <f>ROUND(BH7*(1+Analysis!$B$7)*(1+Analysis!$B$6),0)</f>
        <v>601355</v>
      </c>
      <c r="BI15" s="2">
        <f>ROUND(BI7*(1+Analysis!$B$7)*(1+Analysis!$B$6),0)</f>
        <v>610571</v>
      </c>
      <c r="BJ15" s="2">
        <f>ROUND(BJ7*(1+Analysis!$B$7)*(1+Analysis!$B$6),0)</f>
        <v>619740</v>
      </c>
    </row>
    <row r="16" spans="1:63" x14ac:dyDescent="0.25">
      <c r="B16" s="2" t="str">
        <f t="shared" si="3"/>
        <v>SaaS 2 - Tier 2 Sales</v>
      </c>
      <c r="C16" s="2">
        <f>ROUND(C8*(1+Analysis!$B$7)*(1+Analysis!$B$6),0)</f>
        <v>0</v>
      </c>
      <c r="D16" s="2">
        <f>ROUND(D8*(1+Analysis!$B$7)*(1+Analysis!$B$6),0)</f>
        <v>0</v>
      </c>
      <c r="E16" s="2">
        <f>ROUND(E8*(1+Analysis!$B$7)*(1+Analysis!$B$6),0)</f>
        <v>0</v>
      </c>
      <c r="F16" s="2">
        <f>ROUND(F8*(1+Analysis!$B$7)*(1+Analysis!$B$6),0)</f>
        <v>0</v>
      </c>
      <c r="G16" s="2">
        <f>ROUND(G8*(1+Analysis!$B$7)*(1+Analysis!$B$6),0)</f>
        <v>0</v>
      </c>
      <c r="H16" s="2">
        <f>ROUND(H8*(1+Analysis!$B$7)*(1+Analysis!$B$6),0)</f>
        <v>22750</v>
      </c>
      <c r="I16" s="2">
        <f>ROUND(I8*(1+Analysis!$B$7)*(1+Analysis!$B$6),0)</f>
        <v>30258</v>
      </c>
      <c r="J16" s="2">
        <f>ROUND(J8*(1+Analysis!$B$7)*(1+Analysis!$B$6),0)</f>
        <v>37581</v>
      </c>
      <c r="K16" s="2">
        <f>ROUND(K8*(1+Analysis!$B$7)*(1+Analysis!$B$6),0)</f>
        <v>44725</v>
      </c>
      <c r="L16" s="2">
        <f>ROUND(L8*(1+Analysis!$B$7)*(1+Analysis!$B$6),0)</f>
        <v>51697</v>
      </c>
      <c r="M16" s="2">
        <f>ROUND(M8*(1+Analysis!$B$7)*(1+Analysis!$B$6),0)</f>
        <v>58501</v>
      </c>
      <c r="N16" s="2">
        <f>ROUND(N8*(1+Analysis!$B$7)*(1+Analysis!$B$6),0)</f>
        <v>65143</v>
      </c>
      <c r="O16" s="2">
        <f>ROUND(O8*(1+Analysis!$B$7)*(1+Analysis!$B$6),0)</f>
        <v>87093</v>
      </c>
      <c r="P16" s="2">
        <f>ROUND(P8*(1+Analysis!$B$7)*(1+Analysis!$B$6),0)</f>
        <v>98792</v>
      </c>
      <c r="Q16" s="2">
        <f>ROUND(Q8*(1+Analysis!$B$7)*(1+Analysis!$B$6),0)</f>
        <v>110267</v>
      </c>
      <c r="R16" s="2">
        <f>ROUND(R8*(1+Analysis!$B$7)*(1+Analysis!$B$6),0)</f>
        <v>121526</v>
      </c>
      <c r="S16" s="2">
        <f>ROUND(S8*(1+Analysis!$B$7)*(1+Analysis!$B$6),0)</f>
        <v>132573</v>
      </c>
      <c r="T16" s="2">
        <f>ROUND(T8*(1+Analysis!$B$7)*(1+Analysis!$B$6),0)</f>
        <v>143414</v>
      </c>
      <c r="U16" s="2">
        <f>ROUND(U8*(1+Analysis!$B$7)*(1+Analysis!$B$6),0)</f>
        <v>159269</v>
      </c>
      <c r="V16" s="2">
        <f>ROUND(V8*(1+Analysis!$B$7)*(1+Analysis!$B$6),0)</f>
        <v>174975</v>
      </c>
      <c r="W16" s="2">
        <f>ROUND(W8*(1+Analysis!$B$7)*(1+Analysis!$B$6),0)</f>
        <v>190536</v>
      </c>
      <c r="X16" s="2">
        <f>ROUND(X8*(1+Analysis!$B$7)*(1+Analysis!$B$6),0)</f>
        <v>205955</v>
      </c>
      <c r="Y16" s="2">
        <f>ROUND(Y8*(1+Analysis!$B$7)*(1+Analysis!$B$6),0)</f>
        <v>221234</v>
      </c>
      <c r="Z16" s="2">
        <f>ROUND(Z8*(1+Analysis!$B$7)*(1+Analysis!$B$6),0)</f>
        <v>236375</v>
      </c>
      <c r="AA16" s="2">
        <f>ROUND(AA8*(1+Analysis!$B$7)*(1+Analysis!$B$6),0)</f>
        <v>272220</v>
      </c>
      <c r="AB16" s="2">
        <f>ROUND(AB8*(1+Analysis!$B$7)*(1+Analysis!$B$6),0)</f>
        <v>292031</v>
      </c>
      <c r="AC16" s="2">
        <f>ROUND(AC8*(1+Analysis!$B$7)*(1+Analysis!$B$6),0)</f>
        <v>311571</v>
      </c>
      <c r="AD16" s="2">
        <f>ROUND(AD8*(1+Analysis!$B$7)*(1+Analysis!$B$6),0)</f>
        <v>330848</v>
      </c>
      <c r="AE16" s="2">
        <f>ROUND(AE8*(1+Analysis!$B$7)*(1+Analysis!$B$6),0)</f>
        <v>349866</v>
      </c>
      <c r="AF16" s="2">
        <f>ROUND(AF8*(1+Analysis!$B$7)*(1+Analysis!$B$6),0)</f>
        <v>368632</v>
      </c>
      <c r="AG16" s="2">
        <f>ROUND(AG8*(1+Analysis!$B$7)*(1+Analysis!$B$6),0)</f>
        <v>393311</v>
      </c>
      <c r="AH16" s="2">
        <f>ROUND(AH8*(1+Analysis!$B$7)*(1+Analysis!$B$6),0)</f>
        <v>417770</v>
      </c>
      <c r="AI16" s="2">
        <f>ROUND(AI8*(1+Analysis!$B$7)*(1+Analysis!$B$6),0)</f>
        <v>442014</v>
      </c>
      <c r="AJ16" s="2">
        <f>ROUND(AJ8*(1+Analysis!$B$7)*(1+Analysis!$B$6),0)</f>
        <v>466047</v>
      </c>
      <c r="AK16" s="2">
        <f>ROUND(AK8*(1+Analysis!$B$7)*(1+Analysis!$B$6),0)</f>
        <v>489873</v>
      </c>
      <c r="AL16" s="2">
        <f>ROUND(AL8*(1+Analysis!$B$7)*(1+Analysis!$B$6),0)</f>
        <v>513496</v>
      </c>
      <c r="AM16" s="2">
        <f>ROUND(AM8*(1+Analysis!$B$7)*(1+Analysis!$B$6),0)</f>
        <v>604034</v>
      </c>
      <c r="AN16" s="2">
        <f>ROUND(AN8*(1+Analysis!$B$7)*(1+Analysis!$B$6),0)</f>
        <v>630164</v>
      </c>
      <c r="AO16" s="2">
        <f>ROUND(AO8*(1+Analysis!$B$7)*(1+Analysis!$B$6),0)</f>
        <v>656079</v>
      </c>
      <c r="AP16" s="2">
        <f>ROUND(AP8*(1+Analysis!$B$7)*(1+Analysis!$B$6),0)</f>
        <v>681782</v>
      </c>
      <c r="AQ16" s="2">
        <f>ROUND(AQ8*(1+Analysis!$B$7)*(1+Analysis!$B$6),0)</f>
        <v>707277</v>
      </c>
      <c r="AR16" s="2">
        <f>ROUND(AR8*(1+Analysis!$B$7)*(1+Analysis!$B$6),0)</f>
        <v>732568</v>
      </c>
      <c r="AS16" s="2">
        <f>ROUND(AS8*(1+Analysis!$B$7)*(1+Analysis!$B$6),0)</f>
        <v>757660</v>
      </c>
      <c r="AT16" s="2">
        <f>ROUND(AT8*(1+Analysis!$B$7)*(1+Analysis!$B$6),0)</f>
        <v>782555</v>
      </c>
      <c r="AU16" s="2">
        <f>ROUND(AU8*(1+Analysis!$B$7)*(1+Analysis!$B$6),0)</f>
        <v>807259</v>
      </c>
      <c r="AV16" s="2">
        <f>ROUND(AV8*(1+Analysis!$B$7)*(1+Analysis!$B$6),0)</f>
        <v>831774</v>
      </c>
      <c r="AW16" s="2">
        <f>ROUND(AW8*(1+Analysis!$B$7)*(1+Analysis!$B$6),0)</f>
        <v>856104</v>
      </c>
      <c r="AX16" s="2">
        <f>ROUND(AX8*(1+Analysis!$B$7)*(1+Analysis!$B$6),0)</f>
        <v>880253</v>
      </c>
      <c r="AY16" s="2">
        <f>ROUND(AY8*(1+Analysis!$B$7)*(1+Analysis!$B$6),0)</f>
        <v>916062</v>
      </c>
      <c r="AZ16" s="2">
        <f>ROUND(AZ8*(1+Analysis!$B$7)*(1+Analysis!$B$6),0)</f>
        <v>951735</v>
      </c>
      <c r="BA16" s="2">
        <f>ROUND(BA8*(1+Analysis!$B$7)*(1+Analysis!$B$6),0)</f>
        <v>987276</v>
      </c>
      <c r="BB16" s="2">
        <f>ROUND(BB8*(1+Analysis!$B$7)*(1+Analysis!$B$6),0)</f>
        <v>1022687</v>
      </c>
      <c r="BC16" s="2">
        <f>ROUND(BC8*(1+Analysis!$B$7)*(1+Analysis!$B$6),0)</f>
        <v>1057970</v>
      </c>
      <c r="BD16" s="2">
        <f>ROUND(BD8*(1+Analysis!$B$7)*(1+Analysis!$B$6),0)</f>
        <v>1093128</v>
      </c>
      <c r="BE16" s="2">
        <f>ROUND(BE8*(1+Analysis!$B$7)*(1+Analysis!$B$6),0)</f>
        <v>1128163</v>
      </c>
      <c r="BF16" s="2">
        <f>ROUND(BF8*(1+Analysis!$B$7)*(1+Analysis!$B$6),0)</f>
        <v>1163078</v>
      </c>
      <c r="BG16" s="2">
        <f>ROUND(BG8*(1+Analysis!$B$7)*(1+Analysis!$B$6),0)</f>
        <v>1197874</v>
      </c>
      <c r="BH16" s="2">
        <f>ROUND(BH8*(1+Analysis!$B$7)*(1+Analysis!$B$6),0)</f>
        <v>1232555</v>
      </c>
      <c r="BI16" s="2">
        <f>ROUND(BI8*(1+Analysis!$B$7)*(1+Analysis!$B$6),0)</f>
        <v>1267122</v>
      </c>
      <c r="BJ16" s="2">
        <f>ROUND(BJ8*(1+Analysis!$B$7)*(1+Analysis!$B$6),0)</f>
        <v>1301578</v>
      </c>
    </row>
    <row r="17" spans="1:62" x14ac:dyDescent="0.25">
      <c r="B17" s="2" t="str">
        <f t="shared" si="3"/>
        <v>SaaS 3 - Tier 3 Sales</v>
      </c>
      <c r="C17" s="2">
        <f>ROUND(C9*(1+Analysis!$B$7)*(1+Analysis!$B$6),0)</f>
        <v>0</v>
      </c>
      <c r="D17" s="2">
        <f>ROUND(D9*(1+Analysis!$B$7)*(1+Analysis!$B$6),0)</f>
        <v>0</v>
      </c>
      <c r="E17" s="2">
        <f>ROUND(E9*(1+Analysis!$B$7)*(1+Analysis!$B$6),0)</f>
        <v>0</v>
      </c>
      <c r="F17" s="2">
        <f>ROUND(F9*(1+Analysis!$B$7)*(1+Analysis!$B$6),0)</f>
        <v>0</v>
      </c>
      <c r="G17" s="2">
        <f>ROUND(G9*(1+Analysis!$B$7)*(1+Analysis!$B$6),0)</f>
        <v>0</v>
      </c>
      <c r="H17" s="2">
        <f>ROUND(H9*(1+Analysis!$B$7)*(1+Analysis!$B$6),0)</f>
        <v>7500</v>
      </c>
      <c r="I17" s="2">
        <f>ROUND(I9*(1+Analysis!$B$7)*(1+Analysis!$B$6),0)</f>
        <v>7275</v>
      </c>
      <c r="J17" s="2">
        <f>ROUND(J9*(1+Analysis!$B$7)*(1+Analysis!$B$6),0)</f>
        <v>9757</v>
      </c>
      <c r="K17" s="2">
        <f>ROUND(K9*(1+Analysis!$B$7)*(1+Analysis!$B$6),0)</f>
        <v>12178</v>
      </c>
      <c r="L17" s="2">
        <f>ROUND(L9*(1+Analysis!$B$7)*(1+Analysis!$B$6),0)</f>
        <v>14539</v>
      </c>
      <c r="M17" s="2">
        <f>ROUND(M9*(1+Analysis!$B$7)*(1+Analysis!$B$6),0)</f>
        <v>16844</v>
      </c>
      <c r="N17" s="2">
        <f>ROUND(N9*(1+Analysis!$B$7)*(1+Analysis!$B$6),0)</f>
        <v>19093</v>
      </c>
      <c r="O17" s="2">
        <f>ROUND(O9*(1+Analysis!$B$7)*(1+Analysis!$B$6),0)</f>
        <v>25379</v>
      </c>
      <c r="P17" s="2">
        <f>ROUND(P9*(1+Analysis!$B$7)*(1+Analysis!$B$6),0)</f>
        <v>30295</v>
      </c>
      <c r="Q17" s="2">
        <f>ROUND(Q9*(1+Analysis!$B$7)*(1+Analysis!$B$6),0)</f>
        <v>35116</v>
      </c>
      <c r="R17" s="2">
        <f>ROUND(R9*(1+Analysis!$B$7)*(1+Analysis!$B$6),0)</f>
        <v>39844</v>
      </c>
      <c r="S17" s="2">
        <f>ROUND(S9*(1+Analysis!$B$7)*(1+Analysis!$B$6),0)</f>
        <v>44482</v>
      </c>
      <c r="T17" s="2">
        <f>ROUND(T9*(1+Analysis!$B$7)*(1+Analysis!$B$6),0)</f>
        <v>49033</v>
      </c>
      <c r="U17" s="2">
        <f>ROUND(U9*(1+Analysis!$B$7)*(1+Analysis!$B$6),0)</f>
        <v>54699</v>
      </c>
      <c r="V17" s="2">
        <f>ROUND(V9*(1+Analysis!$B$7)*(1+Analysis!$B$6),0)</f>
        <v>60312</v>
      </c>
      <c r="W17" s="2">
        <f>ROUND(W9*(1+Analysis!$B$7)*(1+Analysis!$B$6),0)</f>
        <v>65874</v>
      </c>
      <c r="X17" s="2">
        <f>ROUND(X9*(1+Analysis!$B$7)*(1+Analysis!$B$6),0)</f>
        <v>71384</v>
      </c>
      <c r="Y17" s="2">
        <f>ROUND(Y9*(1+Analysis!$B$7)*(1+Analysis!$B$6),0)</f>
        <v>76844</v>
      </c>
      <c r="Z17" s="2">
        <f>ROUND(Z9*(1+Analysis!$B$7)*(1+Analysis!$B$6),0)</f>
        <v>82255</v>
      </c>
      <c r="AA17" s="2">
        <f>ROUND(AA9*(1+Analysis!$B$7)*(1+Analysis!$B$6),0)</f>
        <v>88149</v>
      </c>
      <c r="AB17" s="2">
        <f>ROUND(AB9*(1+Analysis!$B$7)*(1+Analysis!$B$6),0)</f>
        <v>94075</v>
      </c>
      <c r="AC17" s="2">
        <f>ROUND(AC9*(1+Analysis!$B$7)*(1+Analysis!$B$6),0)</f>
        <v>100037</v>
      </c>
      <c r="AD17" s="2">
        <f>ROUND(AD9*(1+Analysis!$B$7)*(1+Analysis!$B$6),0)</f>
        <v>106037</v>
      </c>
      <c r="AE17" s="2">
        <f>ROUND(AE9*(1+Analysis!$B$7)*(1+Analysis!$B$6),0)</f>
        <v>112076</v>
      </c>
      <c r="AF17" s="2">
        <f>ROUND(AF9*(1+Analysis!$B$7)*(1+Analysis!$B$6),0)</f>
        <v>118158</v>
      </c>
      <c r="AG17" s="2">
        <f>ROUND(AG9*(1+Analysis!$B$7)*(1+Analysis!$B$6),0)</f>
        <v>128469</v>
      </c>
      <c r="AH17" s="2">
        <f>ROUND(AH9*(1+Analysis!$B$7)*(1+Analysis!$B$6),0)</f>
        <v>138806</v>
      </c>
      <c r="AI17" s="2">
        <f>ROUND(AI9*(1+Analysis!$B$7)*(1+Analysis!$B$6),0)</f>
        <v>149172</v>
      </c>
      <c r="AJ17" s="2">
        <f>ROUND(AJ9*(1+Analysis!$B$7)*(1+Analysis!$B$6),0)</f>
        <v>159570</v>
      </c>
      <c r="AK17" s="2">
        <f>ROUND(AK9*(1+Analysis!$B$7)*(1+Analysis!$B$6),0)</f>
        <v>170001</v>
      </c>
      <c r="AL17" s="2">
        <f>ROUND(AL9*(1+Analysis!$B$7)*(1+Analysis!$B$6),0)</f>
        <v>180468</v>
      </c>
      <c r="AM17" s="2">
        <f>ROUND(AM9*(1+Analysis!$B$7)*(1+Analysis!$B$6),0)</f>
        <v>214845</v>
      </c>
      <c r="AN17" s="2">
        <f>ROUND(AN9*(1+Analysis!$B$7)*(1+Analysis!$B$6),0)</f>
        <v>226709</v>
      </c>
      <c r="AO17" s="2">
        <f>ROUND(AO9*(1+Analysis!$B$7)*(1+Analysis!$B$6),0)</f>
        <v>238621</v>
      </c>
      <c r="AP17" s="2">
        <f>ROUND(AP9*(1+Analysis!$B$7)*(1+Analysis!$B$6),0)</f>
        <v>250585</v>
      </c>
      <c r="AQ17" s="2">
        <f>ROUND(AQ9*(1+Analysis!$B$7)*(1+Analysis!$B$6),0)</f>
        <v>262602</v>
      </c>
      <c r="AR17" s="2">
        <f>ROUND(AR9*(1+Analysis!$B$7)*(1+Analysis!$B$6),0)</f>
        <v>274675</v>
      </c>
      <c r="AS17" s="2">
        <f>ROUND(AS9*(1+Analysis!$B$7)*(1+Analysis!$B$6),0)</f>
        <v>286808</v>
      </c>
      <c r="AT17" s="2">
        <f>ROUND(AT9*(1+Analysis!$B$7)*(1+Analysis!$B$6),0)</f>
        <v>299002</v>
      </c>
      <c r="AU17" s="2">
        <f>ROUND(AU9*(1+Analysis!$B$7)*(1+Analysis!$B$6),0)</f>
        <v>311261</v>
      </c>
      <c r="AV17" s="2">
        <f>ROUND(AV9*(1+Analysis!$B$7)*(1+Analysis!$B$6),0)</f>
        <v>323587</v>
      </c>
      <c r="AW17" s="2">
        <f>ROUND(AW9*(1+Analysis!$B$7)*(1+Analysis!$B$6),0)</f>
        <v>335983</v>
      </c>
      <c r="AX17" s="2">
        <f>ROUND(AX9*(1+Analysis!$B$7)*(1+Analysis!$B$6),0)</f>
        <v>348452</v>
      </c>
      <c r="AY17" s="2">
        <f>ROUND(AY9*(1+Analysis!$B$7)*(1+Analysis!$B$6),0)</f>
        <v>408082</v>
      </c>
      <c r="AZ17" s="2">
        <f>ROUND(AZ9*(1+Analysis!$B$7)*(1+Analysis!$B$6),0)</f>
        <v>429033</v>
      </c>
      <c r="BA17" s="2">
        <f>ROUND(BA9*(1+Analysis!$B$7)*(1+Analysis!$B$6),0)</f>
        <v>450024</v>
      </c>
      <c r="BB17" s="2">
        <f>ROUND(BB9*(1+Analysis!$B$7)*(1+Analysis!$B$6),0)</f>
        <v>471059</v>
      </c>
      <c r="BC17" s="2">
        <f>ROUND(BC9*(1+Analysis!$B$7)*(1+Analysis!$B$6),0)</f>
        <v>492139</v>
      </c>
      <c r="BD17" s="2">
        <f>ROUND(BD9*(1+Analysis!$B$7)*(1+Analysis!$B$6),0)</f>
        <v>513266</v>
      </c>
      <c r="BE17" s="2">
        <f>ROUND(BE9*(1+Analysis!$B$7)*(1+Analysis!$B$6),0)</f>
        <v>534442</v>
      </c>
      <c r="BF17" s="2">
        <f>ROUND(BF9*(1+Analysis!$B$7)*(1+Analysis!$B$6),0)</f>
        <v>555669</v>
      </c>
      <c r="BG17" s="2">
        <f>ROUND(BG9*(1+Analysis!$B$7)*(1+Analysis!$B$6),0)</f>
        <v>576950</v>
      </c>
      <c r="BH17" s="2">
        <f>ROUND(BH9*(1+Analysis!$B$7)*(1+Analysis!$B$6),0)</f>
        <v>598286</v>
      </c>
      <c r="BI17" s="2">
        <f>ROUND(BI9*(1+Analysis!$B$7)*(1+Analysis!$B$6),0)</f>
        <v>619680</v>
      </c>
      <c r="BJ17" s="2">
        <f>ROUND(BJ9*(1+Analysis!$B$7)*(1+Analysis!$B$6),0)</f>
        <v>641134</v>
      </c>
    </row>
    <row r="18" spans="1:62" x14ac:dyDescent="0.25">
      <c r="B18" s="2" t="str">
        <f t="shared" si="3"/>
        <v>Licensing 1 - Basic Data API Sales</v>
      </c>
      <c r="C18" s="2">
        <f>ROUND(C10*(1+Analysis!$B$7)*(1+Analysis!$B$6),0)</f>
        <v>0</v>
      </c>
      <c r="D18" s="2">
        <f>ROUND(D10*(1+Analysis!$B$7)*(1+Analysis!$B$6),0)</f>
        <v>0</v>
      </c>
      <c r="E18" s="2">
        <f>ROUND(E10*(1+Analysis!$B$7)*(1+Analysis!$B$6),0)</f>
        <v>0</v>
      </c>
      <c r="F18" s="2">
        <f>ROUND(F10*(1+Analysis!$B$7)*(1+Analysis!$B$6),0)</f>
        <v>0</v>
      </c>
      <c r="G18" s="2">
        <f>ROUND(G10*(1+Analysis!$B$7)*(1+Analysis!$B$6),0)</f>
        <v>0</v>
      </c>
      <c r="H18" s="2">
        <f>ROUND(H10*(1+Analysis!$B$7)*(1+Analysis!$B$6),0)</f>
        <v>0</v>
      </c>
      <c r="I18" s="2">
        <f>ROUND(I10*(1+Analysis!$B$7)*(1+Analysis!$B$6),0)</f>
        <v>0</v>
      </c>
      <c r="J18" s="2">
        <f>ROUND(J10*(1+Analysis!$B$7)*(1+Analysis!$B$6),0)</f>
        <v>0</v>
      </c>
      <c r="K18" s="2">
        <f>ROUND(K10*(1+Analysis!$B$7)*(1+Analysis!$B$6),0)</f>
        <v>0</v>
      </c>
      <c r="L18" s="2">
        <f>ROUND(L10*(1+Analysis!$B$7)*(1+Analysis!$B$6),0)</f>
        <v>0</v>
      </c>
      <c r="M18" s="2">
        <f>ROUND(M10*(1+Analysis!$B$7)*(1+Analysis!$B$6),0)</f>
        <v>0</v>
      </c>
      <c r="N18" s="2">
        <f>ROUND(N10*(1+Analysis!$B$7)*(1+Analysis!$B$6),0)</f>
        <v>0</v>
      </c>
      <c r="O18" s="2">
        <f>ROUND(O10*(1+Analysis!$B$7)*(1+Analysis!$B$6),0)</f>
        <v>5000</v>
      </c>
      <c r="P18" s="2">
        <f>ROUND(P10*(1+Analysis!$B$7)*(1+Analysis!$B$6),0)</f>
        <v>9975</v>
      </c>
      <c r="Q18" s="2">
        <f>ROUND(Q10*(1+Analysis!$B$7)*(1+Analysis!$B$6),0)</f>
        <v>14925</v>
      </c>
      <c r="R18" s="2">
        <f>ROUND(R10*(1+Analysis!$B$7)*(1+Analysis!$B$6),0)</f>
        <v>19851</v>
      </c>
      <c r="S18" s="2">
        <f>ROUND(S10*(1+Analysis!$B$7)*(1+Analysis!$B$6),0)</f>
        <v>24754</v>
      </c>
      <c r="T18" s="2">
        <f>ROUND(T10*(1+Analysis!$B$7)*(1+Analysis!$B$6),0)</f>
        <v>29632</v>
      </c>
      <c r="U18" s="2">
        <f>ROUND(U10*(1+Analysis!$B$7)*(1+Analysis!$B$6),0)</f>
        <v>29632</v>
      </c>
      <c r="V18" s="2">
        <f>ROUND(V10*(1+Analysis!$B$7)*(1+Analysis!$B$6),0)</f>
        <v>34488</v>
      </c>
      <c r="W18" s="2">
        <f>ROUND(W10*(1+Analysis!$B$7)*(1+Analysis!$B$6),0)</f>
        <v>39321</v>
      </c>
      <c r="X18" s="2">
        <f>ROUND(X10*(1+Analysis!$B$7)*(1+Analysis!$B$6),0)</f>
        <v>44131</v>
      </c>
      <c r="Y18" s="2">
        <f>ROUND(Y10*(1+Analysis!$B$7)*(1+Analysis!$B$6),0)</f>
        <v>48919</v>
      </c>
      <c r="Z18" s="2">
        <f>ROUND(Z10*(1+Analysis!$B$7)*(1+Analysis!$B$6),0)</f>
        <v>53686</v>
      </c>
      <c r="AA18" s="2">
        <f>ROUND(AA10*(1+Analysis!$B$7)*(1+Analysis!$B$6),0)</f>
        <v>58431</v>
      </c>
      <c r="AB18" s="2">
        <f>ROUND(AB10*(1+Analysis!$B$7)*(1+Analysis!$B$6),0)</f>
        <v>63155</v>
      </c>
      <c r="AC18" s="2">
        <f>ROUND(AC10*(1+Analysis!$B$7)*(1+Analysis!$B$6),0)</f>
        <v>67858</v>
      </c>
      <c r="AD18" s="2">
        <f>ROUND(AD10*(1+Analysis!$B$7)*(1+Analysis!$B$6),0)</f>
        <v>72541</v>
      </c>
      <c r="AE18" s="2">
        <f>ROUND(AE10*(1+Analysis!$B$7)*(1+Analysis!$B$6),0)</f>
        <v>77204</v>
      </c>
      <c r="AF18" s="2">
        <f>ROUND(AF10*(1+Analysis!$B$7)*(1+Analysis!$B$6),0)</f>
        <v>81848</v>
      </c>
      <c r="AG18" s="2">
        <f>ROUND(AG10*(1+Analysis!$B$7)*(1+Analysis!$B$6),0)</f>
        <v>86472</v>
      </c>
      <c r="AH18" s="2">
        <f>ROUND(AH10*(1+Analysis!$B$7)*(1+Analysis!$B$6),0)</f>
        <v>91077</v>
      </c>
      <c r="AI18" s="2">
        <f>ROUND(AI10*(1+Analysis!$B$7)*(1+Analysis!$B$6),0)</f>
        <v>95663</v>
      </c>
      <c r="AJ18" s="2">
        <f>ROUND(AJ10*(1+Analysis!$B$7)*(1+Analysis!$B$6),0)</f>
        <v>100231</v>
      </c>
      <c r="AK18" s="2">
        <f>ROUND(AK10*(1+Analysis!$B$7)*(1+Analysis!$B$6),0)</f>
        <v>104781</v>
      </c>
      <c r="AL18" s="2">
        <f>ROUND(AL10*(1+Analysis!$B$7)*(1+Analysis!$B$6),0)</f>
        <v>109313</v>
      </c>
      <c r="AM18" s="2">
        <f>ROUND(AM10*(1+Analysis!$B$7)*(1+Analysis!$B$6),0)</f>
        <v>113827</v>
      </c>
      <c r="AN18" s="2">
        <f>ROUND(AN10*(1+Analysis!$B$7)*(1+Analysis!$B$6),0)</f>
        <v>118325</v>
      </c>
      <c r="AO18" s="2">
        <f>ROUND(AO10*(1+Analysis!$B$7)*(1+Analysis!$B$6),0)</f>
        <v>122805</v>
      </c>
      <c r="AP18" s="2">
        <f>ROUND(AP10*(1+Analysis!$B$7)*(1+Analysis!$B$6),0)</f>
        <v>127270</v>
      </c>
      <c r="AQ18" s="2">
        <f>ROUND(AQ10*(1+Analysis!$B$7)*(1+Analysis!$B$6),0)</f>
        <v>131718</v>
      </c>
      <c r="AR18" s="2">
        <f>ROUND(AR10*(1+Analysis!$B$7)*(1+Analysis!$B$6),0)</f>
        <v>136150</v>
      </c>
      <c r="AS18" s="2">
        <f>ROUND(AS10*(1+Analysis!$B$7)*(1+Analysis!$B$6),0)</f>
        <v>140567</v>
      </c>
      <c r="AT18" s="2">
        <f>ROUND(AT10*(1+Analysis!$B$7)*(1+Analysis!$B$6),0)</f>
        <v>144968</v>
      </c>
      <c r="AU18" s="2">
        <f>ROUND(AU10*(1+Analysis!$B$7)*(1+Analysis!$B$6),0)</f>
        <v>149354</v>
      </c>
      <c r="AV18" s="2">
        <f>ROUND(AV10*(1+Analysis!$B$7)*(1+Analysis!$B$6),0)</f>
        <v>153726</v>
      </c>
      <c r="AW18" s="2">
        <f>ROUND(AW10*(1+Analysis!$B$7)*(1+Analysis!$B$6),0)</f>
        <v>158083</v>
      </c>
      <c r="AX18" s="2">
        <f>ROUND(AX10*(1+Analysis!$B$7)*(1+Analysis!$B$6),0)</f>
        <v>162426</v>
      </c>
      <c r="AY18" s="2">
        <f>ROUND(AY10*(1+Analysis!$B$7)*(1+Analysis!$B$6),0)</f>
        <v>166756</v>
      </c>
      <c r="AZ18" s="2">
        <f>ROUND(AZ10*(1+Analysis!$B$7)*(1+Analysis!$B$6),0)</f>
        <v>171905</v>
      </c>
      <c r="BA18" s="2">
        <f>ROUND(BA10*(1+Analysis!$B$7)*(1+Analysis!$B$6),0)</f>
        <v>177059</v>
      </c>
      <c r="BB18" s="2">
        <f>ROUND(BB10*(1+Analysis!$B$7)*(1+Analysis!$B$6),0)</f>
        <v>182217</v>
      </c>
      <c r="BC18" s="2">
        <f>ROUND(BC10*(1+Analysis!$B$7)*(1+Analysis!$B$6),0)</f>
        <v>187380</v>
      </c>
      <c r="BD18" s="2">
        <f>ROUND(BD10*(1+Analysis!$B$7)*(1+Analysis!$B$6),0)</f>
        <v>192547</v>
      </c>
      <c r="BE18" s="2">
        <f>ROUND(BE10*(1+Analysis!$B$7)*(1+Analysis!$B$6),0)</f>
        <v>197719</v>
      </c>
      <c r="BF18" s="2">
        <f>ROUND(BF10*(1+Analysis!$B$7)*(1+Analysis!$B$6),0)</f>
        <v>202895</v>
      </c>
      <c r="BG18" s="2">
        <f>ROUND(BG10*(1+Analysis!$B$7)*(1+Analysis!$B$6),0)</f>
        <v>208077</v>
      </c>
      <c r="BH18" s="2">
        <f>ROUND(BH10*(1+Analysis!$B$7)*(1+Analysis!$B$6),0)</f>
        <v>213263</v>
      </c>
      <c r="BI18" s="2">
        <f>ROUND(BI10*(1+Analysis!$B$7)*(1+Analysis!$B$6),0)</f>
        <v>218455</v>
      </c>
      <c r="BJ18" s="2">
        <f>ROUND(BJ10*(1+Analysis!$B$7)*(1+Analysis!$B$6),0)</f>
        <v>223652</v>
      </c>
    </row>
    <row r="19" spans="1:62" x14ac:dyDescent="0.25">
      <c r="B19" s="2" t="str">
        <f t="shared" si="3"/>
        <v>Consutlancy - per Client Sales</v>
      </c>
      <c r="C19" s="2">
        <f>ROUND(C11*(1+Analysis!$B$7)*(1+Analysis!$B$6),0)</f>
        <v>5000</v>
      </c>
      <c r="D19" s="2">
        <f>ROUND(D11*(1+Analysis!$B$7)*(1+Analysis!$B$6),0)</f>
        <v>10000</v>
      </c>
      <c r="E19" s="2">
        <f>ROUND(E11*(1+Analysis!$B$7)*(1+Analysis!$B$6),0)</f>
        <v>15000</v>
      </c>
      <c r="F19" s="2">
        <f>ROUND(F11*(1+Analysis!$B$7)*(1+Analysis!$B$6),0)</f>
        <v>20000</v>
      </c>
      <c r="G19" s="2">
        <f>ROUND(G11*(1+Analysis!$B$7)*(1+Analysis!$B$6),0)</f>
        <v>25000</v>
      </c>
      <c r="H19" s="2">
        <f>ROUND(H11*(1+Analysis!$B$7)*(1+Analysis!$B$6),0)</f>
        <v>5500</v>
      </c>
      <c r="I19" s="2">
        <f>ROUND(I11*(1+Analysis!$B$7)*(1+Analysis!$B$6),0)</f>
        <v>5803</v>
      </c>
      <c r="J19" s="2">
        <f>ROUND(J11*(1+Analysis!$B$7)*(1+Analysis!$B$6),0)</f>
        <v>6122</v>
      </c>
      <c r="K19" s="2">
        <f>ROUND(K11*(1+Analysis!$B$7)*(1+Analysis!$B$6),0)</f>
        <v>6458</v>
      </c>
      <c r="L19" s="2">
        <f>ROUND(L11*(1+Analysis!$B$7)*(1+Analysis!$B$6),0)</f>
        <v>6814</v>
      </c>
      <c r="M19" s="2">
        <f>ROUND(M11*(1+Analysis!$B$7)*(1+Analysis!$B$6),0)</f>
        <v>7188</v>
      </c>
      <c r="N19" s="2">
        <f>ROUND(N11*(1+Analysis!$B$7)*(1+Analysis!$B$6),0)</f>
        <v>7584</v>
      </c>
      <c r="O19" s="2">
        <f>ROUND(O11*(1+Analysis!$B$7)*(1+Analysis!$B$6),0)</f>
        <v>8001</v>
      </c>
      <c r="P19" s="2">
        <f>ROUND(P11*(1+Analysis!$B$7)*(1+Analysis!$B$6),0)</f>
        <v>8441</v>
      </c>
      <c r="Q19" s="2">
        <f>ROUND(Q11*(1+Analysis!$B$7)*(1+Analysis!$B$6),0)</f>
        <v>8905</v>
      </c>
      <c r="R19" s="2">
        <f>ROUND(R11*(1+Analysis!$B$7)*(1+Analysis!$B$6),0)</f>
        <v>9395</v>
      </c>
      <c r="S19" s="2">
        <f>ROUND(S11*(1+Analysis!$B$7)*(1+Analysis!$B$6),0)</f>
        <v>9912</v>
      </c>
      <c r="T19" s="2">
        <f>ROUND(T11*(1+Analysis!$B$7)*(1+Analysis!$B$6),0)</f>
        <v>10457</v>
      </c>
      <c r="U19" s="2">
        <f>ROUND(U11*(1+Analysis!$B$7)*(1+Analysis!$B$6),0)</f>
        <v>10875</v>
      </c>
      <c r="V19" s="2">
        <f>ROUND(V11*(1+Analysis!$B$7)*(1+Analysis!$B$6),0)</f>
        <v>11310</v>
      </c>
      <c r="W19" s="2">
        <f>ROUND(W11*(1+Analysis!$B$7)*(1+Analysis!$B$6),0)</f>
        <v>11762</v>
      </c>
      <c r="X19" s="2">
        <f>ROUND(X11*(1+Analysis!$B$7)*(1+Analysis!$B$6),0)</f>
        <v>12233</v>
      </c>
      <c r="Y19" s="2">
        <f>ROUND(Y11*(1+Analysis!$B$7)*(1+Analysis!$B$6),0)</f>
        <v>12722</v>
      </c>
      <c r="Z19" s="2">
        <f>ROUND(Z11*(1+Analysis!$B$7)*(1+Analysis!$B$6),0)</f>
        <v>13231</v>
      </c>
      <c r="AA19" s="2">
        <f>ROUND(AA11*(1+Analysis!$B$7)*(1+Analysis!$B$6),0)</f>
        <v>13628</v>
      </c>
      <c r="AB19" s="2">
        <f>ROUND(AB11*(1+Analysis!$B$7)*(1+Analysis!$B$6),0)</f>
        <v>14037</v>
      </c>
      <c r="AC19" s="2">
        <f>ROUND(AC11*(1+Analysis!$B$7)*(1+Analysis!$B$6),0)</f>
        <v>14458</v>
      </c>
      <c r="AD19" s="2">
        <f>ROUND(AD11*(1+Analysis!$B$7)*(1+Analysis!$B$6),0)</f>
        <v>14892</v>
      </c>
      <c r="AE19" s="2">
        <f>ROUND(AE11*(1+Analysis!$B$7)*(1+Analysis!$B$6),0)</f>
        <v>15338</v>
      </c>
      <c r="AF19" s="2">
        <f>ROUND(AF11*(1+Analysis!$B$7)*(1+Analysis!$B$6),0)</f>
        <v>15798</v>
      </c>
      <c r="AG19" s="2">
        <f>ROUND(AG11*(1+Analysis!$B$7)*(1+Analysis!$B$6),0)</f>
        <v>16114</v>
      </c>
      <c r="AH19" s="2">
        <f>ROUND(AH11*(1+Analysis!$B$7)*(1+Analysis!$B$6),0)</f>
        <v>16437</v>
      </c>
      <c r="AI19" s="2">
        <f>ROUND(AI11*(1+Analysis!$B$7)*(1+Analysis!$B$6),0)</f>
        <v>16765</v>
      </c>
      <c r="AJ19" s="2">
        <f>ROUND(AJ11*(1+Analysis!$B$7)*(1+Analysis!$B$6),0)</f>
        <v>17101</v>
      </c>
      <c r="AK19" s="2">
        <f>ROUND(AK11*(1+Analysis!$B$7)*(1+Analysis!$B$6),0)</f>
        <v>17443</v>
      </c>
      <c r="AL19" s="2">
        <f>ROUND(AL11*(1+Analysis!$B$7)*(1+Analysis!$B$6),0)</f>
        <v>17792</v>
      </c>
      <c r="AM19" s="2">
        <f>ROUND(AM11*(1+Analysis!$B$7)*(1+Analysis!$B$6),0)</f>
        <v>18147</v>
      </c>
      <c r="AN19" s="2">
        <f>ROUND(AN11*(1+Analysis!$B$7)*(1+Analysis!$B$6),0)</f>
        <v>18510</v>
      </c>
      <c r="AO19" s="2">
        <f>ROUND(AO11*(1+Analysis!$B$7)*(1+Analysis!$B$6),0)</f>
        <v>18881</v>
      </c>
      <c r="AP19" s="2">
        <f>ROUND(AP11*(1+Analysis!$B$7)*(1+Analysis!$B$6),0)</f>
        <v>19258</v>
      </c>
      <c r="AQ19" s="2">
        <f>ROUND(AQ11*(1+Analysis!$B$7)*(1+Analysis!$B$6),0)</f>
        <v>19643</v>
      </c>
      <c r="AR19" s="2">
        <f>ROUND(AR11*(1+Analysis!$B$7)*(1+Analysis!$B$6),0)</f>
        <v>20036</v>
      </c>
      <c r="AS19" s="2">
        <f>ROUND(AS11*(1+Analysis!$B$7)*(1+Analysis!$B$6),0)</f>
        <v>20437</v>
      </c>
      <c r="AT19" s="2">
        <f>ROUND(AT11*(1+Analysis!$B$7)*(1+Analysis!$B$6),0)</f>
        <v>20846</v>
      </c>
      <c r="AU19" s="2">
        <f>ROUND(AU11*(1+Analysis!$B$7)*(1+Analysis!$B$6),0)</f>
        <v>21263</v>
      </c>
      <c r="AV19" s="2">
        <f>ROUND(AV11*(1+Analysis!$B$7)*(1+Analysis!$B$6),0)</f>
        <v>21688</v>
      </c>
      <c r="AW19" s="2">
        <f>ROUND(AW11*(1+Analysis!$B$7)*(1+Analysis!$B$6),0)</f>
        <v>22122</v>
      </c>
      <c r="AX19" s="2">
        <f>ROUND(AX11*(1+Analysis!$B$7)*(1+Analysis!$B$6),0)</f>
        <v>22564</v>
      </c>
      <c r="AY19" s="2">
        <f>ROUND(AY11*(1+Analysis!$B$7)*(1+Analysis!$B$6),0)</f>
        <v>22903</v>
      </c>
      <c r="AZ19" s="2">
        <f>ROUND(AZ11*(1+Analysis!$B$7)*(1+Analysis!$B$6),0)</f>
        <v>23246</v>
      </c>
      <c r="BA19" s="2">
        <f>ROUND(BA11*(1+Analysis!$B$7)*(1+Analysis!$B$6),0)</f>
        <v>23595</v>
      </c>
      <c r="BB19" s="2">
        <f>ROUND(BB11*(1+Analysis!$B$7)*(1+Analysis!$B$6),0)</f>
        <v>23949</v>
      </c>
      <c r="BC19" s="2">
        <f>ROUND(BC11*(1+Analysis!$B$7)*(1+Analysis!$B$6),0)</f>
        <v>24308</v>
      </c>
      <c r="BD19" s="2">
        <f>ROUND(BD11*(1+Analysis!$B$7)*(1+Analysis!$B$6),0)</f>
        <v>24673</v>
      </c>
      <c r="BE19" s="2">
        <f>ROUND(BE11*(1+Analysis!$B$7)*(1+Analysis!$B$6),0)</f>
        <v>25043</v>
      </c>
      <c r="BF19" s="2">
        <f>ROUND(BF11*(1+Analysis!$B$7)*(1+Analysis!$B$6),0)</f>
        <v>25418</v>
      </c>
      <c r="BG19" s="2">
        <f>ROUND(BG11*(1+Analysis!$B$7)*(1+Analysis!$B$6),0)</f>
        <v>25800</v>
      </c>
      <c r="BH19" s="2">
        <f>ROUND(BH11*(1+Analysis!$B$7)*(1+Analysis!$B$6),0)</f>
        <v>26187</v>
      </c>
      <c r="BI19" s="2">
        <f>ROUND(BI11*(1+Analysis!$B$7)*(1+Analysis!$B$6),0)</f>
        <v>26579</v>
      </c>
      <c r="BJ19" s="2">
        <f>ROUND(BJ11*(1+Analysis!$B$7)*(1+Analysis!$B$6),0)</f>
        <v>26978</v>
      </c>
    </row>
    <row r="20" spans="1:62" x14ac:dyDescent="0.25">
      <c r="B20" s="2" t="str">
        <f t="shared" si="3"/>
        <v>Other Sales</v>
      </c>
      <c r="C20" s="2">
        <f>ROUND(C12*(1+Analysis!$B$7)*(1+Analysis!$B$6),0)</f>
        <v>0</v>
      </c>
      <c r="D20" s="2">
        <f>ROUND(D12*(1+Analysis!$B$7)*(1+Analysis!$B$6),0)</f>
        <v>0</v>
      </c>
      <c r="E20" s="2">
        <f>ROUND(E12*(1+Analysis!$B$7)*(1+Analysis!$B$6),0)</f>
        <v>0</v>
      </c>
      <c r="F20" s="2">
        <f>ROUND(F12*(1+Analysis!$B$7)*(1+Analysis!$B$6),0)</f>
        <v>0</v>
      </c>
      <c r="G20" s="2">
        <f>ROUND(G12*(1+Analysis!$B$7)*(1+Analysis!$B$6),0)</f>
        <v>0</v>
      </c>
      <c r="H20" s="2">
        <f>ROUND(H12*(1+Analysis!$B$7)*(1+Analysis!$B$6),0)</f>
        <v>0</v>
      </c>
      <c r="I20" s="2">
        <f>ROUND(I12*(1+Analysis!$B$7)*(1+Analysis!$B$6),0)</f>
        <v>0</v>
      </c>
      <c r="J20" s="2">
        <f>ROUND(J12*(1+Analysis!$B$7)*(1+Analysis!$B$6),0)</f>
        <v>0</v>
      </c>
      <c r="K20" s="2">
        <f>ROUND(K12*(1+Analysis!$B$7)*(1+Analysis!$B$6),0)</f>
        <v>0</v>
      </c>
      <c r="L20" s="2">
        <f>ROUND(L12*(1+Analysis!$B$7)*(1+Analysis!$B$6),0)</f>
        <v>0</v>
      </c>
      <c r="M20" s="2">
        <f>ROUND(M12*(1+Analysis!$B$7)*(1+Analysis!$B$6),0)</f>
        <v>0</v>
      </c>
      <c r="N20" s="2">
        <f>ROUND(N12*(1+Analysis!$B$7)*(1+Analysis!$B$6),0)</f>
        <v>0</v>
      </c>
      <c r="O20" s="2">
        <f>ROUND(O12*(1+Analysis!$B$7)*(1+Analysis!$B$6),0)</f>
        <v>0</v>
      </c>
      <c r="P20" s="2">
        <f>ROUND(P12*(1+Analysis!$B$7)*(1+Analysis!$B$6),0)</f>
        <v>0</v>
      </c>
      <c r="Q20" s="2">
        <f>ROUND(Q12*(1+Analysis!$B$7)*(1+Analysis!$B$6),0)</f>
        <v>0</v>
      </c>
      <c r="R20" s="2">
        <f>ROUND(R12*(1+Analysis!$B$7)*(1+Analysis!$B$6),0)</f>
        <v>0</v>
      </c>
      <c r="S20" s="2">
        <f>ROUND(S12*(1+Analysis!$B$7)*(1+Analysis!$B$6),0)</f>
        <v>0</v>
      </c>
      <c r="T20" s="2">
        <f>ROUND(T12*(1+Analysis!$B$7)*(1+Analysis!$B$6),0)</f>
        <v>0</v>
      </c>
      <c r="U20" s="2">
        <f>ROUND(U12*(1+Analysis!$B$7)*(1+Analysis!$B$6),0)</f>
        <v>0</v>
      </c>
      <c r="V20" s="2">
        <f>ROUND(V12*(1+Analysis!$B$7)*(1+Analysis!$B$6),0)</f>
        <v>0</v>
      </c>
      <c r="W20" s="2">
        <f>ROUND(W12*(1+Analysis!$B$7)*(1+Analysis!$B$6),0)</f>
        <v>0</v>
      </c>
      <c r="X20" s="2">
        <f>ROUND(X12*(1+Analysis!$B$7)*(1+Analysis!$B$6),0)</f>
        <v>0</v>
      </c>
      <c r="Y20" s="2">
        <f>ROUND(Y12*(1+Analysis!$B$7)*(1+Analysis!$B$6),0)</f>
        <v>0</v>
      </c>
      <c r="Z20" s="2">
        <f>ROUND(Z12*(1+Analysis!$B$7)*(1+Analysis!$B$6),0)</f>
        <v>0</v>
      </c>
      <c r="AA20" s="2">
        <f>ROUND(AA12*(1+Analysis!$B$7)*(1+Analysis!$B$6),0)</f>
        <v>0</v>
      </c>
      <c r="AB20" s="2">
        <f>ROUND(AB12*(1+Analysis!$B$7)*(1+Analysis!$B$6),0)</f>
        <v>0</v>
      </c>
      <c r="AC20" s="2">
        <f>ROUND(AC12*(1+Analysis!$B$7)*(1+Analysis!$B$6),0)</f>
        <v>0</v>
      </c>
      <c r="AD20" s="2">
        <f>ROUND(AD12*(1+Analysis!$B$7)*(1+Analysis!$B$6),0)</f>
        <v>0</v>
      </c>
      <c r="AE20" s="2">
        <f>ROUND(AE12*(1+Analysis!$B$7)*(1+Analysis!$B$6),0)</f>
        <v>0</v>
      </c>
      <c r="AF20" s="2">
        <f>ROUND(AF12*(1+Analysis!$B$7)*(1+Analysis!$B$6),0)</f>
        <v>0</v>
      </c>
      <c r="AG20" s="2">
        <f>ROUND(AG12*(1+Analysis!$B$7)*(1+Analysis!$B$6),0)</f>
        <v>0</v>
      </c>
      <c r="AH20" s="2">
        <f>ROUND(AH12*(1+Analysis!$B$7)*(1+Analysis!$B$6),0)</f>
        <v>0</v>
      </c>
      <c r="AI20" s="2">
        <f>ROUND(AI12*(1+Analysis!$B$7)*(1+Analysis!$B$6),0)</f>
        <v>0</v>
      </c>
      <c r="AJ20" s="2">
        <f>ROUND(AJ12*(1+Analysis!$B$7)*(1+Analysis!$B$6),0)</f>
        <v>0</v>
      </c>
      <c r="AK20" s="2">
        <f>ROUND(AK12*(1+Analysis!$B$7)*(1+Analysis!$B$6),0)</f>
        <v>0</v>
      </c>
      <c r="AL20" s="2">
        <f>ROUND(AL12*(1+Analysis!$B$7)*(1+Analysis!$B$6),0)</f>
        <v>0</v>
      </c>
      <c r="AM20" s="2">
        <f>ROUND(AM12*(1+Analysis!$B$7)*(1+Analysis!$B$6),0)</f>
        <v>0</v>
      </c>
      <c r="AN20" s="2">
        <f>ROUND(AN12*(1+Analysis!$B$7)*(1+Analysis!$B$6),0)</f>
        <v>0</v>
      </c>
      <c r="AO20" s="2">
        <f>ROUND(AO12*(1+Analysis!$B$7)*(1+Analysis!$B$6),0)</f>
        <v>0</v>
      </c>
      <c r="AP20" s="2">
        <f>ROUND(AP12*(1+Analysis!$B$7)*(1+Analysis!$B$6),0)</f>
        <v>0</v>
      </c>
      <c r="AQ20" s="2">
        <f>ROUND(AQ12*(1+Analysis!$B$7)*(1+Analysis!$B$6),0)</f>
        <v>0</v>
      </c>
      <c r="AR20" s="2">
        <f>ROUND(AR12*(1+Analysis!$B$7)*(1+Analysis!$B$6),0)</f>
        <v>0</v>
      </c>
      <c r="AS20" s="2">
        <f>ROUND(AS12*(1+Analysis!$B$7)*(1+Analysis!$B$6),0)</f>
        <v>0</v>
      </c>
      <c r="AT20" s="2">
        <f>ROUND(AT12*(1+Analysis!$B$7)*(1+Analysis!$B$6),0)</f>
        <v>0</v>
      </c>
      <c r="AU20" s="2">
        <f>ROUND(AU12*(1+Analysis!$B$7)*(1+Analysis!$B$6),0)</f>
        <v>0</v>
      </c>
      <c r="AV20" s="2">
        <f>ROUND(AV12*(1+Analysis!$B$7)*(1+Analysis!$B$6),0)</f>
        <v>0</v>
      </c>
      <c r="AW20" s="2">
        <f>ROUND(AW12*(1+Analysis!$B$7)*(1+Analysis!$B$6),0)</f>
        <v>0</v>
      </c>
      <c r="AX20" s="2">
        <f>ROUND(AX12*(1+Analysis!$B$7)*(1+Analysis!$B$6),0)</f>
        <v>0</v>
      </c>
      <c r="AY20" s="2">
        <f>ROUND(AY12*(1+Analysis!$B$7)*(1+Analysis!$B$6),0)</f>
        <v>0</v>
      </c>
      <c r="AZ20" s="2">
        <f>ROUND(AZ12*(1+Analysis!$B$7)*(1+Analysis!$B$6),0)</f>
        <v>0</v>
      </c>
      <c r="BA20" s="2">
        <f>ROUND(BA12*(1+Analysis!$B$7)*(1+Analysis!$B$6),0)</f>
        <v>0</v>
      </c>
      <c r="BB20" s="2">
        <f>ROUND(BB12*(1+Analysis!$B$7)*(1+Analysis!$B$6),0)</f>
        <v>0</v>
      </c>
      <c r="BC20" s="2">
        <f>ROUND(BC12*(1+Analysis!$B$7)*(1+Analysis!$B$6),0)</f>
        <v>0</v>
      </c>
      <c r="BD20" s="2">
        <f>ROUND(BD12*(1+Analysis!$B$7)*(1+Analysis!$B$6),0)</f>
        <v>0</v>
      </c>
      <c r="BE20" s="2">
        <f>ROUND(BE12*(1+Analysis!$B$7)*(1+Analysis!$B$6),0)</f>
        <v>0</v>
      </c>
      <c r="BF20" s="2">
        <f>ROUND(BF12*(1+Analysis!$B$7)*(1+Analysis!$B$6),0)</f>
        <v>0</v>
      </c>
      <c r="BG20" s="2">
        <f>ROUND(BG12*(1+Analysis!$B$7)*(1+Analysis!$B$6),0)</f>
        <v>0</v>
      </c>
      <c r="BH20" s="2">
        <f>ROUND(BH12*(1+Analysis!$B$7)*(1+Analysis!$B$6),0)</f>
        <v>0</v>
      </c>
      <c r="BI20" s="2">
        <f>ROUND(BI12*(1+Analysis!$B$7)*(1+Analysis!$B$6),0)</f>
        <v>0</v>
      </c>
      <c r="BJ20" s="2">
        <f>ROUND(BJ12*(1+Analysis!$B$7)*(1+Analysis!$B$6),0)</f>
        <v>0</v>
      </c>
    </row>
    <row r="21" spans="1:62" ht="19.5" customHeight="1" thickBot="1" x14ac:dyDescent="0.3">
      <c r="B21" s="2" t="s">
        <v>13</v>
      </c>
      <c r="C21" s="25">
        <f t="shared" ref="C21:AH21" si="4">SUM(C15:C20)</f>
        <v>5000</v>
      </c>
      <c r="D21" s="25">
        <f t="shared" si="4"/>
        <v>10000</v>
      </c>
      <c r="E21" s="25">
        <f t="shared" si="4"/>
        <v>15000</v>
      </c>
      <c r="F21" s="25">
        <f t="shared" si="4"/>
        <v>20000</v>
      </c>
      <c r="G21" s="25">
        <f t="shared" si="4"/>
        <v>25000</v>
      </c>
      <c r="H21" s="25">
        <f t="shared" si="4"/>
        <v>73250</v>
      </c>
      <c r="I21" s="25">
        <f t="shared" si="4"/>
        <v>89761</v>
      </c>
      <c r="J21" s="25">
        <f t="shared" si="4"/>
        <v>108593</v>
      </c>
      <c r="K21" s="25">
        <f t="shared" si="4"/>
        <v>126990</v>
      </c>
      <c r="L21" s="25">
        <f t="shared" si="4"/>
        <v>144972</v>
      </c>
      <c r="M21" s="25">
        <f t="shared" si="4"/>
        <v>162550</v>
      </c>
      <c r="N21" s="25">
        <f t="shared" si="4"/>
        <v>179740</v>
      </c>
      <c r="O21" s="25">
        <f t="shared" si="4"/>
        <v>221550</v>
      </c>
      <c r="P21" s="25">
        <f t="shared" si="4"/>
        <v>251585</v>
      </c>
      <c r="Q21" s="25">
        <f t="shared" si="4"/>
        <v>281153</v>
      </c>
      <c r="R21" s="25">
        <f t="shared" si="4"/>
        <v>310268</v>
      </c>
      <c r="S21" s="25">
        <f t="shared" si="4"/>
        <v>338946</v>
      </c>
      <c r="T21" s="25">
        <f t="shared" si="4"/>
        <v>367197</v>
      </c>
      <c r="U21" s="25">
        <f t="shared" si="4"/>
        <v>397786</v>
      </c>
      <c r="V21" s="25">
        <f t="shared" si="4"/>
        <v>432970</v>
      </c>
      <c r="W21" s="25">
        <f t="shared" si="4"/>
        <v>467876</v>
      </c>
      <c r="X21" s="25">
        <f t="shared" si="4"/>
        <v>502511</v>
      </c>
      <c r="Y21" s="25">
        <f t="shared" si="4"/>
        <v>536880</v>
      </c>
      <c r="Z21" s="25">
        <f t="shared" si="4"/>
        <v>570990</v>
      </c>
      <c r="AA21" s="25">
        <f t="shared" si="4"/>
        <v>663702</v>
      </c>
      <c r="AB21" s="25">
        <f t="shared" si="4"/>
        <v>703205</v>
      </c>
      <c r="AC21" s="25">
        <f t="shared" si="4"/>
        <v>742358</v>
      </c>
      <c r="AD21" s="25">
        <f t="shared" si="4"/>
        <v>781175</v>
      </c>
      <c r="AE21" s="25">
        <f t="shared" si="4"/>
        <v>819662</v>
      </c>
      <c r="AF21" s="25">
        <f t="shared" si="4"/>
        <v>857837</v>
      </c>
      <c r="AG21" s="25">
        <f t="shared" si="4"/>
        <v>907259</v>
      </c>
      <c r="AH21" s="25">
        <f t="shared" si="4"/>
        <v>956401</v>
      </c>
      <c r="AI21" s="25">
        <f t="shared" ref="AI21:BJ21" si="5">SUM(AI15:AI20)</f>
        <v>1005270</v>
      </c>
      <c r="AJ21" s="25">
        <f t="shared" si="5"/>
        <v>1053879</v>
      </c>
      <c r="AK21" s="25">
        <f t="shared" si="5"/>
        <v>1102232</v>
      </c>
      <c r="AL21" s="25">
        <f t="shared" si="5"/>
        <v>1150337</v>
      </c>
      <c r="AM21" s="25">
        <f t="shared" si="5"/>
        <v>1317383</v>
      </c>
      <c r="AN21" s="25">
        <f t="shared" si="5"/>
        <v>1369990</v>
      </c>
      <c r="AO21" s="25">
        <f t="shared" si="5"/>
        <v>1422350</v>
      </c>
      <c r="AP21" s="25">
        <f t="shared" si="5"/>
        <v>1474472</v>
      </c>
      <c r="AQ21" s="25">
        <f t="shared" si="5"/>
        <v>1526362</v>
      </c>
      <c r="AR21" s="25">
        <f t="shared" si="5"/>
        <v>1578031</v>
      </c>
      <c r="AS21" s="25">
        <f t="shared" si="5"/>
        <v>1629490</v>
      </c>
      <c r="AT21" s="25">
        <f t="shared" si="5"/>
        <v>1680742</v>
      </c>
      <c r="AU21" s="25">
        <f t="shared" si="5"/>
        <v>1731798</v>
      </c>
      <c r="AV21" s="25">
        <f t="shared" si="5"/>
        <v>1782667</v>
      </c>
      <c r="AW21" s="25">
        <f t="shared" si="5"/>
        <v>1833355</v>
      </c>
      <c r="AX21" s="25">
        <f t="shared" si="5"/>
        <v>1883872</v>
      </c>
      <c r="AY21" s="25">
        <f t="shared" si="5"/>
        <v>2029901</v>
      </c>
      <c r="AZ21" s="25">
        <f t="shared" si="5"/>
        <v>2101711</v>
      </c>
      <c r="BA21" s="25">
        <f t="shared" si="5"/>
        <v>2173381</v>
      </c>
      <c r="BB21" s="25">
        <f t="shared" si="5"/>
        <v>2244918</v>
      </c>
      <c r="BC21" s="25">
        <f t="shared" si="5"/>
        <v>2316327</v>
      </c>
      <c r="BD21" s="25">
        <f t="shared" si="5"/>
        <v>2387612</v>
      </c>
      <c r="BE21" s="25">
        <f t="shared" si="5"/>
        <v>2458781</v>
      </c>
      <c r="BF21" s="25">
        <f t="shared" si="5"/>
        <v>2529838</v>
      </c>
      <c r="BG21" s="25">
        <f t="shared" si="5"/>
        <v>2600793</v>
      </c>
      <c r="BH21" s="25">
        <f t="shared" si="5"/>
        <v>2671646</v>
      </c>
      <c r="BI21" s="25">
        <f t="shared" si="5"/>
        <v>2742407</v>
      </c>
      <c r="BJ21" s="25">
        <f t="shared" si="5"/>
        <v>2813082</v>
      </c>
    </row>
    <row r="22" spans="1:62" ht="14.4" thickTop="1" x14ac:dyDescent="0.25"/>
    <row r="24" spans="1:62" x14ac:dyDescent="0.25">
      <c r="A24" s="4" t="s">
        <v>1</v>
      </c>
    </row>
    <row r="25" spans="1:62" x14ac:dyDescent="0.25">
      <c r="A25" s="4"/>
    </row>
    <row r="26" spans="1:62" ht="15.6" x14ac:dyDescent="0.3">
      <c r="A26" s="70" t="s">
        <v>155</v>
      </c>
      <c r="B26" s="26" t="str">
        <f>'Input Sheet'!B7&amp;" Costs"</f>
        <v>SaaS - Tier 1 Costs</v>
      </c>
      <c r="C26" s="2">
        <f>IF(C$4=1,'Input Sheet'!$C32*'Input Sheet'!C19,IF(C$4=2,'Input Sheet'!$D32*'Input Sheet'!C19,IF(C$4=3,'Input Sheet'!$E32*'Input Sheet'!C19,IF(C$4=4,'Input Sheet'!$F32*'Input Sheet'!C19,'Input Sheet'!$G32*'Input Sheet'!C19))))</f>
        <v>0</v>
      </c>
      <c r="D26" s="2">
        <f>IF(D$4=1,'Input Sheet'!$C32*'Input Sheet'!D19,IF(D$4=2,'Input Sheet'!$D32*'Input Sheet'!D19,IF(D$4=3,'Input Sheet'!$E32*'Input Sheet'!D19,IF(D$4=4,'Input Sheet'!$F32*'Input Sheet'!D19,'Input Sheet'!$G32*'Input Sheet'!D19))))</f>
        <v>0</v>
      </c>
      <c r="E26" s="2">
        <f>IF(E$4=1,'Input Sheet'!$C32*'Input Sheet'!E19,IF(E$4=2,'Input Sheet'!$D32*'Input Sheet'!E19,IF(E$4=3,'Input Sheet'!$E32*'Input Sheet'!E19,IF(E$4=4,'Input Sheet'!$F32*'Input Sheet'!E19,'Input Sheet'!$G32*'Input Sheet'!E19))))</f>
        <v>0</v>
      </c>
      <c r="F26" s="2">
        <f>IF(F$4=1,'Input Sheet'!$C32*'Input Sheet'!F19,IF(F$4=2,'Input Sheet'!$D32*'Input Sheet'!F19,IF(F$4=3,'Input Sheet'!$E32*'Input Sheet'!F19,IF(F$4=4,'Input Sheet'!$F32*'Input Sheet'!F19,'Input Sheet'!$G32*'Input Sheet'!F19))))</f>
        <v>0</v>
      </c>
      <c r="G26" s="2">
        <f>IF(G$4=1,'Input Sheet'!$C32*'Input Sheet'!G19,IF(G$4=2,'Input Sheet'!$D32*'Input Sheet'!G19,IF(G$4=3,'Input Sheet'!$E32*'Input Sheet'!G19,IF(G$4=4,'Input Sheet'!$F32*'Input Sheet'!G19,'Input Sheet'!$G32*'Input Sheet'!G19))))</f>
        <v>0</v>
      </c>
      <c r="H26" s="2">
        <f>IF(H$4=1,'Input Sheet'!$C32*'Input Sheet'!H19,IF(H$4=2,'Input Sheet'!$D32*'Input Sheet'!H19,IF(H$4=3,'Input Sheet'!$E32*'Input Sheet'!H19,IF(H$4=4,'Input Sheet'!$F32*'Input Sheet'!H19,'Input Sheet'!$G32*'Input Sheet'!H19))))</f>
        <v>0</v>
      </c>
      <c r="I26" s="2">
        <f>IF(I$4=1,'Input Sheet'!$C32*'Input Sheet'!I19,IF(I$4=2,'Input Sheet'!$D32*'Input Sheet'!I19,IF(I$4=3,'Input Sheet'!$E32*'Input Sheet'!I19,IF(I$4=4,'Input Sheet'!$F32*'Input Sheet'!I19,'Input Sheet'!$G32*'Input Sheet'!I19))))</f>
        <v>0</v>
      </c>
      <c r="J26" s="2">
        <f>IF(J$4=1,'Input Sheet'!$C32*'Input Sheet'!J19,IF(J$4=2,'Input Sheet'!$D32*'Input Sheet'!J19,IF(J$4=3,'Input Sheet'!$E32*'Input Sheet'!J19,IF(J$4=4,'Input Sheet'!$F32*'Input Sheet'!J19,'Input Sheet'!$G32*'Input Sheet'!J19))))</f>
        <v>0</v>
      </c>
      <c r="K26" s="2">
        <f>IF(K$4=1,'Input Sheet'!$C32*'Input Sheet'!K19,IF(K$4=2,'Input Sheet'!$D32*'Input Sheet'!K19,IF(K$4=3,'Input Sheet'!$E32*'Input Sheet'!K19,IF(K$4=4,'Input Sheet'!$F32*'Input Sheet'!K19,'Input Sheet'!$G32*'Input Sheet'!K19))))</f>
        <v>0</v>
      </c>
      <c r="L26" s="2">
        <f>IF(L$4=1,'Input Sheet'!$C32*'Input Sheet'!L19,IF(L$4=2,'Input Sheet'!$D32*'Input Sheet'!L19,IF(L$4=3,'Input Sheet'!$E32*'Input Sheet'!L19,IF(L$4=4,'Input Sheet'!$F32*'Input Sheet'!L19,'Input Sheet'!$G32*'Input Sheet'!L19))))</f>
        <v>0</v>
      </c>
      <c r="M26" s="2">
        <f>IF(M$4=1,'Input Sheet'!$C32*'Input Sheet'!M19,IF(M$4=2,'Input Sheet'!$D32*'Input Sheet'!M19,IF(M$4=3,'Input Sheet'!$E32*'Input Sheet'!M19,IF(M$4=4,'Input Sheet'!$F32*'Input Sheet'!M19,'Input Sheet'!$G32*'Input Sheet'!M19))))</f>
        <v>0</v>
      </c>
      <c r="N26" s="2">
        <f>IF(N$4=1,'Input Sheet'!$C32*'Input Sheet'!N19,IF(N$4=2,'Input Sheet'!$D32*'Input Sheet'!N19,IF(N$4=3,'Input Sheet'!$E32*'Input Sheet'!N19,IF(N$4=4,'Input Sheet'!$F32*'Input Sheet'!N19,'Input Sheet'!$G32*'Input Sheet'!N19))))</f>
        <v>0</v>
      </c>
      <c r="O26" s="2">
        <f>IF(O$4=1,'Input Sheet'!$C32*'Input Sheet'!O19,IF(O$4=2,'Input Sheet'!$D32*'Input Sheet'!O19,IF(O$4=3,'Input Sheet'!$E32*'Input Sheet'!O19,IF(O$4=4,'Input Sheet'!$F32*'Input Sheet'!O19,'Input Sheet'!$G32*'Input Sheet'!O19))))</f>
        <v>0</v>
      </c>
      <c r="P26" s="2">
        <f>IF(P$4=1,'Input Sheet'!$C32*'Input Sheet'!P19,IF(P$4=2,'Input Sheet'!$D32*'Input Sheet'!P19,IF(P$4=3,'Input Sheet'!$E32*'Input Sheet'!P19,IF(P$4=4,'Input Sheet'!$F32*'Input Sheet'!P19,'Input Sheet'!$G32*'Input Sheet'!P19))))</f>
        <v>0</v>
      </c>
      <c r="Q26" s="2">
        <f>IF(Q$4=1,'Input Sheet'!$C32*'Input Sheet'!Q19,IF(Q$4=2,'Input Sheet'!$D32*'Input Sheet'!Q19,IF(Q$4=3,'Input Sheet'!$E32*'Input Sheet'!Q19,IF(Q$4=4,'Input Sheet'!$F32*'Input Sheet'!Q19,'Input Sheet'!$G32*'Input Sheet'!Q19))))</f>
        <v>0</v>
      </c>
      <c r="R26" s="2">
        <f>IF(R$4=1,'Input Sheet'!$C32*'Input Sheet'!R19,IF(R$4=2,'Input Sheet'!$D32*'Input Sheet'!R19,IF(R$4=3,'Input Sheet'!$E32*'Input Sheet'!R19,IF(R$4=4,'Input Sheet'!$F32*'Input Sheet'!R19,'Input Sheet'!$G32*'Input Sheet'!R19))))</f>
        <v>0</v>
      </c>
      <c r="S26" s="2">
        <f>IF(S$4=1,'Input Sheet'!$C32*'Input Sheet'!S19,IF(S$4=2,'Input Sheet'!$D32*'Input Sheet'!S19,IF(S$4=3,'Input Sheet'!$E32*'Input Sheet'!S19,IF(S$4=4,'Input Sheet'!$F32*'Input Sheet'!S19,'Input Sheet'!$G32*'Input Sheet'!S19))))</f>
        <v>0</v>
      </c>
      <c r="T26" s="2">
        <f>IF(T$4=1,'Input Sheet'!$C32*'Input Sheet'!T19,IF(T$4=2,'Input Sheet'!$D32*'Input Sheet'!T19,IF(T$4=3,'Input Sheet'!$E32*'Input Sheet'!T19,IF(T$4=4,'Input Sheet'!$F32*'Input Sheet'!T19,'Input Sheet'!$G32*'Input Sheet'!T19))))</f>
        <v>0</v>
      </c>
      <c r="U26" s="2">
        <f>IF(U$4=1,'Input Sheet'!$C32*'Input Sheet'!U19,IF(U$4=2,'Input Sheet'!$D32*'Input Sheet'!U19,IF(U$4=3,'Input Sheet'!$E32*'Input Sheet'!U19,IF(U$4=4,'Input Sheet'!$F32*'Input Sheet'!U19,'Input Sheet'!$G32*'Input Sheet'!U19))))</f>
        <v>0</v>
      </c>
      <c r="V26" s="2">
        <f>IF(V$4=1,'Input Sheet'!$C32*'Input Sheet'!V19,IF(V$4=2,'Input Sheet'!$D32*'Input Sheet'!V19,IF(V$4=3,'Input Sheet'!$E32*'Input Sheet'!V19,IF(V$4=4,'Input Sheet'!$F32*'Input Sheet'!V19,'Input Sheet'!$G32*'Input Sheet'!V19))))</f>
        <v>0</v>
      </c>
      <c r="W26" s="2">
        <f>IF(W$4=1,'Input Sheet'!$C32*'Input Sheet'!W19,IF(W$4=2,'Input Sheet'!$D32*'Input Sheet'!W19,IF(W$4=3,'Input Sheet'!$E32*'Input Sheet'!W19,IF(W$4=4,'Input Sheet'!$F32*'Input Sheet'!W19,'Input Sheet'!$G32*'Input Sheet'!W19))))</f>
        <v>0</v>
      </c>
      <c r="X26" s="2">
        <f>IF(X$4=1,'Input Sheet'!$C32*'Input Sheet'!X19,IF(X$4=2,'Input Sheet'!$D32*'Input Sheet'!X19,IF(X$4=3,'Input Sheet'!$E32*'Input Sheet'!X19,IF(X$4=4,'Input Sheet'!$F32*'Input Sheet'!X19,'Input Sheet'!$G32*'Input Sheet'!X19))))</f>
        <v>0</v>
      </c>
      <c r="Y26" s="2">
        <f>IF(Y$4=1,'Input Sheet'!$C32*'Input Sheet'!Y19,IF(Y$4=2,'Input Sheet'!$D32*'Input Sheet'!Y19,IF(Y$4=3,'Input Sheet'!$E32*'Input Sheet'!Y19,IF(Y$4=4,'Input Sheet'!$F32*'Input Sheet'!Y19,'Input Sheet'!$G32*'Input Sheet'!Y19))))</f>
        <v>0</v>
      </c>
      <c r="Z26" s="2">
        <f>IF(Z$4=1,'Input Sheet'!$C32*'Input Sheet'!Z19,IF(Z$4=2,'Input Sheet'!$D32*'Input Sheet'!Z19,IF(Z$4=3,'Input Sheet'!$E32*'Input Sheet'!Z19,IF(Z$4=4,'Input Sheet'!$F32*'Input Sheet'!Z19,'Input Sheet'!$G32*'Input Sheet'!Z19))))</f>
        <v>0</v>
      </c>
      <c r="AA26" s="2">
        <f>IF(AA$4=1,'Input Sheet'!$C32*'Input Sheet'!AA19,IF(AA$4=2,'Input Sheet'!$D32*'Input Sheet'!AA19,IF(AA$4=3,'Input Sheet'!$E32*'Input Sheet'!AA19,IF(AA$4=4,'Input Sheet'!$F32*'Input Sheet'!AA19,'Input Sheet'!$G32*'Input Sheet'!AA19))))</f>
        <v>0</v>
      </c>
      <c r="AB26" s="2">
        <f>IF(AB$4=1,'Input Sheet'!$C32*'Input Sheet'!AB19,IF(AB$4=2,'Input Sheet'!$D32*'Input Sheet'!AB19,IF(AB$4=3,'Input Sheet'!$E32*'Input Sheet'!AB19,IF(AB$4=4,'Input Sheet'!$F32*'Input Sheet'!AB19,'Input Sheet'!$G32*'Input Sheet'!AB19))))</f>
        <v>0</v>
      </c>
      <c r="AC26" s="2">
        <f>IF(AC$4=1,'Input Sheet'!$C32*'Input Sheet'!AC19,IF(AC$4=2,'Input Sheet'!$D32*'Input Sheet'!AC19,IF(AC$4=3,'Input Sheet'!$E32*'Input Sheet'!AC19,IF(AC$4=4,'Input Sheet'!$F32*'Input Sheet'!AC19,'Input Sheet'!$G32*'Input Sheet'!AC19))))</f>
        <v>0</v>
      </c>
      <c r="AD26" s="2">
        <f>IF(AD$4=1,'Input Sheet'!$C32*'Input Sheet'!AD19,IF(AD$4=2,'Input Sheet'!$D32*'Input Sheet'!AD19,IF(AD$4=3,'Input Sheet'!$E32*'Input Sheet'!AD19,IF(AD$4=4,'Input Sheet'!$F32*'Input Sheet'!AD19,'Input Sheet'!$G32*'Input Sheet'!AD19))))</f>
        <v>0</v>
      </c>
      <c r="AE26" s="2">
        <f>IF(AE$4=1,'Input Sheet'!$C32*'Input Sheet'!AE19,IF(AE$4=2,'Input Sheet'!$D32*'Input Sheet'!AE19,IF(AE$4=3,'Input Sheet'!$E32*'Input Sheet'!AE19,IF(AE$4=4,'Input Sheet'!$F32*'Input Sheet'!AE19,'Input Sheet'!$G32*'Input Sheet'!AE19))))</f>
        <v>0</v>
      </c>
      <c r="AF26" s="2">
        <f>IF(AF$4=1,'Input Sheet'!$C32*'Input Sheet'!AF19,IF(AF$4=2,'Input Sheet'!$D32*'Input Sheet'!AF19,IF(AF$4=3,'Input Sheet'!$E32*'Input Sheet'!AF19,IF(AF$4=4,'Input Sheet'!$F32*'Input Sheet'!AF19,'Input Sheet'!$G32*'Input Sheet'!AF19))))</f>
        <v>0</v>
      </c>
      <c r="AG26" s="2">
        <f>IF(AG$4=1,'Input Sheet'!$C32*'Input Sheet'!AG19,IF(AG$4=2,'Input Sheet'!$D32*'Input Sheet'!AG19,IF(AG$4=3,'Input Sheet'!$E32*'Input Sheet'!AG19,IF(AG$4=4,'Input Sheet'!$F32*'Input Sheet'!AG19,'Input Sheet'!$G32*'Input Sheet'!AG19))))</f>
        <v>0</v>
      </c>
      <c r="AH26" s="2">
        <f>IF(AH$4=1,'Input Sheet'!$C32*'Input Sheet'!AH19,IF(AH$4=2,'Input Sheet'!$D32*'Input Sheet'!AH19,IF(AH$4=3,'Input Sheet'!$E32*'Input Sheet'!AH19,IF(AH$4=4,'Input Sheet'!$F32*'Input Sheet'!AH19,'Input Sheet'!$G32*'Input Sheet'!AH19))))</f>
        <v>0</v>
      </c>
      <c r="AI26" s="2">
        <f>IF(AI$4=1,'Input Sheet'!$C32*'Input Sheet'!AI19,IF(AI$4=2,'Input Sheet'!$D32*'Input Sheet'!AI19,IF(AI$4=3,'Input Sheet'!$E32*'Input Sheet'!AI19,IF(AI$4=4,'Input Sheet'!$F32*'Input Sheet'!AI19,'Input Sheet'!$G32*'Input Sheet'!AI19))))</f>
        <v>0</v>
      </c>
      <c r="AJ26" s="2">
        <f>IF(AJ$4=1,'Input Sheet'!$C32*'Input Sheet'!AJ19,IF(AJ$4=2,'Input Sheet'!$D32*'Input Sheet'!AJ19,IF(AJ$4=3,'Input Sheet'!$E32*'Input Sheet'!AJ19,IF(AJ$4=4,'Input Sheet'!$F32*'Input Sheet'!AJ19,'Input Sheet'!$G32*'Input Sheet'!AJ19))))</f>
        <v>0</v>
      </c>
      <c r="AK26" s="2">
        <f>IF(AK$4=1,'Input Sheet'!$C32*'Input Sheet'!AK19,IF(AK$4=2,'Input Sheet'!$D32*'Input Sheet'!AK19,IF(AK$4=3,'Input Sheet'!$E32*'Input Sheet'!AK19,IF(AK$4=4,'Input Sheet'!$F32*'Input Sheet'!AK19,'Input Sheet'!$G32*'Input Sheet'!AK19))))</f>
        <v>0</v>
      </c>
      <c r="AL26" s="2">
        <f>IF(AL$4=1,'Input Sheet'!$C32*'Input Sheet'!AL19,IF(AL$4=2,'Input Sheet'!$D32*'Input Sheet'!AL19,IF(AL$4=3,'Input Sheet'!$E32*'Input Sheet'!AL19,IF(AL$4=4,'Input Sheet'!$F32*'Input Sheet'!AL19,'Input Sheet'!$G32*'Input Sheet'!AL19))))</f>
        <v>0</v>
      </c>
      <c r="AM26" s="2">
        <f>IF(AM$4=1,'Input Sheet'!$C32*'Input Sheet'!AM19,IF(AM$4=2,'Input Sheet'!$D32*'Input Sheet'!AM19,IF(AM$4=3,'Input Sheet'!$E32*'Input Sheet'!AM19,IF(AM$4=4,'Input Sheet'!$F32*'Input Sheet'!AM19,'Input Sheet'!$G32*'Input Sheet'!AM19))))</f>
        <v>0</v>
      </c>
      <c r="AN26" s="2">
        <f>IF(AN$4=1,'Input Sheet'!$C32*'Input Sheet'!AN19,IF(AN$4=2,'Input Sheet'!$D32*'Input Sheet'!AN19,IF(AN$4=3,'Input Sheet'!$E32*'Input Sheet'!AN19,IF(AN$4=4,'Input Sheet'!$F32*'Input Sheet'!AN19,'Input Sheet'!$G32*'Input Sheet'!AN19))))</f>
        <v>0</v>
      </c>
      <c r="AO26" s="2">
        <f>IF(AO$4=1,'Input Sheet'!$C32*'Input Sheet'!AO19,IF(AO$4=2,'Input Sheet'!$D32*'Input Sheet'!AO19,IF(AO$4=3,'Input Sheet'!$E32*'Input Sheet'!AO19,IF(AO$4=4,'Input Sheet'!$F32*'Input Sheet'!AO19,'Input Sheet'!$G32*'Input Sheet'!AO19))))</f>
        <v>0</v>
      </c>
      <c r="AP26" s="2">
        <f>IF(AP$4=1,'Input Sheet'!$C32*'Input Sheet'!AP19,IF(AP$4=2,'Input Sheet'!$D32*'Input Sheet'!AP19,IF(AP$4=3,'Input Sheet'!$E32*'Input Sheet'!AP19,IF(AP$4=4,'Input Sheet'!$F32*'Input Sheet'!AP19,'Input Sheet'!$G32*'Input Sheet'!AP19))))</f>
        <v>0</v>
      </c>
      <c r="AQ26" s="2">
        <f>IF(AQ$4=1,'Input Sheet'!$C32*'Input Sheet'!AQ19,IF(AQ$4=2,'Input Sheet'!$D32*'Input Sheet'!AQ19,IF(AQ$4=3,'Input Sheet'!$E32*'Input Sheet'!AQ19,IF(AQ$4=4,'Input Sheet'!$F32*'Input Sheet'!AQ19,'Input Sheet'!$G32*'Input Sheet'!AQ19))))</f>
        <v>0</v>
      </c>
      <c r="AR26" s="2">
        <f>IF(AR$4=1,'Input Sheet'!$C32*'Input Sheet'!AR19,IF(AR$4=2,'Input Sheet'!$D32*'Input Sheet'!AR19,IF(AR$4=3,'Input Sheet'!$E32*'Input Sheet'!AR19,IF(AR$4=4,'Input Sheet'!$F32*'Input Sheet'!AR19,'Input Sheet'!$G32*'Input Sheet'!AR19))))</f>
        <v>0</v>
      </c>
      <c r="AS26" s="2">
        <f>IF(AS$4=1,'Input Sheet'!$C32*'Input Sheet'!AS19,IF(AS$4=2,'Input Sheet'!$D32*'Input Sheet'!AS19,IF(AS$4=3,'Input Sheet'!$E32*'Input Sheet'!AS19,IF(AS$4=4,'Input Sheet'!$F32*'Input Sheet'!AS19,'Input Sheet'!$G32*'Input Sheet'!AS19))))</f>
        <v>0</v>
      </c>
      <c r="AT26" s="2">
        <f>IF(AT$4=1,'Input Sheet'!$C32*'Input Sheet'!AT19,IF(AT$4=2,'Input Sheet'!$D32*'Input Sheet'!AT19,IF(AT$4=3,'Input Sheet'!$E32*'Input Sheet'!AT19,IF(AT$4=4,'Input Sheet'!$F32*'Input Sheet'!AT19,'Input Sheet'!$G32*'Input Sheet'!AT19))))</f>
        <v>0</v>
      </c>
      <c r="AU26" s="2">
        <f>IF(AU$4=1,'Input Sheet'!$C32*'Input Sheet'!AU19,IF(AU$4=2,'Input Sheet'!$D32*'Input Sheet'!AU19,IF(AU$4=3,'Input Sheet'!$E32*'Input Sheet'!AU19,IF(AU$4=4,'Input Sheet'!$F32*'Input Sheet'!AU19,'Input Sheet'!$G32*'Input Sheet'!AU19))))</f>
        <v>0</v>
      </c>
      <c r="AV26" s="2">
        <f>IF(AV$4=1,'Input Sheet'!$C32*'Input Sheet'!AV19,IF(AV$4=2,'Input Sheet'!$D32*'Input Sheet'!AV19,IF(AV$4=3,'Input Sheet'!$E32*'Input Sheet'!AV19,IF(AV$4=4,'Input Sheet'!$F32*'Input Sheet'!AV19,'Input Sheet'!$G32*'Input Sheet'!AV19))))</f>
        <v>0</v>
      </c>
      <c r="AW26" s="2">
        <f>IF(AW$4=1,'Input Sheet'!$C32*'Input Sheet'!AW19,IF(AW$4=2,'Input Sheet'!$D32*'Input Sheet'!AW19,IF(AW$4=3,'Input Sheet'!$E32*'Input Sheet'!AW19,IF(AW$4=4,'Input Sheet'!$F32*'Input Sheet'!AW19,'Input Sheet'!$G32*'Input Sheet'!AW19))))</f>
        <v>0</v>
      </c>
      <c r="AX26" s="2">
        <f>IF(AX$4=1,'Input Sheet'!$C32*'Input Sheet'!AX19,IF(AX$4=2,'Input Sheet'!$D32*'Input Sheet'!AX19,IF(AX$4=3,'Input Sheet'!$E32*'Input Sheet'!AX19,IF(AX$4=4,'Input Sheet'!$F32*'Input Sheet'!AX19,'Input Sheet'!$G32*'Input Sheet'!AX19))))</f>
        <v>0</v>
      </c>
      <c r="AY26" s="2">
        <f>IF(AY$4=1,'Input Sheet'!$C32*'Input Sheet'!AY19,IF(AY$4=2,'Input Sheet'!$D32*'Input Sheet'!AY19,IF(AY$4=3,'Input Sheet'!$E32*'Input Sheet'!AY19,IF(AY$4=4,'Input Sheet'!$F32*'Input Sheet'!AY19,'Input Sheet'!$G32*'Input Sheet'!AY19))))</f>
        <v>0</v>
      </c>
      <c r="AZ26" s="2">
        <f>IF(AZ$4=1,'Input Sheet'!$C32*'Input Sheet'!AZ19,IF(AZ$4=2,'Input Sheet'!$D32*'Input Sheet'!AZ19,IF(AZ$4=3,'Input Sheet'!$E32*'Input Sheet'!AZ19,IF(AZ$4=4,'Input Sheet'!$F32*'Input Sheet'!AZ19,'Input Sheet'!$G32*'Input Sheet'!AZ19))))</f>
        <v>0</v>
      </c>
      <c r="BA26" s="2">
        <f>IF(BA$4=1,'Input Sheet'!$C32*'Input Sheet'!BA19,IF(BA$4=2,'Input Sheet'!$D32*'Input Sheet'!BA19,IF(BA$4=3,'Input Sheet'!$E32*'Input Sheet'!BA19,IF(BA$4=4,'Input Sheet'!$F32*'Input Sheet'!BA19,'Input Sheet'!$G32*'Input Sheet'!BA19))))</f>
        <v>0</v>
      </c>
      <c r="BB26" s="2">
        <f>IF(BB$4=1,'Input Sheet'!$C32*'Input Sheet'!BB19,IF(BB$4=2,'Input Sheet'!$D32*'Input Sheet'!BB19,IF(BB$4=3,'Input Sheet'!$E32*'Input Sheet'!BB19,IF(BB$4=4,'Input Sheet'!$F32*'Input Sheet'!BB19,'Input Sheet'!$G32*'Input Sheet'!BB19))))</f>
        <v>0</v>
      </c>
      <c r="BC26" s="2">
        <f>IF(BC$4=1,'Input Sheet'!$C32*'Input Sheet'!BC19,IF(BC$4=2,'Input Sheet'!$D32*'Input Sheet'!BC19,IF(BC$4=3,'Input Sheet'!$E32*'Input Sheet'!BC19,IF(BC$4=4,'Input Sheet'!$F32*'Input Sheet'!BC19,'Input Sheet'!$G32*'Input Sheet'!BC19))))</f>
        <v>0</v>
      </c>
      <c r="BD26" s="2">
        <f>IF(BD$4=1,'Input Sheet'!$C32*'Input Sheet'!BD19,IF(BD$4=2,'Input Sheet'!$D32*'Input Sheet'!BD19,IF(BD$4=3,'Input Sheet'!$E32*'Input Sheet'!BD19,IF(BD$4=4,'Input Sheet'!$F32*'Input Sheet'!BD19,'Input Sheet'!$G32*'Input Sheet'!BD19))))</f>
        <v>0</v>
      </c>
      <c r="BE26" s="2">
        <f>IF(BE$4=1,'Input Sheet'!$C32*'Input Sheet'!BE19,IF(BE$4=2,'Input Sheet'!$D32*'Input Sheet'!BE19,IF(BE$4=3,'Input Sheet'!$E32*'Input Sheet'!BE19,IF(BE$4=4,'Input Sheet'!$F32*'Input Sheet'!BE19,'Input Sheet'!$G32*'Input Sheet'!BE19))))</f>
        <v>0</v>
      </c>
      <c r="BF26" s="2">
        <f>IF(BF$4=1,'Input Sheet'!$C32*'Input Sheet'!BF19,IF(BF$4=2,'Input Sheet'!$D32*'Input Sheet'!BF19,IF(BF$4=3,'Input Sheet'!$E32*'Input Sheet'!BF19,IF(BF$4=4,'Input Sheet'!$F32*'Input Sheet'!BF19,'Input Sheet'!$G32*'Input Sheet'!BF19))))</f>
        <v>0</v>
      </c>
      <c r="BG26" s="2">
        <f>IF(BG$4=1,'Input Sheet'!$C32*'Input Sheet'!BG19,IF(BG$4=2,'Input Sheet'!$D32*'Input Sheet'!BG19,IF(BG$4=3,'Input Sheet'!$E32*'Input Sheet'!BG19,IF(BG$4=4,'Input Sheet'!$F32*'Input Sheet'!BG19,'Input Sheet'!$G32*'Input Sheet'!BG19))))</f>
        <v>0</v>
      </c>
      <c r="BH26" s="2">
        <f>IF(BH$4=1,'Input Sheet'!$C32*'Input Sheet'!BH19,IF(BH$4=2,'Input Sheet'!$D32*'Input Sheet'!BH19,IF(BH$4=3,'Input Sheet'!$E32*'Input Sheet'!BH19,IF(BH$4=4,'Input Sheet'!$F32*'Input Sheet'!BH19,'Input Sheet'!$G32*'Input Sheet'!BH19))))</f>
        <v>0</v>
      </c>
      <c r="BI26" s="2">
        <f>IF(BI$4=1,'Input Sheet'!$C32*'Input Sheet'!BI19,IF(BI$4=2,'Input Sheet'!$D32*'Input Sheet'!BI19,IF(BI$4=3,'Input Sheet'!$E32*'Input Sheet'!BI19,IF(BI$4=4,'Input Sheet'!$F32*'Input Sheet'!BI19,'Input Sheet'!$G32*'Input Sheet'!BI19))))</f>
        <v>0</v>
      </c>
      <c r="BJ26" s="2">
        <f>IF(BJ$4=1,'Input Sheet'!$C32*'Input Sheet'!BJ19,IF(BJ$4=2,'Input Sheet'!$D32*'Input Sheet'!BJ19,IF(BJ$4=3,'Input Sheet'!$E32*'Input Sheet'!BJ19,IF(BJ$4=4,'Input Sheet'!$F32*'Input Sheet'!BJ19,'Input Sheet'!$G32*'Input Sheet'!BJ19))))</f>
        <v>0</v>
      </c>
    </row>
    <row r="27" spans="1:62" ht="15.6" x14ac:dyDescent="0.3">
      <c r="A27" s="70"/>
      <c r="B27" s="26" t="str">
        <f>'Input Sheet'!B8&amp;" Costs"</f>
        <v>SaaS 2 - Tier 2 Costs</v>
      </c>
      <c r="C27" s="2">
        <f>IF(C$4=1,'Input Sheet'!$C33*'Input Sheet'!C20,IF(C$4=2,'Input Sheet'!$D33*'Input Sheet'!C20,IF(C$4=3,'Input Sheet'!$E33*'Input Sheet'!C20,IF(C$4=4,'Input Sheet'!$F33*'Input Sheet'!C20,'Input Sheet'!$G33*'Input Sheet'!C20))))</f>
        <v>0</v>
      </c>
      <c r="D27" s="2">
        <f>IF(D$4=1,'Input Sheet'!$C33*'Input Sheet'!D20,IF(D$4=2,'Input Sheet'!$D33*'Input Sheet'!D20,IF(D$4=3,'Input Sheet'!$E33*'Input Sheet'!D20,IF(D$4=4,'Input Sheet'!$F33*'Input Sheet'!D20,'Input Sheet'!$G33*'Input Sheet'!D20))))</f>
        <v>0</v>
      </c>
      <c r="E27" s="2">
        <f>IF(E$4=1,'Input Sheet'!$C33*'Input Sheet'!E20,IF(E$4=2,'Input Sheet'!$D33*'Input Sheet'!E20,IF(E$4=3,'Input Sheet'!$E33*'Input Sheet'!E20,IF(E$4=4,'Input Sheet'!$F33*'Input Sheet'!E20,'Input Sheet'!$G33*'Input Sheet'!E20))))</f>
        <v>0</v>
      </c>
      <c r="F27" s="2">
        <f>IF(F$4=1,'Input Sheet'!$C33*'Input Sheet'!F20,IF(F$4=2,'Input Sheet'!$D33*'Input Sheet'!F20,IF(F$4=3,'Input Sheet'!$E33*'Input Sheet'!F20,IF(F$4=4,'Input Sheet'!$F33*'Input Sheet'!F20,'Input Sheet'!$G33*'Input Sheet'!F20))))</f>
        <v>0</v>
      </c>
      <c r="G27" s="2">
        <f>IF(G$4=1,'Input Sheet'!$C33*'Input Sheet'!G20,IF(G$4=2,'Input Sheet'!$D33*'Input Sheet'!G20,IF(G$4=3,'Input Sheet'!$E33*'Input Sheet'!G20,IF(G$4=4,'Input Sheet'!$F33*'Input Sheet'!G20,'Input Sheet'!$G33*'Input Sheet'!G20))))</f>
        <v>0</v>
      </c>
      <c r="H27" s="2">
        <f>IF(H$4=1,'Input Sheet'!$C33*'Input Sheet'!H20,IF(H$4=2,'Input Sheet'!$D33*'Input Sheet'!H20,IF(H$4=3,'Input Sheet'!$E33*'Input Sheet'!H20,IF(H$4=4,'Input Sheet'!$F33*'Input Sheet'!H20,'Input Sheet'!$G33*'Input Sheet'!H20))))</f>
        <v>0</v>
      </c>
      <c r="I27" s="2">
        <f>IF(I$4=1,'Input Sheet'!$C33*'Input Sheet'!I20,IF(I$4=2,'Input Sheet'!$D33*'Input Sheet'!I20,IF(I$4=3,'Input Sheet'!$E33*'Input Sheet'!I20,IF(I$4=4,'Input Sheet'!$F33*'Input Sheet'!I20,'Input Sheet'!$G33*'Input Sheet'!I20))))</f>
        <v>0</v>
      </c>
      <c r="J27" s="2">
        <f>IF(J$4=1,'Input Sheet'!$C33*'Input Sheet'!J20,IF(J$4=2,'Input Sheet'!$D33*'Input Sheet'!J20,IF(J$4=3,'Input Sheet'!$E33*'Input Sheet'!J20,IF(J$4=4,'Input Sheet'!$F33*'Input Sheet'!J20,'Input Sheet'!$G33*'Input Sheet'!J20))))</f>
        <v>0</v>
      </c>
      <c r="K27" s="2">
        <f>IF(K$4=1,'Input Sheet'!$C33*'Input Sheet'!K20,IF(K$4=2,'Input Sheet'!$D33*'Input Sheet'!K20,IF(K$4=3,'Input Sheet'!$E33*'Input Sheet'!K20,IF(K$4=4,'Input Sheet'!$F33*'Input Sheet'!K20,'Input Sheet'!$G33*'Input Sheet'!K20))))</f>
        <v>0</v>
      </c>
      <c r="L27" s="2">
        <f>IF(L$4=1,'Input Sheet'!$C33*'Input Sheet'!L20,IF(L$4=2,'Input Sheet'!$D33*'Input Sheet'!L20,IF(L$4=3,'Input Sheet'!$E33*'Input Sheet'!L20,IF(L$4=4,'Input Sheet'!$F33*'Input Sheet'!L20,'Input Sheet'!$G33*'Input Sheet'!L20))))</f>
        <v>0</v>
      </c>
      <c r="M27" s="2">
        <f>IF(M$4=1,'Input Sheet'!$C33*'Input Sheet'!M20,IF(M$4=2,'Input Sheet'!$D33*'Input Sheet'!M20,IF(M$4=3,'Input Sheet'!$E33*'Input Sheet'!M20,IF(M$4=4,'Input Sheet'!$F33*'Input Sheet'!M20,'Input Sheet'!$G33*'Input Sheet'!M20))))</f>
        <v>0</v>
      </c>
      <c r="N27" s="2">
        <f>IF(N$4=1,'Input Sheet'!$C33*'Input Sheet'!N20,IF(N$4=2,'Input Sheet'!$D33*'Input Sheet'!N20,IF(N$4=3,'Input Sheet'!$E33*'Input Sheet'!N20,IF(N$4=4,'Input Sheet'!$F33*'Input Sheet'!N20,'Input Sheet'!$G33*'Input Sheet'!N20))))</f>
        <v>0</v>
      </c>
      <c r="O27" s="2">
        <f>IF(O$4=1,'Input Sheet'!$C33*'Input Sheet'!O20,IF(O$4=2,'Input Sheet'!$D33*'Input Sheet'!O20,IF(O$4=3,'Input Sheet'!$E33*'Input Sheet'!O20,IF(O$4=4,'Input Sheet'!$F33*'Input Sheet'!O20,'Input Sheet'!$G33*'Input Sheet'!O20))))</f>
        <v>0</v>
      </c>
      <c r="P27" s="2">
        <f>IF(P$4=1,'Input Sheet'!$C33*'Input Sheet'!P20,IF(P$4=2,'Input Sheet'!$D33*'Input Sheet'!P20,IF(P$4=3,'Input Sheet'!$E33*'Input Sheet'!P20,IF(P$4=4,'Input Sheet'!$F33*'Input Sheet'!P20,'Input Sheet'!$G33*'Input Sheet'!P20))))</f>
        <v>0</v>
      </c>
      <c r="Q27" s="2">
        <f>IF(Q$4=1,'Input Sheet'!$C33*'Input Sheet'!Q20,IF(Q$4=2,'Input Sheet'!$D33*'Input Sheet'!Q20,IF(Q$4=3,'Input Sheet'!$E33*'Input Sheet'!Q20,IF(Q$4=4,'Input Sheet'!$F33*'Input Sheet'!Q20,'Input Sheet'!$G33*'Input Sheet'!Q20))))</f>
        <v>0</v>
      </c>
      <c r="R27" s="2">
        <f>IF(R$4=1,'Input Sheet'!$C33*'Input Sheet'!R20,IF(R$4=2,'Input Sheet'!$D33*'Input Sheet'!R20,IF(R$4=3,'Input Sheet'!$E33*'Input Sheet'!R20,IF(R$4=4,'Input Sheet'!$F33*'Input Sheet'!R20,'Input Sheet'!$G33*'Input Sheet'!R20))))</f>
        <v>0</v>
      </c>
      <c r="S27" s="2">
        <f>IF(S$4=1,'Input Sheet'!$C33*'Input Sheet'!S20,IF(S$4=2,'Input Sheet'!$D33*'Input Sheet'!S20,IF(S$4=3,'Input Sheet'!$E33*'Input Sheet'!S20,IF(S$4=4,'Input Sheet'!$F33*'Input Sheet'!S20,'Input Sheet'!$G33*'Input Sheet'!S20))))</f>
        <v>0</v>
      </c>
      <c r="T27" s="2">
        <f>IF(T$4=1,'Input Sheet'!$C33*'Input Sheet'!T20,IF(T$4=2,'Input Sheet'!$D33*'Input Sheet'!T20,IF(T$4=3,'Input Sheet'!$E33*'Input Sheet'!T20,IF(T$4=4,'Input Sheet'!$F33*'Input Sheet'!T20,'Input Sheet'!$G33*'Input Sheet'!T20))))</f>
        <v>0</v>
      </c>
      <c r="U27" s="2">
        <f>IF(U$4=1,'Input Sheet'!$C33*'Input Sheet'!U20,IF(U$4=2,'Input Sheet'!$D33*'Input Sheet'!U20,IF(U$4=3,'Input Sheet'!$E33*'Input Sheet'!U20,IF(U$4=4,'Input Sheet'!$F33*'Input Sheet'!U20,'Input Sheet'!$G33*'Input Sheet'!U20))))</f>
        <v>0</v>
      </c>
      <c r="V27" s="2">
        <f>IF(V$4=1,'Input Sheet'!$C33*'Input Sheet'!V20,IF(V$4=2,'Input Sheet'!$D33*'Input Sheet'!V20,IF(V$4=3,'Input Sheet'!$E33*'Input Sheet'!V20,IF(V$4=4,'Input Sheet'!$F33*'Input Sheet'!V20,'Input Sheet'!$G33*'Input Sheet'!V20))))</f>
        <v>0</v>
      </c>
      <c r="W27" s="2">
        <f>IF(W$4=1,'Input Sheet'!$C33*'Input Sheet'!W20,IF(W$4=2,'Input Sheet'!$D33*'Input Sheet'!W20,IF(W$4=3,'Input Sheet'!$E33*'Input Sheet'!W20,IF(W$4=4,'Input Sheet'!$F33*'Input Sheet'!W20,'Input Sheet'!$G33*'Input Sheet'!W20))))</f>
        <v>0</v>
      </c>
      <c r="X27" s="2">
        <f>IF(X$4=1,'Input Sheet'!$C33*'Input Sheet'!X20,IF(X$4=2,'Input Sheet'!$D33*'Input Sheet'!X20,IF(X$4=3,'Input Sheet'!$E33*'Input Sheet'!X20,IF(X$4=4,'Input Sheet'!$F33*'Input Sheet'!X20,'Input Sheet'!$G33*'Input Sheet'!X20))))</f>
        <v>0</v>
      </c>
      <c r="Y27" s="2">
        <f>IF(Y$4=1,'Input Sheet'!$C33*'Input Sheet'!Y20,IF(Y$4=2,'Input Sheet'!$D33*'Input Sheet'!Y20,IF(Y$4=3,'Input Sheet'!$E33*'Input Sheet'!Y20,IF(Y$4=4,'Input Sheet'!$F33*'Input Sheet'!Y20,'Input Sheet'!$G33*'Input Sheet'!Y20))))</f>
        <v>0</v>
      </c>
      <c r="Z27" s="2">
        <f>IF(Z$4=1,'Input Sheet'!$C33*'Input Sheet'!Z20,IF(Z$4=2,'Input Sheet'!$D33*'Input Sheet'!Z20,IF(Z$4=3,'Input Sheet'!$E33*'Input Sheet'!Z20,IF(Z$4=4,'Input Sheet'!$F33*'Input Sheet'!Z20,'Input Sheet'!$G33*'Input Sheet'!Z20))))</f>
        <v>0</v>
      </c>
      <c r="AA27" s="2">
        <f>IF(AA$4=1,'Input Sheet'!$C33*'Input Sheet'!AA20,IF(AA$4=2,'Input Sheet'!$D33*'Input Sheet'!AA20,IF(AA$4=3,'Input Sheet'!$E33*'Input Sheet'!AA20,IF(AA$4=4,'Input Sheet'!$F33*'Input Sheet'!AA20,'Input Sheet'!$G33*'Input Sheet'!AA20))))</f>
        <v>0</v>
      </c>
      <c r="AB27" s="2">
        <f>IF(AB$4=1,'Input Sheet'!$C33*'Input Sheet'!AB20,IF(AB$4=2,'Input Sheet'!$D33*'Input Sheet'!AB20,IF(AB$4=3,'Input Sheet'!$E33*'Input Sheet'!AB20,IF(AB$4=4,'Input Sheet'!$F33*'Input Sheet'!AB20,'Input Sheet'!$G33*'Input Sheet'!AB20))))</f>
        <v>0</v>
      </c>
      <c r="AC27" s="2">
        <f>IF(AC$4=1,'Input Sheet'!$C33*'Input Sheet'!AC20,IF(AC$4=2,'Input Sheet'!$D33*'Input Sheet'!AC20,IF(AC$4=3,'Input Sheet'!$E33*'Input Sheet'!AC20,IF(AC$4=4,'Input Sheet'!$F33*'Input Sheet'!AC20,'Input Sheet'!$G33*'Input Sheet'!AC20))))</f>
        <v>0</v>
      </c>
      <c r="AD27" s="2">
        <f>IF(AD$4=1,'Input Sheet'!$C33*'Input Sheet'!AD20,IF(AD$4=2,'Input Sheet'!$D33*'Input Sheet'!AD20,IF(AD$4=3,'Input Sheet'!$E33*'Input Sheet'!AD20,IF(AD$4=4,'Input Sheet'!$F33*'Input Sheet'!AD20,'Input Sheet'!$G33*'Input Sheet'!AD20))))</f>
        <v>0</v>
      </c>
      <c r="AE27" s="2">
        <f>IF(AE$4=1,'Input Sheet'!$C33*'Input Sheet'!AE20,IF(AE$4=2,'Input Sheet'!$D33*'Input Sheet'!AE20,IF(AE$4=3,'Input Sheet'!$E33*'Input Sheet'!AE20,IF(AE$4=4,'Input Sheet'!$F33*'Input Sheet'!AE20,'Input Sheet'!$G33*'Input Sheet'!AE20))))</f>
        <v>0</v>
      </c>
      <c r="AF27" s="2">
        <f>IF(AF$4=1,'Input Sheet'!$C33*'Input Sheet'!AF20,IF(AF$4=2,'Input Sheet'!$D33*'Input Sheet'!AF20,IF(AF$4=3,'Input Sheet'!$E33*'Input Sheet'!AF20,IF(AF$4=4,'Input Sheet'!$F33*'Input Sheet'!AF20,'Input Sheet'!$G33*'Input Sheet'!AF20))))</f>
        <v>0</v>
      </c>
      <c r="AG27" s="2">
        <f>IF(AG$4=1,'Input Sheet'!$C33*'Input Sheet'!AG20,IF(AG$4=2,'Input Sheet'!$D33*'Input Sheet'!AG20,IF(AG$4=3,'Input Sheet'!$E33*'Input Sheet'!AG20,IF(AG$4=4,'Input Sheet'!$F33*'Input Sheet'!AG20,'Input Sheet'!$G33*'Input Sheet'!AG20))))</f>
        <v>0</v>
      </c>
      <c r="AH27" s="2">
        <f>IF(AH$4=1,'Input Sheet'!$C33*'Input Sheet'!AH20,IF(AH$4=2,'Input Sheet'!$D33*'Input Sheet'!AH20,IF(AH$4=3,'Input Sheet'!$E33*'Input Sheet'!AH20,IF(AH$4=4,'Input Sheet'!$F33*'Input Sheet'!AH20,'Input Sheet'!$G33*'Input Sheet'!AH20))))</f>
        <v>0</v>
      </c>
      <c r="AI27" s="2">
        <f>IF(AI$4=1,'Input Sheet'!$C33*'Input Sheet'!AI20,IF(AI$4=2,'Input Sheet'!$D33*'Input Sheet'!AI20,IF(AI$4=3,'Input Sheet'!$E33*'Input Sheet'!AI20,IF(AI$4=4,'Input Sheet'!$F33*'Input Sheet'!AI20,'Input Sheet'!$G33*'Input Sheet'!AI20))))</f>
        <v>0</v>
      </c>
      <c r="AJ27" s="2">
        <f>IF(AJ$4=1,'Input Sheet'!$C33*'Input Sheet'!AJ20,IF(AJ$4=2,'Input Sheet'!$D33*'Input Sheet'!AJ20,IF(AJ$4=3,'Input Sheet'!$E33*'Input Sheet'!AJ20,IF(AJ$4=4,'Input Sheet'!$F33*'Input Sheet'!AJ20,'Input Sheet'!$G33*'Input Sheet'!AJ20))))</f>
        <v>0</v>
      </c>
      <c r="AK27" s="2">
        <f>IF(AK$4=1,'Input Sheet'!$C33*'Input Sheet'!AK20,IF(AK$4=2,'Input Sheet'!$D33*'Input Sheet'!AK20,IF(AK$4=3,'Input Sheet'!$E33*'Input Sheet'!AK20,IF(AK$4=4,'Input Sheet'!$F33*'Input Sheet'!AK20,'Input Sheet'!$G33*'Input Sheet'!AK20))))</f>
        <v>0</v>
      </c>
      <c r="AL27" s="2">
        <f>IF(AL$4=1,'Input Sheet'!$C33*'Input Sheet'!AL20,IF(AL$4=2,'Input Sheet'!$D33*'Input Sheet'!AL20,IF(AL$4=3,'Input Sheet'!$E33*'Input Sheet'!AL20,IF(AL$4=4,'Input Sheet'!$F33*'Input Sheet'!AL20,'Input Sheet'!$G33*'Input Sheet'!AL20))))</f>
        <v>0</v>
      </c>
      <c r="AM27" s="2">
        <f>IF(AM$4=1,'Input Sheet'!$C33*'Input Sheet'!AM20,IF(AM$4=2,'Input Sheet'!$D33*'Input Sheet'!AM20,IF(AM$4=3,'Input Sheet'!$E33*'Input Sheet'!AM20,IF(AM$4=4,'Input Sheet'!$F33*'Input Sheet'!AM20,'Input Sheet'!$G33*'Input Sheet'!AM20))))</f>
        <v>0</v>
      </c>
      <c r="AN27" s="2">
        <f>IF(AN$4=1,'Input Sheet'!$C33*'Input Sheet'!AN20,IF(AN$4=2,'Input Sheet'!$D33*'Input Sheet'!AN20,IF(AN$4=3,'Input Sheet'!$E33*'Input Sheet'!AN20,IF(AN$4=4,'Input Sheet'!$F33*'Input Sheet'!AN20,'Input Sheet'!$G33*'Input Sheet'!AN20))))</f>
        <v>0</v>
      </c>
      <c r="AO27" s="2">
        <f>IF(AO$4=1,'Input Sheet'!$C33*'Input Sheet'!AO20,IF(AO$4=2,'Input Sheet'!$D33*'Input Sheet'!AO20,IF(AO$4=3,'Input Sheet'!$E33*'Input Sheet'!AO20,IF(AO$4=4,'Input Sheet'!$F33*'Input Sheet'!AO20,'Input Sheet'!$G33*'Input Sheet'!AO20))))</f>
        <v>0</v>
      </c>
      <c r="AP27" s="2">
        <f>IF(AP$4=1,'Input Sheet'!$C33*'Input Sheet'!AP20,IF(AP$4=2,'Input Sheet'!$D33*'Input Sheet'!AP20,IF(AP$4=3,'Input Sheet'!$E33*'Input Sheet'!AP20,IF(AP$4=4,'Input Sheet'!$F33*'Input Sheet'!AP20,'Input Sheet'!$G33*'Input Sheet'!AP20))))</f>
        <v>0</v>
      </c>
      <c r="AQ27" s="2">
        <f>IF(AQ$4=1,'Input Sheet'!$C33*'Input Sheet'!AQ20,IF(AQ$4=2,'Input Sheet'!$D33*'Input Sheet'!AQ20,IF(AQ$4=3,'Input Sheet'!$E33*'Input Sheet'!AQ20,IF(AQ$4=4,'Input Sheet'!$F33*'Input Sheet'!AQ20,'Input Sheet'!$G33*'Input Sheet'!AQ20))))</f>
        <v>0</v>
      </c>
      <c r="AR27" s="2">
        <f>IF(AR$4=1,'Input Sheet'!$C33*'Input Sheet'!AR20,IF(AR$4=2,'Input Sheet'!$D33*'Input Sheet'!AR20,IF(AR$4=3,'Input Sheet'!$E33*'Input Sheet'!AR20,IF(AR$4=4,'Input Sheet'!$F33*'Input Sheet'!AR20,'Input Sheet'!$G33*'Input Sheet'!AR20))))</f>
        <v>0</v>
      </c>
      <c r="AS27" s="2">
        <f>IF(AS$4=1,'Input Sheet'!$C33*'Input Sheet'!AS20,IF(AS$4=2,'Input Sheet'!$D33*'Input Sheet'!AS20,IF(AS$4=3,'Input Sheet'!$E33*'Input Sheet'!AS20,IF(AS$4=4,'Input Sheet'!$F33*'Input Sheet'!AS20,'Input Sheet'!$G33*'Input Sheet'!AS20))))</f>
        <v>0</v>
      </c>
      <c r="AT27" s="2">
        <f>IF(AT$4=1,'Input Sheet'!$C33*'Input Sheet'!AT20,IF(AT$4=2,'Input Sheet'!$D33*'Input Sheet'!AT20,IF(AT$4=3,'Input Sheet'!$E33*'Input Sheet'!AT20,IF(AT$4=4,'Input Sheet'!$F33*'Input Sheet'!AT20,'Input Sheet'!$G33*'Input Sheet'!AT20))))</f>
        <v>0</v>
      </c>
      <c r="AU27" s="2">
        <f>IF(AU$4=1,'Input Sheet'!$C33*'Input Sheet'!AU20,IF(AU$4=2,'Input Sheet'!$D33*'Input Sheet'!AU20,IF(AU$4=3,'Input Sheet'!$E33*'Input Sheet'!AU20,IF(AU$4=4,'Input Sheet'!$F33*'Input Sheet'!AU20,'Input Sheet'!$G33*'Input Sheet'!AU20))))</f>
        <v>0</v>
      </c>
      <c r="AV27" s="2">
        <f>IF(AV$4=1,'Input Sheet'!$C33*'Input Sheet'!AV20,IF(AV$4=2,'Input Sheet'!$D33*'Input Sheet'!AV20,IF(AV$4=3,'Input Sheet'!$E33*'Input Sheet'!AV20,IF(AV$4=4,'Input Sheet'!$F33*'Input Sheet'!AV20,'Input Sheet'!$G33*'Input Sheet'!AV20))))</f>
        <v>0</v>
      </c>
      <c r="AW27" s="2">
        <f>IF(AW$4=1,'Input Sheet'!$C33*'Input Sheet'!AW20,IF(AW$4=2,'Input Sheet'!$D33*'Input Sheet'!AW20,IF(AW$4=3,'Input Sheet'!$E33*'Input Sheet'!AW20,IF(AW$4=4,'Input Sheet'!$F33*'Input Sheet'!AW20,'Input Sheet'!$G33*'Input Sheet'!AW20))))</f>
        <v>0</v>
      </c>
      <c r="AX27" s="2">
        <f>IF(AX$4=1,'Input Sheet'!$C33*'Input Sheet'!AX20,IF(AX$4=2,'Input Sheet'!$D33*'Input Sheet'!AX20,IF(AX$4=3,'Input Sheet'!$E33*'Input Sheet'!AX20,IF(AX$4=4,'Input Sheet'!$F33*'Input Sheet'!AX20,'Input Sheet'!$G33*'Input Sheet'!AX20))))</f>
        <v>0</v>
      </c>
      <c r="AY27" s="2">
        <f>IF(AY$4=1,'Input Sheet'!$C33*'Input Sheet'!AY20,IF(AY$4=2,'Input Sheet'!$D33*'Input Sheet'!AY20,IF(AY$4=3,'Input Sheet'!$E33*'Input Sheet'!AY20,IF(AY$4=4,'Input Sheet'!$F33*'Input Sheet'!AY20,'Input Sheet'!$G33*'Input Sheet'!AY20))))</f>
        <v>0</v>
      </c>
      <c r="AZ27" s="2">
        <f>IF(AZ$4=1,'Input Sheet'!$C33*'Input Sheet'!AZ20,IF(AZ$4=2,'Input Sheet'!$D33*'Input Sheet'!AZ20,IF(AZ$4=3,'Input Sheet'!$E33*'Input Sheet'!AZ20,IF(AZ$4=4,'Input Sheet'!$F33*'Input Sheet'!AZ20,'Input Sheet'!$G33*'Input Sheet'!AZ20))))</f>
        <v>0</v>
      </c>
      <c r="BA27" s="2">
        <f>IF(BA$4=1,'Input Sheet'!$C33*'Input Sheet'!BA20,IF(BA$4=2,'Input Sheet'!$D33*'Input Sheet'!BA20,IF(BA$4=3,'Input Sheet'!$E33*'Input Sheet'!BA20,IF(BA$4=4,'Input Sheet'!$F33*'Input Sheet'!BA20,'Input Sheet'!$G33*'Input Sheet'!BA20))))</f>
        <v>0</v>
      </c>
      <c r="BB27" s="2">
        <f>IF(BB$4=1,'Input Sheet'!$C33*'Input Sheet'!BB20,IF(BB$4=2,'Input Sheet'!$D33*'Input Sheet'!BB20,IF(BB$4=3,'Input Sheet'!$E33*'Input Sheet'!BB20,IF(BB$4=4,'Input Sheet'!$F33*'Input Sheet'!BB20,'Input Sheet'!$G33*'Input Sheet'!BB20))))</f>
        <v>0</v>
      </c>
      <c r="BC27" s="2">
        <f>IF(BC$4=1,'Input Sheet'!$C33*'Input Sheet'!BC20,IF(BC$4=2,'Input Sheet'!$D33*'Input Sheet'!BC20,IF(BC$4=3,'Input Sheet'!$E33*'Input Sheet'!BC20,IF(BC$4=4,'Input Sheet'!$F33*'Input Sheet'!BC20,'Input Sheet'!$G33*'Input Sheet'!BC20))))</f>
        <v>0</v>
      </c>
      <c r="BD27" s="2">
        <f>IF(BD$4=1,'Input Sheet'!$C33*'Input Sheet'!BD20,IF(BD$4=2,'Input Sheet'!$D33*'Input Sheet'!BD20,IF(BD$4=3,'Input Sheet'!$E33*'Input Sheet'!BD20,IF(BD$4=4,'Input Sheet'!$F33*'Input Sheet'!BD20,'Input Sheet'!$G33*'Input Sheet'!BD20))))</f>
        <v>0</v>
      </c>
      <c r="BE27" s="2">
        <f>IF(BE$4=1,'Input Sheet'!$C33*'Input Sheet'!BE20,IF(BE$4=2,'Input Sheet'!$D33*'Input Sheet'!BE20,IF(BE$4=3,'Input Sheet'!$E33*'Input Sheet'!BE20,IF(BE$4=4,'Input Sheet'!$F33*'Input Sheet'!BE20,'Input Sheet'!$G33*'Input Sheet'!BE20))))</f>
        <v>0</v>
      </c>
      <c r="BF27" s="2">
        <f>IF(BF$4=1,'Input Sheet'!$C33*'Input Sheet'!BF20,IF(BF$4=2,'Input Sheet'!$D33*'Input Sheet'!BF20,IF(BF$4=3,'Input Sheet'!$E33*'Input Sheet'!BF20,IF(BF$4=4,'Input Sheet'!$F33*'Input Sheet'!BF20,'Input Sheet'!$G33*'Input Sheet'!BF20))))</f>
        <v>0</v>
      </c>
      <c r="BG27" s="2">
        <f>IF(BG$4=1,'Input Sheet'!$C33*'Input Sheet'!BG20,IF(BG$4=2,'Input Sheet'!$D33*'Input Sheet'!BG20,IF(BG$4=3,'Input Sheet'!$E33*'Input Sheet'!BG20,IF(BG$4=4,'Input Sheet'!$F33*'Input Sheet'!BG20,'Input Sheet'!$G33*'Input Sheet'!BG20))))</f>
        <v>0</v>
      </c>
      <c r="BH27" s="2">
        <f>IF(BH$4=1,'Input Sheet'!$C33*'Input Sheet'!BH20,IF(BH$4=2,'Input Sheet'!$D33*'Input Sheet'!BH20,IF(BH$4=3,'Input Sheet'!$E33*'Input Sheet'!BH20,IF(BH$4=4,'Input Sheet'!$F33*'Input Sheet'!BH20,'Input Sheet'!$G33*'Input Sheet'!BH20))))</f>
        <v>0</v>
      </c>
      <c r="BI27" s="2">
        <f>IF(BI$4=1,'Input Sheet'!$C33*'Input Sheet'!BI20,IF(BI$4=2,'Input Sheet'!$D33*'Input Sheet'!BI20,IF(BI$4=3,'Input Sheet'!$E33*'Input Sheet'!BI20,IF(BI$4=4,'Input Sheet'!$F33*'Input Sheet'!BI20,'Input Sheet'!$G33*'Input Sheet'!BI20))))</f>
        <v>0</v>
      </c>
      <c r="BJ27" s="2">
        <f>IF(BJ$4=1,'Input Sheet'!$C33*'Input Sheet'!BJ20,IF(BJ$4=2,'Input Sheet'!$D33*'Input Sheet'!BJ20,IF(BJ$4=3,'Input Sheet'!$E33*'Input Sheet'!BJ20,IF(BJ$4=4,'Input Sheet'!$F33*'Input Sheet'!BJ20,'Input Sheet'!$G33*'Input Sheet'!BJ20))))</f>
        <v>0</v>
      </c>
    </row>
    <row r="28" spans="1:62" ht="15.6" x14ac:dyDescent="0.3">
      <c r="A28" s="70"/>
      <c r="B28" s="26" t="str">
        <f>'Input Sheet'!B9&amp;" Costs"</f>
        <v>SaaS 3 - Tier 3 Costs</v>
      </c>
      <c r="C28" s="2">
        <f>IF(C$4=1,'Input Sheet'!$C34*'Input Sheet'!C21,IF(C$4=2,'Input Sheet'!$D34*'Input Sheet'!C21,IF(C$4=3,'Input Sheet'!$E34*'Input Sheet'!C21,IF(C$4=4,'Input Sheet'!$F34*'Input Sheet'!C21,'Input Sheet'!$G34*'Input Sheet'!C21))))</f>
        <v>0</v>
      </c>
      <c r="D28" s="2">
        <f>IF(D$4=1,'Input Sheet'!$C34*'Input Sheet'!D21,IF(D$4=2,'Input Sheet'!$D34*'Input Sheet'!D21,IF(D$4=3,'Input Sheet'!$E34*'Input Sheet'!D21,IF(D$4=4,'Input Sheet'!$F34*'Input Sheet'!D21,'Input Sheet'!$G34*'Input Sheet'!D21))))</f>
        <v>0</v>
      </c>
      <c r="E28" s="2">
        <f>IF(E$4=1,'Input Sheet'!$C34*'Input Sheet'!E21,IF(E$4=2,'Input Sheet'!$D34*'Input Sheet'!E21,IF(E$4=3,'Input Sheet'!$E34*'Input Sheet'!E21,IF(E$4=4,'Input Sheet'!$F34*'Input Sheet'!E21,'Input Sheet'!$G34*'Input Sheet'!E21))))</f>
        <v>0</v>
      </c>
      <c r="F28" s="2">
        <f>IF(F$4=1,'Input Sheet'!$C34*'Input Sheet'!F21,IF(F$4=2,'Input Sheet'!$D34*'Input Sheet'!F21,IF(F$4=3,'Input Sheet'!$E34*'Input Sheet'!F21,IF(F$4=4,'Input Sheet'!$F34*'Input Sheet'!F21,'Input Sheet'!$G34*'Input Sheet'!F21))))</f>
        <v>0</v>
      </c>
      <c r="G28" s="2">
        <f>IF(G$4=1,'Input Sheet'!$C34*'Input Sheet'!G21,IF(G$4=2,'Input Sheet'!$D34*'Input Sheet'!G21,IF(G$4=3,'Input Sheet'!$E34*'Input Sheet'!G21,IF(G$4=4,'Input Sheet'!$F34*'Input Sheet'!G21,'Input Sheet'!$G34*'Input Sheet'!G21))))</f>
        <v>0</v>
      </c>
      <c r="H28" s="2">
        <f>IF(H$4=1,'Input Sheet'!$C34*'Input Sheet'!H21,IF(H$4=2,'Input Sheet'!$D34*'Input Sheet'!H21,IF(H$4=3,'Input Sheet'!$E34*'Input Sheet'!H21,IF(H$4=4,'Input Sheet'!$F34*'Input Sheet'!H21,'Input Sheet'!$G34*'Input Sheet'!H21))))</f>
        <v>0</v>
      </c>
      <c r="I28" s="2">
        <f>IF(I$4=1,'Input Sheet'!$C34*'Input Sheet'!I21,IF(I$4=2,'Input Sheet'!$D34*'Input Sheet'!I21,IF(I$4=3,'Input Sheet'!$E34*'Input Sheet'!I21,IF(I$4=4,'Input Sheet'!$F34*'Input Sheet'!I21,'Input Sheet'!$G34*'Input Sheet'!I21))))</f>
        <v>0</v>
      </c>
      <c r="J28" s="2">
        <f>IF(J$4=1,'Input Sheet'!$C34*'Input Sheet'!J21,IF(J$4=2,'Input Sheet'!$D34*'Input Sheet'!J21,IF(J$4=3,'Input Sheet'!$E34*'Input Sheet'!J21,IF(J$4=4,'Input Sheet'!$F34*'Input Sheet'!J21,'Input Sheet'!$G34*'Input Sheet'!J21))))</f>
        <v>0</v>
      </c>
      <c r="K28" s="2">
        <f>IF(K$4=1,'Input Sheet'!$C34*'Input Sheet'!K21,IF(K$4=2,'Input Sheet'!$D34*'Input Sheet'!K21,IF(K$4=3,'Input Sheet'!$E34*'Input Sheet'!K21,IF(K$4=4,'Input Sheet'!$F34*'Input Sheet'!K21,'Input Sheet'!$G34*'Input Sheet'!K21))))</f>
        <v>0</v>
      </c>
      <c r="L28" s="2">
        <f>IF(L$4=1,'Input Sheet'!$C34*'Input Sheet'!L21,IF(L$4=2,'Input Sheet'!$D34*'Input Sheet'!L21,IF(L$4=3,'Input Sheet'!$E34*'Input Sheet'!L21,IF(L$4=4,'Input Sheet'!$F34*'Input Sheet'!L21,'Input Sheet'!$G34*'Input Sheet'!L21))))</f>
        <v>0</v>
      </c>
      <c r="M28" s="2">
        <f>IF(M$4=1,'Input Sheet'!$C34*'Input Sheet'!M21,IF(M$4=2,'Input Sheet'!$D34*'Input Sheet'!M21,IF(M$4=3,'Input Sheet'!$E34*'Input Sheet'!M21,IF(M$4=4,'Input Sheet'!$F34*'Input Sheet'!M21,'Input Sheet'!$G34*'Input Sheet'!M21))))</f>
        <v>0</v>
      </c>
      <c r="N28" s="2">
        <f>IF(N$4=1,'Input Sheet'!$C34*'Input Sheet'!N21,IF(N$4=2,'Input Sheet'!$D34*'Input Sheet'!N21,IF(N$4=3,'Input Sheet'!$E34*'Input Sheet'!N21,IF(N$4=4,'Input Sheet'!$F34*'Input Sheet'!N21,'Input Sheet'!$G34*'Input Sheet'!N21))))</f>
        <v>0</v>
      </c>
      <c r="O28" s="2">
        <f>IF(O$4=1,'Input Sheet'!$C34*'Input Sheet'!O21,IF(O$4=2,'Input Sheet'!$D34*'Input Sheet'!O21,IF(O$4=3,'Input Sheet'!$E34*'Input Sheet'!O21,IF(O$4=4,'Input Sheet'!$F34*'Input Sheet'!O21,'Input Sheet'!$G34*'Input Sheet'!O21))))</f>
        <v>0</v>
      </c>
      <c r="P28" s="2">
        <f>IF(P$4=1,'Input Sheet'!$C34*'Input Sheet'!P21,IF(P$4=2,'Input Sheet'!$D34*'Input Sheet'!P21,IF(P$4=3,'Input Sheet'!$E34*'Input Sheet'!P21,IF(P$4=4,'Input Sheet'!$F34*'Input Sheet'!P21,'Input Sheet'!$G34*'Input Sheet'!P21))))</f>
        <v>0</v>
      </c>
      <c r="Q28" s="2">
        <f>IF(Q$4=1,'Input Sheet'!$C34*'Input Sheet'!Q21,IF(Q$4=2,'Input Sheet'!$D34*'Input Sheet'!Q21,IF(Q$4=3,'Input Sheet'!$E34*'Input Sheet'!Q21,IF(Q$4=4,'Input Sheet'!$F34*'Input Sheet'!Q21,'Input Sheet'!$G34*'Input Sheet'!Q21))))</f>
        <v>0</v>
      </c>
      <c r="R28" s="2">
        <f>IF(R$4=1,'Input Sheet'!$C34*'Input Sheet'!R21,IF(R$4=2,'Input Sheet'!$D34*'Input Sheet'!R21,IF(R$4=3,'Input Sheet'!$E34*'Input Sheet'!R21,IF(R$4=4,'Input Sheet'!$F34*'Input Sheet'!R21,'Input Sheet'!$G34*'Input Sheet'!R21))))</f>
        <v>0</v>
      </c>
      <c r="S28" s="2">
        <f>IF(S$4=1,'Input Sheet'!$C34*'Input Sheet'!S21,IF(S$4=2,'Input Sheet'!$D34*'Input Sheet'!S21,IF(S$4=3,'Input Sheet'!$E34*'Input Sheet'!S21,IF(S$4=4,'Input Sheet'!$F34*'Input Sheet'!S21,'Input Sheet'!$G34*'Input Sheet'!S21))))</f>
        <v>0</v>
      </c>
      <c r="T28" s="2">
        <f>IF(T$4=1,'Input Sheet'!$C34*'Input Sheet'!T21,IF(T$4=2,'Input Sheet'!$D34*'Input Sheet'!T21,IF(T$4=3,'Input Sheet'!$E34*'Input Sheet'!T21,IF(T$4=4,'Input Sheet'!$F34*'Input Sheet'!T21,'Input Sheet'!$G34*'Input Sheet'!T21))))</f>
        <v>0</v>
      </c>
      <c r="U28" s="2">
        <f>IF(U$4=1,'Input Sheet'!$C34*'Input Sheet'!U21,IF(U$4=2,'Input Sheet'!$D34*'Input Sheet'!U21,IF(U$4=3,'Input Sheet'!$E34*'Input Sheet'!U21,IF(U$4=4,'Input Sheet'!$F34*'Input Sheet'!U21,'Input Sheet'!$G34*'Input Sheet'!U21))))</f>
        <v>0</v>
      </c>
      <c r="V28" s="2">
        <f>IF(V$4=1,'Input Sheet'!$C34*'Input Sheet'!V21,IF(V$4=2,'Input Sheet'!$D34*'Input Sheet'!V21,IF(V$4=3,'Input Sheet'!$E34*'Input Sheet'!V21,IF(V$4=4,'Input Sheet'!$F34*'Input Sheet'!V21,'Input Sheet'!$G34*'Input Sheet'!V21))))</f>
        <v>0</v>
      </c>
      <c r="W28" s="2">
        <f>IF(W$4=1,'Input Sheet'!$C34*'Input Sheet'!W21,IF(W$4=2,'Input Sheet'!$D34*'Input Sheet'!W21,IF(W$4=3,'Input Sheet'!$E34*'Input Sheet'!W21,IF(W$4=4,'Input Sheet'!$F34*'Input Sheet'!W21,'Input Sheet'!$G34*'Input Sheet'!W21))))</f>
        <v>0</v>
      </c>
      <c r="X28" s="2">
        <f>IF(X$4=1,'Input Sheet'!$C34*'Input Sheet'!X21,IF(X$4=2,'Input Sheet'!$D34*'Input Sheet'!X21,IF(X$4=3,'Input Sheet'!$E34*'Input Sheet'!X21,IF(X$4=4,'Input Sheet'!$F34*'Input Sheet'!X21,'Input Sheet'!$G34*'Input Sheet'!X21))))</f>
        <v>0</v>
      </c>
      <c r="Y28" s="2">
        <f>IF(Y$4=1,'Input Sheet'!$C34*'Input Sheet'!Y21,IF(Y$4=2,'Input Sheet'!$D34*'Input Sheet'!Y21,IF(Y$4=3,'Input Sheet'!$E34*'Input Sheet'!Y21,IF(Y$4=4,'Input Sheet'!$F34*'Input Sheet'!Y21,'Input Sheet'!$G34*'Input Sheet'!Y21))))</f>
        <v>0</v>
      </c>
      <c r="Z28" s="2">
        <f>IF(Z$4=1,'Input Sheet'!$C34*'Input Sheet'!Z21,IF(Z$4=2,'Input Sheet'!$D34*'Input Sheet'!Z21,IF(Z$4=3,'Input Sheet'!$E34*'Input Sheet'!Z21,IF(Z$4=4,'Input Sheet'!$F34*'Input Sheet'!Z21,'Input Sheet'!$G34*'Input Sheet'!Z21))))</f>
        <v>0</v>
      </c>
      <c r="AA28" s="2">
        <f>IF(AA$4=1,'Input Sheet'!$C34*'Input Sheet'!AA21,IF(AA$4=2,'Input Sheet'!$D34*'Input Sheet'!AA21,IF(AA$4=3,'Input Sheet'!$E34*'Input Sheet'!AA21,IF(AA$4=4,'Input Sheet'!$F34*'Input Sheet'!AA21,'Input Sheet'!$G34*'Input Sheet'!AA21))))</f>
        <v>0</v>
      </c>
      <c r="AB28" s="2">
        <f>IF(AB$4=1,'Input Sheet'!$C34*'Input Sheet'!AB21,IF(AB$4=2,'Input Sheet'!$D34*'Input Sheet'!AB21,IF(AB$4=3,'Input Sheet'!$E34*'Input Sheet'!AB21,IF(AB$4=4,'Input Sheet'!$F34*'Input Sheet'!AB21,'Input Sheet'!$G34*'Input Sheet'!AB21))))</f>
        <v>0</v>
      </c>
      <c r="AC28" s="2">
        <f>IF(AC$4=1,'Input Sheet'!$C34*'Input Sheet'!AC21,IF(AC$4=2,'Input Sheet'!$D34*'Input Sheet'!AC21,IF(AC$4=3,'Input Sheet'!$E34*'Input Sheet'!AC21,IF(AC$4=4,'Input Sheet'!$F34*'Input Sheet'!AC21,'Input Sheet'!$G34*'Input Sheet'!AC21))))</f>
        <v>0</v>
      </c>
      <c r="AD28" s="2">
        <f>IF(AD$4=1,'Input Sheet'!$C34*'Input Sheet'!AD21,IF(AD$4=2,'Input Sheet'!$D34*'Input Sheet'!AD21,IF(AD$4=3,'Input Sheet'!$E34*'Input Sheet'!AD21,IF(AD$4=4,'Input Sheet'!$F34*'Input Sheet'!AD21,'Input Sheet'!$G34*'Input Sheet'!AD21))))</f>
        <v>0</v>
      </c>
      <c r="AE28" s="2">
        <f>IF(AE$4=1,'Input Sheet'!$C34*'Input Sheet'!AE21,IF(AE$4=2,'Input Sheet'!$D34*'Input Sheet'!AE21,IF(AE$4=3,'Input Sheet'!$E34*'Input Sheet'!AE21,IF(AE$4=4,'Input Sheet'!$F34*'Input Sheet'!AE21,'Input Sheet'!$G34*'Input Sheet'!AE21))))</f>
        <v>0</v>
      </c>
      <c r="AF28" s="2">
        <f>IF(AF$4=1,'Input Sheet'!$C34*'Input Sheet'!AF21,IF(AF$4=2,'Input Sheet'!$D34*'Input Sheet'!AF21,IF(AF$4=3,'Input Sheet'!$E34*'Input Sheet'!AF21,IF(AF$4=4,'Input Sheet'!$F34*'Input Sheet'!AF21,'Input Sheet'!$G34*'Input Sheet'!AF21))))</f>
        <v>0</v>
      </c>
      <c r="AG28" s="2">
        <f>IF(AG$4=1,'Input Sheet'!$C34*'Input Sheet'!AG21,IF(AG$4=2,'Input Sheet'!$D34*'Input Sheet'!AG21,IF(AG$4=3,'Input Sheet'!$E34*'Input Sheet'!AG21,IF(AG$4=4,'Input Sheet'!$F34*'Input Sheet'!AG21,'Input Sheet'!$G34*'Input Sheet'!AG21))))</f>
        <v>0</v>
      </c>
      <c r="AH28" s="2">
        <f>IF(AH$4=1,'Input Sheet'!$C34*'Input Sheet'!AH21,IF(AH$4=2,'Input Sheet'!$D34*'Input Sheet'!AH21,IF(AH$4=3,'Input Sheet'!$E34*'Input Sheet'!AH21,IF(AH$4=4,'Input Sheet'!$F34*'Input Sheet'!AH21,'Input Sheet'!$G34*'Input Sheet'!AH21))))</f>
        <v>0</v>
      </c>
      <c r="AI28" s="2">
        <f>IF(AI$4=1,'Input Sheet'!$C34*'Input Sheet'!AI21,IF(AI$4=2,'Input Sheet'!$D34*'Input Sheet'!AI21,IF(AI$4=3,'Input Sheet'!$E34*'Input Sheet'!AI21,IF(AI$4=4,'Input Sheet'!$F34*'Input Sheet'!AI21,'Input Sheet'!$G34*'Input Sheet'!AI21))))</f>
        <v>0</v>
      </c>
      <c r="AJ28" s="2">
        <f>IF(AJ$4=1,'Input Sheet'!$C34*'Input Sheet'!AJ21,IF(AJ$4=2,'Input Sheet'!$D34*'Input Sheet'!AJ21,IF(AJ$4=3,'Input Sheet'!$E34*'Input Sheet'!AJ21,IF(AJ$4=4,'Input Sheet'!$F34*'Input Sheet'!AJ21,'Input Sheet'!$G34*'Input Sheet'!AJ21))))</f>
        <v>0</v>
      </c>
      <c r="AK28" s="2">
        <f>IF(AK$4=1,'Input Sheet'!$C34*'Input Sheet'!AK21,IF(AK$4=2,'Input Sheet'!$D34*'Input Sheet'!AK21,IF(AK$4=3,'Input Sheet'!$E34*'Input Sheet'!AK21,IF(AK$4=4,'Input Sheet'!$F34*'Input Sheet'!AK21,'Input Sheet'!$G34*'Input Sheet'!AK21))))</f>
        <v>0</v>
      </c>
      <c r="AL28" s="2">
        <f>IF(AL$4=1,'Input Sheet'!$C34*'Input Sheet'!AL21,IF(AL$4=2,'Input Sheet'!$D34*'Input Sheet'!AL21,IF(AL$4=3,'Input Sheet'!$E34*'Input Sheet'!AL21,IF(AL$4=4,'Input Sheet'!$F34*'Input Sheet'!AL21,'Input Sheet'!$G34*'Input Sheet'!AL21))))</f>
        <v>0</v>
      </c>
      <c r="AM28" s="2">
        <f>IF(AM$4=1,'Input Sheet'!$C34*'Input Sheet'!AM21,IF(AM$4=2,'Input Sheet'!$D34*'Input Sheet'!AM21,IF(AM$4=3,'Input Sheet'!$E34*'Input Sheet'!AM21,IF(AM$4=4,'Input Sheet'!$F34*'Input Sheet'!AM21,'Input Sheet'!$G34*'Input Sheet'!AM21))))</f>
        <v>0</v>
      </c>
      <c r="AN28" s="2">
        <f>IF(AN$4=1,'Input Sheet'!$C34*'Input Sheet'!AN21,IF(AN$4=2,'Input Sheet'!$D34*'Input Sheet'!AN21,IF(AN$4=3,'Input Sheet'!$E34*'Input Sheet'!AN21,IF(AN$4=4,'Input Sheet'!$F34*'Input Sheet'!AN21,'Input Sheet'!$G34*'Input Sheet'!AN21))))</f>
        <v>0</v>
      </c>
      <c r="AO28" s="2">
        <f>IF(AO$4=1,'Input Sheet'!$C34*'Input Sheet'!AO21,IF(AO$4=2,'Input Sheet'!$D34*'Input Sheet'!AO21,IF(AO$4=3,'Input Sheet'!$E34*'Input Sheet'!AO21,IF(AO$4=4,'Input Sheet'!$F34*'Input Sheet'!AO21,'Input Sheet'!$G34*'Input Sheet'!AO21))))</f>
        <v>0</v>
      </c>
      <c r="AP28" s="2">
        <f>IF(AP$4=1,'Input Sheet'!$C34*'Input Sheet'!AP21,IF(AP$4=2,'Input Sheet'!$D34*'Input Sheet'!AP21,IF(AP$4=3,'Input Sheet'!$E34*'Input Sheet'!AP21,IF(AP$4=4,'Input Sheet'!$F34*'Input Sheet'!AP21,'Input Sheet'!$G34*'Input Sheet'!AP21))))</f>
        <v>0</v>
      </c>
      <c r="AQ28" s="2">
        <f>IF(AQ$4=1,'Input Sheet'!$C34*'Input Sheet'!AQ21,IF(AQ$4=2,'Input Sheet'!$D34*'Input Sheet'!AQ21,IF(AQ$4=3,'Input Sheet'!$E34*'Input Sheet'!AQ21,IF(AQ$4=4,'Input Sheet'!$F34*'Input Sheet'!AQ21,'Input Sheet'!$G34*'Input Sheet'!AQ21))))</f>
        <v>0</v>
      </c>
      <c r="AR28" s="2">
        <f>IF(AR$4=1,'Input Sheet'!$C34*'Input Sheet'!AR21,IF(AR$4=2,'Input Sheet'!$D34*'Input Sheet'!AR21,IF(AR$4=3,'Input Sheet'!$E34*'Input Sheet'!AR21,IF(AR$4=4,'Input Sheet'!$F34*'Input Sheet'!AR21,'Input Sheet'!$G34*'Input Sheet'!AR21))))</f>
        <v>0</v>
      </c>
      <c r="AS28" s="2">
        <f>IF(AS$4=1,'Input Sheet'!$C34*'Input Sheet'!AS21,IF(AS$4=2,'Input Sheet'!$D34*'Input Sheet'!AS21,IF(AS$4=3,'Input Sheet'!$E34*'Input Sheet'!AS21,IF(AS$4=4,'Input Sheet'!$F34*'Input Sheet'!AS21,'Input Sheet'!$G34*'Input Sheet'!AS21))))</f>
        <v>0</v>
      </c>
      <c r="AT28" s="2">
        <f>IF(AT$4=1,'Input Sheet'!$C34*'Input Sheet'!AT21,IF(AT$4=2,'Input Sheet'!$D34*'Input Sheet'!AT21,IF(AT$4=3,'Input Sheet'!$E34*'Input Sheet'!AT21,IF(AT$4=4,'Input Sheet'!$F34*'Input Sheet'!AT21,'Input Sheet'!$G34*'Input Sheet'!AT21))))</f>
        <v>0</v>
      </c>
      <c r="AU28" s="2">
        <f>IF(AU$4=1,'Input Sheet'!$C34*'Input Sheet'!AU21,IF(AU$4=2,'Input Sheet'!$D34*'Input Sheet'!AU21,IF(AU$4=3,'Input Sheet'!$E34*'Input Sheet'!AU21,IF(AU$4=4,'Input Sheet'!$F34*'Input Sheet'!AU21,'Input Sheet'!$G34*'Input Sheet'!AU21))))</f>
        <v>0</v>
      </c>
      <c r="AV28" s="2">
        <f>IF(AV$4=1,'Input Sheet'!$C34*'Input Sheet'!AV21,IF(AV$4=2,'Input Sheet'!$D34*'Input Sheet'!AV21,IF(AV$4=3,'Input Sheet'!$E34*'Input Sheet'!AV21,IF(AV$4=4,'Input Sheet'!$F34*'Input Sheet'!AV21,'Input Sheet'!$G34*'Input Sheet'!AV21))))</f>
        <v>0</v>
      </c>
      <c r="AW28" s="2">
        <f>IF(AW$4=1,'Input Sheet'!$C34*'Input Sheet'!AW21,IF(AW$4=2,'Input Sheet'!$D34*'Input Sheet'!AW21,IF(AW$4=3,'Input Sheet'!$E34*'Input Sheet'!AW21,IF(AW$4=4,'Input Sheet'!$F34*'Input Sheet'!AW21,'Input Sheet'!$G34*'Input Sheet'!AW21))))</f>
        <v>0</v>
      </c>
      <c r="AX28" s="2">
        <f>IF(AX$4=1,'Input Sheet'!$C34*'Input Sheet'!AX21,IF(AX$4=2,'Input Sheet'!$D34*'Input Sheet'!AX21,IF(AX$4=3,'Input Sheet'!$E34*'Input Sheet'!AX21,IF(AX$4=4,'Input Sheet'!$F34*'Input Sheet'!AX21,'Input Sheet'!$G34*'Input Sheet'!AX21))))</f>
        <v>0</v>
      </c>
      <c r="AY28" s="2">
        <f>IF(AY$4=1,'Input Sheet'!$C34*'Input Sheet'!AY21,IF(AY$4=2,'Input Sheet'!$D34*'Input Sheet'!AY21,IF(AY$4=3,'Input Sheet'!$E34*'Input Sheet'!AY21,IF(AY$4=4,'Input Sheet'!$F34*'Input Sheet'!AY21,'Input Sheet'!$G34*'Input Sheet'!AY21))))</f>
        <v>0</v>
      </c>
      <c r="AZ28" s="2">
        <f>IF(AZ$4=1,'Input Sheet'!$C34*'Input Sheet'!AZ21,IF(AZ$4=2,'Input Sheet'!$D34*'Input Sheet'!AZ21,IF(AZ$4=3,'Input Sheet'!$E34*'Input Sheet'!AZ21,IF(AZ$4=4,'Input Sheet'!$F34*'Input Sheet'!AZ21,'Input Sheet'!$G34*'Input Sheet'!AZ21))))</f>
        <v>0</v>
      </c>
      <c r="BA28" s="2">
        <f>IF(BA$4=1,'Input Sheet'!$C34*'Input Sheet'!BA21,IF(BA$4=2,'Input Sheet'!$D34*'Input Sheet'!BA21,IF(BA$4=3,'Input Sheet'!$E34*'Input Sheet'!BA21,IF(BA$4=4,'Input Sheet'!$F34*'Input Sheet'!BA21,'Input Sheet'!$G34*'Input Sheet'!BA21))))</f>
        <v>0</v>
      </c>
      <c r="BB28" s="2">
        <f>IF(BB$4=1,'Input Sheet'!$C34*'Input Sheet'!BB21,IF(BB$4=2,'Input Sheet'!$D34*'Input Sheet'!BB21,IF(BB$4=3,'Input Sheet'!$E34*'Input Sheet'!BB21,IF(BB$4=4,'Input Sheet'!$F34*'Input Sheet'!BB21,'Input Sheet'!$G34*'Input Sheet'!BB21))))</f>
        <v>0</v>
      </c>
      <c r="BC28" s="2">
        <f>IF(BC$4=1,'Input Sheet'!$C34*'Input Sheet'!BC21,IF(BC$4=2,'Input Sheet'!$D34*'Input Sheet'!BC21,IF(BC$4=3,'Input Sheet'!$E34*'Input Sheet'!BC21,IF(BC$4=4,'Input Sheet'!$F34*'Input Sheet'!BC21,'Input Sheet'!$G34*'Input Sheet'!BC21))))</f>
        <v>0</v>
      </c>
      <c r="BD28" s="2">
        <f>IF(BD$4=1,'Input Sheet'!$C34*'Input Sheet'!BD21,IF(BD$4=2,'Input Sheet'!$D34*'Input Sheet'!BD21,IF(BD$4=3,'Input Sheet'!$E34*'Input Sheet'!BD21,IF(BD$4=4,'Input Sheet'!$F34*'Input Sheet'!BD21,'Input Sheet'!$G34*'Input Sheet'!BD21))))</f>
        <v>0</v>
      </c>
      <c r="BE28" s="2">
        <f>IF(BE$4=1,'Input Sheet'!$C34*'Input Sheet'!BE21,IF(BE$4=2,'Input Sheet'!$D34*'Input Sheet'!BE21,IF(BE$4=3,'Input Sheet'!$E34*'Input Sheet'!BE21,IF(BE$4=4,'Input Sheet'!$F34*'Input Sheet'!BE21,'Input Sheet'!$G34*'Input Sheet'!BE21))))</f>
        <v>0</v>
      </c>
      <c r="BF28" s="2">
        <f>IF(BF$4=1,'Input Sheet'!$C34*'Input Sheet'!BF21,IF(BF$4=2,'Input Sheet'!$D34*'Input Sheet'!BF21,IF(BF$4=3,'Input Sheet'!$E34*'Input Sheet'!BF21,IF(BF$4=4,'Input Sheet'!$F34*'Input Sheet'!BF21,'Input Sheet'!$G34*'Input Sheet'!BF21))))</f>
        <v>0</v>
      </c>
      <c r="BG28" s="2">
        <f>IF(BG$4=1,'Input Sheet'!$C34*'Input Sheet'!BG21,IF(BG$4=2,'Input Sheet'!$D34*'Input Sheet'!BG21,IF(BG$4=3,'Input Sheet'!$E34*'Input Sheet'!BG21,IF(BG$4=4,'Input Sheet'!$F34*'Input Sheet'!BG21,'Input Sheet'!$G34*'Input Sheet'!BG21))))</f>
        <v>0</v>
      </c>
      <c r="BH28" s="2">
        <f>IF(BH$4=1,'Input Sheet'!$C34*'Input Sheet'!BH21,IF(BH$4=2,'Input Sheet'!$D34*'Input Sheet'!BH21,IF(BH$4=3,'Input Sheet'!$E34*'Input Sheet'!BH21,IF(BH$4=4,'Input Sheet'!$F34*'Input Sheet'!BH21,'Input Sheet'!$G34*'Input Sheet'!BH21))))</f>
        <v>0</v>
      </c>
      <c r="BI28" s="2">
        <f>IF(BI$4=1,'Input Sheet'!$C34*'Input Sheet'!BI21,IF(BI$4=2,'Input Sheet'!$D34*'Input Sheet'!BI21,IF(BI$4=3,'Input Sheet'!$E34*'Input Sheet'!BI21,IF(BI$4=4,'Input Sheet'!$F34*'Input Sheet'!BI21,'Input Sheet'!$G34*'Input Sheet'!BI21))))</f>
        <v>0</v>
      </c>
      <c r="BJ28" s="2">
        <f>IF(BJ$4=1,'Input Sheet'!$C34*'Input Sheet'!BJ21,IF(BJ$4=2,'Input Sheet'!$D34*'Input Sheet'!BJ21,IF(BJ$4=3,'Input Sheet'!$E34*'Input Sheet'!BJ21,IF(BJ$4=4,'Input Sheet'!$F34*'Input Sheet'!BJ21,'Input Sheet'!$G34*'Input Sheet'!BJ21))))</f>
        <v>0</v>
      </c>
    </row>
    <row r="29" spans="1:62" x14ac:dyDescent="0.25">
      <c r="B29" s="26" t="str">
        <f>'Input Sheet'!B10&amp;" Costs"</f>
        <v>Licensing 1 - Basic Data API Costs</v>
      </c>
      <c r="C29" s="2">
        <f>IF(C$4=1,'Input Sheet'!$C35*'Input Sheet'!C22,IF(C$4=2,'Input Sheet'!$D35*'Input Sheet'!C22,IF(C$4=3,'Input Sheet'!$E35*'Input Sheet'!C22,IF(C$4=4,'Input Sheet'!$F35*'Input Sheet'!C22,'Input Sheet'!$G35*'Input Sheet'!C22))))</f>
        <v>0</v>
      </c>
      <c r="D29" s="2">
        <f>IF(D$4=1,'Input Sheet'!$C35*'Input Sheet'!D22,IF(D$4=2,'Input Sheet'!$D35*'Input Sheet'!D22,IF(D$4=3,'Input Sheet'!$E35*'Input Sheet'!D22,IF(D$4=4,'Input Sheet'!$F35*'Input Sheet'!D22,'Input Sheet'!$G35*'Input Sheet'!D22))))</f>
        <v>0</v>
      </c>
      <c r="E29" s="2">
        <f>IF(E$4=1,'Input Sheet'!$C35*'Input Sheet'!E22,IF(E$4=2,'Input Sheet'!$D35*'Input Sheet'!E22,IF(E$4=3,'Input Sheet'!$E35*'Input Sheet'!E22,IF(E$4=4,'Input Sheet'!$F35*'Input Sheet'!E22,'Input Sheet'!$G35*'Input Sheet'!E22))))</f>
        <v>0</v>
      </c>
      <c r="F29" s="2">
        <f>IF(F$4=1,'Input Sheet'!$C35*'Input Sheet'!F22,IF(F$4=2,'Input Sheet'!$D35*'Input Sheet'!F22,IF(F$4=3,'Input Sheet'!$E35*'Input Sheet'!F22,IF(F$4=4,'Input Sheet'!$F35*'Input Sheet'!F22,'Input Sheet'!$G35*'Input Sheet'!F22))))</f>
        <v>0</v>
      </c>
      <c r="G29" s="2">
        <f>IF(G$4=1,'Input Sheet'!$C35*'Input Sheet'!G22,IF(G$4=2,'Input Sheet'!$D35*'Input Sheet'!G22,IF(G$4=3,'Input Sheet'!$E35*'Input Sheet'!G22,IF(G$4=4,'Input Sheet'!$F35*'Input Sheet'!G22,'Input Sheet'!$G35*'Input Sheet'!G22))))</f>
        <v>0</v>
      </c>
      <c r="H29" s="2">
        <f>IF(H$4=1,'Input Sheet'!$C35*'Input Sheet'!H22,IF(H$4=2,'Input Sheet'!$D35*'Input Sheet'!H22,IF(H$4=3,'Input Sheet'!$E35*'Input Sheet'!H22,IF(H$4=4,'Input Sheet'!$F35*'Input Sheet'!H22,'Input Sheet'!$G35*'Input Sheet'!H22))))</f>
        <v>0</v>
      </c>
      <c r="I29" s="2">
        <f>IF(I$4=1,'Input Sheet'!$C35*'Input Sheet'!I22,IF(I$4=2,'Input Sheet'!$D35*'Input Sheet'!I22,IF(I$4=3,'Input Sheet'!$E35*'Input Sheet'!I22,IF(I$4=4,'Input Sheet'!$F35*'Input Sheet'!I22,'Input Sheet'!$G35*'Input Sheet'!I22))))</f>
        <v>0</v>
      </c>
      <c r="J29" s="2">
        <f>IF(J$4=1,'Input Sheet'!$C35*'Input Sheet'!J22,IF(J$4=2,'Input Sheet'!$D35*'Input Sheet'!J22,IF(J$4=3,'Input Sheet'!$E35*'Input Sheet'!J22,IF(J$4=4,'Input Sheet'!$F35*'Input Sheet'!J22,'Input Sheet'!$G35*'Input Sheet'!J22))))</f>
        <v>0</v>
      </c>
      <c r="K29" s="2">
        <f>IF(K$4=1,'Input Sheet'!$C35*'Input Sheet'!K22,IF(K$4=2,'Input Sheet'!$D35*'Input Sheet'!K22,IF(K$4=3,'Input Sheet'!$E35*'Input Sheet'!K22,IF(K$4=4,'Input Sheet'!$F35*'Input Sheet'!K22,'Input Sheet'!$G35*'Input Sheet'!K22))))</f>
        <v>0</v>
      </c>
      <c r="L29" s="2">
        <f>IF(L$4=1,'Input Sheet'!$C35*'Input Sheet'!L22,IF(L$4=2,'Input Sheet'!$D35*'Input Sheet'!L22,IF(L$4=3,'Input Sheet'!$E35*'Input Sheet'!L22,IF(L$4=4,'Input Sheet'!$F35*'Input Sheet'!L22,'Input Sheet'!$G35*'Input Sheet'!L22))))</f>
        <v>0</v>
      </c>
      <c r="M29" s="2">
        <f>IF(M$4=1,'Input Sheet'!$C35*'Input Sheet'!M22,IF(M$4=2,'Input Sheet'!$D35*'Input Sheet'!M22,IF(M$4=3,'Input Sheet'!$E35*'Input Sheet'!M22,IF(M$4=4,'Input Sheet'!$F35*'Input Sheet'!M22,'Input Sheet'!$G35*'Input Sheet'!M22))))</f>
        <v>0</v>
      </c>
      <c r="N29" s="2">
        <f>IF(N$4=1,'Input Sheet'!$C35*'Input Sheet'!N22,IF(N$4=2,'Input Sheet'!$D35*'Input Sheet'!N22,IF(N$4=3,'Input Sheet'!$E35*'Input Sheet'!N22,IF(N$4=4,'Input Sheet'!$F35*'Input Sheet'!N22,'Input Sheet'!$G35*'Input Sheet'!N22))))</f>
        <v>0</v>
      </c>
      <c r="O29" s="2">
        <f>IF(O$4=1,'Input Sheet'!$C35*'Input Sheet'!O22,IF(O$4=2,'Input Sheet'!$D35*'Input Sheet'!O22,IF(O$4=3,'Input Sheet'!$E35*'Input Sheet'!O22,IF(O$4=4,'Input Sheet'!$F35*'Input Sheet'!O22,'Input Sheet'!$G35*'Input Sheet'!O22))))</f>
        <v>0</v>
      </c>
      <c r="P29" s="2">
        <f>IF(P$4=1,'Input Sheet'!$C35*'Input Sheet'!P22,IF(P$4=2,'Input Sheet'!$D35*'Input Sheet'!P22,IF(P$4=3,'Input Sheet'!$E35*'Input Sheet'!P22,IF(P$4=4,'Input Sheet'!$F35*'Input Sheet'!P22,'Input Sheet'!$G35*'Input Sheet'!P22))))</f>
        <v>0</v>
      </c>
      <c r="Q29" s="2">
        <f>IF(Q$4=1,'Input Sheet'!$C35*'Input Sheet'!Q22,IF(Q$4=2,'Input Sheet'!$D35*'Input Sheet'!Q22,IF(Q$4=3,'Input Sheet'!$E35*'Input Sheet'!Q22,IF(Q$4=4,'Input Sheet'!$F35*'Input Sheet'!Q22,'Input Sheet'!$G35*'Input Sheet'!Q22))))</f>
        <v>0</v>
      </c>
      <c r="R29" s="2">
        <f>IF(R$4=1,'Input Sheet'!$C35*'Input Sheet'!R22,IF(R$4=2,'Input Sheet'!$D35*'Input Sheet'!R22,IF(R$4=3,'Input Sheet'!$E35*'Input Sheet'!R22,IF(R$4=4,'Input Sheet'!$F35*'Input Sheet'!R22,'Input Sheet'!$G35*'Input Sheet'!R22))))</f>
        <v>0</v>
      </c>
      <c r="S29" s="2">
        <f>IF(S$4=1,'Input Sheet'!$C35*'Input Sheet'!S22,IF(S$4=2,'Input Sheet'!$D35*'Input Sheet'!S22,IF(S$4=3,'Input Sheet'!$E35*'Input Sheet'!S22,IF(S$4=4,'Input Sheet'!$F35*'Input Sheet'!S22,'Input Sheet'!$G35*'Input Sheet'!S22))))</f>
        <v>0</v>
      </c>
      <c r="T29" s="2">
        <f>IF(T$4=1,'Input Sheet'!$C35*'Input Sheet'!T22,IF(T$4=2,'Input Sheet'!$D35*'Input Sheet'!T22,IF(T$4=3,'Input Sheet'!$E35*'Input Sheet'!T22,IF(T$4=4,'Input Sheet'!$F35*'Input Sheet'!T22,'Input Sheet'!$G35*'Input Sheet'!T22))))</f>
        <v>0</v>
      </c>
      <c r="U29" s="2">
        <f>IF(U$4=1,'Input Sheet'!$C35*'Input Sheet'!U22,IF(U$4=2,'Input Sheet'!$D35*'Input Sheet'!U22,IF(U$4=3,'Input Sheet'!$E35*'Input Sheet'!U22,IF(U$4=4,'Input Sheet'!$F35*'Input Sheet'!U22,'Input Sheet'!$G35*'Input Sheet'!U22))))</f>
        <v>0</v>
      </c>
      <c r="V29" s="2">
        <f>IF(V$4=1,'Input Sheet'!$C35*'Input Sheet'!V22,IF(V$4=2,'Input Sheet'!$D35*'Input Sheet'!V22,IF(V$4=3,'Input Sheet'!$E35*'Input Sheet'!V22,IF(V$4=4,'Input Sheet'!$F35*'Input Sheet'!V22,'Input Sheet'!$G35*'Input Sheet'!V22))))</f>
        <v>0</v>
      </c>
      <c r="W29" s="2">
        <f>IF(W$4=1,'Input Sheet'!$C35*'Input Sheet'!W22,IF(W$4=2,'Input Sheet'!$D35*'Input Sheet'!W22,IF(W$4=3,'Input Sheet'!$E35*'Input Sheet'!W22,IF(W$4=4,'Input Sheet'!$F35*'Input Sheet'!W22,'Input Sheet'!$G35*'Input Sheet'!W22))))</f>
        <v>0</v>
      </c>
      <c r="X29" s="2">
        <f>IF(X$4=1,'Input Sheet'!$C35*'Input Sheet'!X22,IF(X$4=2,'Input Sheet'!$D35*'Input Sheet'!X22,IF(X$4=3,'Input Sheet'!$E35*'Input Sheet'!X22,IF(X$4=4,'Input Sheet'!$F35*'Input Sheet'!X22,'Input Sheet'!$G35*'Input Sheet'!X22))))</f>
        <v>0</v>
      </c>
      <c r="Y29" s="2">
        <f>IF(Y$4=1,'Input Sheet'!$C35*'Input Sheet'!Y22,IF(Y$4=2,'Input Sheet'!$D35*'Input Sheet'!Y22,IF(Y$4=3,'Input Sheet'!$E35*'Input Sheet'!Y22,IF(Y$4=4,'Input Sheet'!$F35*'Input Sheet'!Y22,'Input Sheet'!$G35*'Input Sheet'!Y22))))</f>
        <v>0</v>
      </c>
      <c r="Z29" s="2">
        <f>IF(Z$4=1,'Input Sheet'!$C35*'Input Sheet'!Z22,IF(Z$4=2,'Input Sheet'!$D35*'Input Sheet'!Z22,IF(Z$4=3,'Input Sheet'!$E35*'Input Sheet'!Z22,IF(Z$4=4,'Input Sheet'!$F35*'Input Sheet'!Z22,'Input Sheet'!$G35*'Input Sheet'!Z22))))</f>
        <v>0</v>
      </c>
      <c r="AA29" s="2">
        <f>IF(AA$4=1,'Input Sheet'!$C35*'Input Sheet'!AA22,IF(AA$4=2,'Input Sheet'!$D35*'Input Sheet'!AA22,IF(AA$4=3,'Input Sheet'!$E35*'Input Sheet'!AA22,IF(AA$4=4,'Input Sheet'!$F35*'Input Sheet'!AA22,'Input Sheet'!$G35*'Input Sheet'!AA22))))</f>
        <v>0</v>
      </c>
      <c r="AB29" s="2">
        <f>IF(AB$4=1,'Input Sheet'!$C35*'Input Sheet'!AB22,IF(AB$4=2,'Input Sheet'!$D35*'Input Sheet'!AB22,IF(AB$4=3,'Input Sheet'!$E35*'Input Sheet'!AB22,IF(AB$4=4,'Input Sheet'!$F35*'Input Sheet'!AB22,'Input Sheet'!$G35*'Input Sheet'!AB22))))</f>
        <v>0</v>
      </c>
      <c r="AC29" s="2">
        <f>IF(AC$4=1,'Input Sheet'!$C35*'Input Sheet'!AC22,IF(AC$4=2,'Input Sheet'!$D35*'Input Sheet'!AC22,IF(AC$4=3,'Input Sheet'!$E35*'Input Sheet'!AC22,IF(AC$4=4,'Input Sheet'!$F35*'Input Sheet'!AC22,'Input Sheet'!$G35*'Input Sheet'!AC22))))</f>
        <v>0</v>
      </c>
      <c r="AD29" s="2">
        <f>IF(AD$4=1,'Input Sheet'!$C35*'Input Sheet'!AD22,IF(AD$4=2,'Input Sheet'!$D35*'Input Sheet'!AD22,IF(AD$4=3,'Input Sheet'!$E35*'Input Sheet'!AD22,IF(AD$4=4,'Input Sheet'!$F35*'Input Sheet'!AD22,'Input Sheet'!$G35*'Input Sheet'!AD22))))</f>
        <v>0</v>
      </c>
      <c r="AE29" s="2">
        <f>IF(AE$4=1,'Input Sheet'!$C35*'Input Sheet'!AE22,IF(AE$4=2,'Input Sheet'!$D35*'Input Sheet'!AE22,IF(AE$4=3,'Input Sheet'!$E35*'Input Sheet'!AE22,IF(AE$4=4,'Input Sheet'!$F35*'Input Sheet'!AE22,'Input Sheet'!$G35*'Input Sheet'!AE22))))</f>
        <v>0</v>
      </c>
      <c r="AF29" s="2">
        <f>IF(AF$4=1,'Input Sheet'!$C35*'Input Sheet'!AF22,IF(AF$4=2,'Input Sheet'!$D35*'Input Sheet'!AF22,IF(AF$4=3,'Input Sheet'!$E35*'Input Sheet'!AF22,IF(AF$4=4,'Input Sheet'!$F35*'Input Sheet'!AF22,'Input Sheet'!$G35*'Input Sheet'!AF22))))</f>
        <v>0</v>
      </c>
      <c r="AG29" s="2">
        <f>IF(AG$4=1,'Input Sheet'!$C35*'Input Sheet'!AG22,IF(AG$4=2,'Input Sheet'!$D35*'Input Sheet'!AG22,IF(AG$4=3,'Input Sheet'!$E35*'Input Sheet'!AG22,IF(AG$4=4,'Input Sheet'!$F35*'Input Sheet'!AG22,'Input Sheet'!$G35*'Input Sheet'!AG22))))</f>
        <v>0</v>
      </c>
      <c r="AH29" s="2">
        <f>IF(AH$4=1,'Input Sheet'!$C35*'Input Sheet'!AH22,IF(AH$4=2,'Input Sheet'!$D35*'Input Sheet'!AH22,IF(AH$4=3,'Input Sheet'!$E35*'Input Sheet'!AH22,IF(AH$4=4,'Input Sheet'!$F35*'Input Sheet'!AH22,'Input Sheet'!$G35*'Input Sheet'!AH22))))</f>
        <v>0</v>
      </c>
      <c r="AI29" s="2">
        <f>IF(AI$4=1,'Input Sheet'!$C35*'Input Sheet'!AI22,IF(AI$4=2,'Input Sheet'!$D35*'Input Sheet'!AI22,IF(AI$4=3,'Input Sheet'!$E35*'Input Sheet'!AI22,IF(AI$4=4,'Input Sheet'!$F35*'Input Sheet'!AI22,'Input Sheet'!$G35*'Input Sheet'!AI22))))</f>
        <v>0</v>
      </c>
      <c r="AJ29" s="2">
        <f>IF(AJ$4=1,'Input Sheet'!$C35*'Input Sheet'!AJ22,IF(AJ$4=2,'Input Sheet'!$D35*'Input Sheet'!AJ22,IF(AJ$4=3,'Input Sheet'!$E35*'Input Sheet'!AJ22,IF(AJ$4=4,'Input Sheet'!$F35*'Input Sheet'!AJ22,'Input Sheet'!$G35*'Input Sheet'!AJ22))))</f>
        <v>0</v>
      </c>
      <c r="AK29" s="2">
        <f>IF(AK$4=1,'Input Sheet'!$C35*'Input Sheet'!AK22,IF(AK$4=2,'Input Sheet'!$D35*'Input Sheet'!AK22,IF(AK$4=3,'Input Sheet'!$E35*'Input Sheet'!AK22,IF(AK$4=4,'Input Sheet'!$F35*'Input Sheet'!AK22,'Input Sheet'!$G35*'Input Sheet'!AK22))))</f>
        <v>0</v>
      </c>
      <c r="AL29" s="2">
        <f>IF(AL$4=1,'Input Sheet'!$C35*'Input Sheet'!AL22,IF(AL$4=2,'Input Sheet'!$D35*'Input Sheet'!AL22,IF(AL$4=3,'Input Sheet'!$E35*'Input Sheet'!AL22,IF(AL$4=4,'Input Sheet'!$F35*'Input Sheet'!AL22,'Input Sheet'!$G35*'Input Sheet'!AL22))))</f>
        <v>0</v>
      </c>
      <c r="AM29" s="2">
        <f>IF(AM$4=1,'Input Sheet'!$C35*'Input Sheet'!AM22,IF(AM$4=2,'Input Sheet'!$D35*'Input Sheet'!AM22,IF(AM$4=3,'Input Sheet'!$E35*'Input Sheet'!AM22,IF(AM$4=4,'Input Sheet'!$F35*'Input Sheet'!AM22,'Input Sheet'!$G35*'Input Sheet'!AM22))))</f>
        <v>0</v>
      </c>
      <c r="AN29" s="2">
        <f>IF(AN$4=1,'Input Sheet'!$C35*'Input Sheet'!AN22,IF(AN$4=2,'Input Sheet'!$D35*'Input Sheet'!AN22,IF(AN$4=3,'Input Sheet'!$E35*'Input Sheet'!AN22,IF(AN$4=4,'Input Sheet'!$F35*'Input Sheet'!AN22,'Input Sheet'!$G35*'Input Sheet'!AN22))))</f>
        <v>0</v>
      </c>
      <c r="AO29" s="2">
        <f>IF(AO$4=1,'Input Sheet'!$C35*'Input Sheet'!AO22,IF(AO$4=2,'Input Sheet'!$D35*'Input Sheet'!AO22,IF(AO$4=3,'Input Sheet'!$E35*'Input Sheet'!AO22,IF(AO$4=4,'Input Sheet'!$F35*'Input Sheet'!AO22,'Input Sheet'!$G35*'Input Sheet'!AO22))))</f>
        <v>0</v>
      </c>
      <c r="AP29" s="2">
        <f>IF(AP$4=1,'Input Sheet'!$C35*'Input Sheet'!AP22,IF(AP$4=2,'Input Sheet'!$D35*'Input Sheet'!AP22,IF(AP$4=3,'Input Sheet'!$E35*'Input Sheet'!AP22,IF(AP$4=4,'Input Sheet'!$F35*'Input Sheet'!AP22,'Input Sheet'!$G35*'Input Sheet'!AP22))))</f>
        <v>0</v>
      </c>
      <c r="AQ29" s="2">
        <f>IF(AQ$4=1,'Input Sheet'!$C35*'Input Sheet'!AQ22,IF(AQ$4=2,'Input Sheet'!$D35*'Input Sheet'!AQ22,IF(AQ$4=3,'Input Sheet'!$E35*'Input Sheet'!AQ22,IF(AQ$4=4,'Input Sheet'!$F35*'Input Sheet'!AQ22,'Input Sheet'!$G35*'Input Sheet'!AQ22))))</f>
        <v>0</v>
      </c>
      <c r="AR29" s="2">
        <f>IF(AR$4=1,'Input Sheet'!$C35*'Input Sheet'!AR22,IF(AR$4=2,'Input Sheet'!$D35*'Input Sheet'!AR22,IF(AR$4=3,'Input Sheet'!$E35*'Input Sheet'!AR22,IF(AR$4=4,'Input Sheet'!$F35*'Input Sheet'!AR22,'Input Sheet'!$G35*'Input Sheet'!AR22))))</f>
        <v>0</v>
      </c>
      <c r="AS29" s="2">
        <f>IF(AS$4=1,'Input Sheet'!$C35*'Input Sheet'!AS22,IF(AS$4=2,'Input Sheet'!$D35*'Input Sheet'!AS22,IF(AS$4=3,'Input Sheet'!$E35*'Input Sheet'!AS22,IF(AS$4=4,'Input Sheet'!$F35*'Input Sheet'!AS22,'Input Sheet'!$G35*'Input Sheet'!AS22))))</f>
        <v>0</v>
      </c>
      <c r="AT29" s="2">
        <f>IF(AT$4=1,'Input Sheet'!$C35*'Input Sheet'!AT22,IF(AT$4=2,'Input Sheet'!$D35*'Input Sheet'!AT22,IF(AT$4=3,'Input Sheet'!$E35*'Input Sheet'!AT22,IF(AT$4=4,'Input Sheet'!$F35*'Input Sheet'!AT22,'Input Sheet'!$G35*'Input Sheet'!AT22))))</f>
        <v>0</v>
      </c>
      <c r="AU29" s="2">
        <f>IF(AU$4=1,'Input Sheet'!$C35*'Input Sheet'!AU22,IF(AU$4=2,'Input Sheet'!$D35*'Input Sheet'!AU22,IF(AU$4=3,'Input Sheet'!$E35*'Input Sheet'!AU22,IF(AU$4=4,'Input Sheet'!$F35*'Input Sheet'!AU22,'Input Sheet'!$G35*'Input Sheet'!AU22))))</f>
        <v>0</v>
      </c>
      <c r="AV29" s="2">
        <f>IF(AV$4=1,'Input Sheet'!$C35*'Input Sheet'!AV22,IF(AV$4=2,'Input Sheet'!$D35*'Input Sheet'!AV22,IF(AV$4=3,'Input Sheet'!$E35*'Input Sheet'!AV22,IF(AV$4=4,'Input Sheet'!$F35*'Input Sheet'!AV22,'Input Sheet'!$G35*'Input Sheet'!AV22))))</f>
        <v>0</v>
      </c>
      <c r="AW29" s="2">
        <f>IF(AW$4=1,'Input Sheet'!$C35*'Input Sheet'!AW22,IF(AW$4=2,'Input Sheet'!$D35*'Input Sheet'!AW22,IF(AW$4=3,'Input Sheet'!$E35*'Input Sheet'!AW22,IF(AW$4=4,'Input Sheet'!$F35*'Input Sheet'!AW22,'Input Sheet'!$G35*'Input Sheet'!AW22))))</f>
        <v>0</v>
      </c>
      <c r="AX29" s="2">
        <f>IF(AX$4=1,'Input Sheet'!$C35*'Input Sheet'!AX22,IF(AX$4=2,'Input Sheet'!$D35*'Input Sheet'!AX22,IF(AX$4=3,'Input Sheet'!$E35*'Input Sheet'!AX22,IF(AX$4=4,'Input Sheet'!$F35*'Input Sheet'!AX22,'Input Sheet'!$G35*'Input Sheet'!AX22))))</f>
        <v>0</v>
      </c>
      <c r="AY29" s="2">
        <f>IF(AY$4=1,'Input Sheet'!$C35*'Input Sheet'!AY22,IF(AY$4=2,'Input Sheet'!$D35*'Input Sheet'!AY22,IF(AY$4=3,'Input Sheet'!$E35*'Input Sheet'!AY22,IF(AY$4=4,'Input Sheet'!$F35*'Input Sheet'!AY22,'Input Sheet'!$G35*'Input Sheet'!AY22))))</f>
        <v>0</v>
      </c>
      <c r="AZ29" s="2">
        <f>IF(AZ$4=1,'Input Sheet'!$C35*'Input Sheet'!AZ22,IF(AZ$4=2,'Input Sheet'!$D35*'Input Sheet'!AZ22,IF(AZ$4=3,'Input Sheet'!$E35*'Input Sheet'!AZ22,IF(AZ$4=4,'Input Sheet'!$F35*'Input Sheet'!AZ22,'Input Sheet'!$G35*'Input Sheet'!AZ22))))</f>
        <v>0</v>
      </c>
      <c r="BA29" s="2">
        <f>IF(BA$4=1,'Input Sheet'!$C35*'Input Sheet'!BA22,IF(BA$4=2,'Input Sheet'!$D35*'Input Sheet'!BA22,IF(BA$4=3,'Input Sheet'!$E35*'Input Sheet'!BA22,IF(BA$4=4,'Input Sheet'!$F35*'Input Sheet'!BA22,'Input Sheet'!$G35*'Input Sheet'!BA22))))</f>
        <v>0</v>
      </c>
      <c r="BB29" s="2">
        <f>IF(BB$4=1,'Input Sheet'!$C35*'Input Sheet'!BB22,IF(BB$4=2,'Input Sheet'!$D35*'Input Sheet'!BB22,IF(BB$4=3,'Input Sheet'!$E35*'Input Sheet'!BB22,IF(BB$4=4,'Input Sheet'!$F35*'Input Sheet'!BB22,'Input Sheet'!$G35*'Input Sheet'!BB22))))</f>
        <v>0</v>
      </c>
      <c r="BC29" s="2">
        <f>IF(BC$4=1,'Input Sheet'!$C35*'Input Sheet'!BC22,IF(BC$4=2,'Input Sheet'!$D35*'Input Sheet'!BC22,IF(BC$4=3,'Input Sheet'!$E35*'Input Sheet'!BC22,IF(BC$4=4,'Input Sheet'!$F35*'Input Sheet'!BC22,'Input Sheet'!$G35*'Input Sheet'!BC22))))</f>
        <v>0</v>
      </c>
      <c r="BD29" s="2">
        <f>IF(BD$4=1,'Input Sheet'!$C35*'Input Sheet'!BD22,IF(BD$4=2,'Input Sheet'!$D35*'Input Sheet'!BD22,IF(BD$4=3,'Input Sheet'!$E35*'Input Sheet'!BD22,IF(BD$4=4,'Input Sheet'!$F35*'Input Sheet'!BD22,'Input Sheet'!$G35*'Input Sheet'!BD22))))</f>
        <v>0</v>
      </c>
      <c r="BE29" s="2">
        <f>IF(BE$4=1,'Input Sheet'!$C35*'Input Sheet'!BE22,IF(BE$4=2,'Input Sheet'!$D35*'Input Sheet'!BE22,IF(BE$4=3,'Input Sheet'!$E35*'Input Sheet'!BE22,IF(BE$4=4,'Input Sheet'!$F35*'Input Sheet'!BE22,'Input Sheet'!$G35*'Input Sheet'!BE22))))</f>
        <v>0</v>
      </c>
      <c r="BF29" s="2">
        <f>IF(BF$4=1,'Input Sheet'!$C35*'Input Sheet'!BF22,IF(BF$4=2,'Input Sheet'!$D35*'Input Sheet'!BF22,IF(BF$4=3,'Input Sheet'!$E35*'Input Sheet'!BF22,IF(BF$4=4,'Input Sheet'!$F35*'Input Sheet'!BF22,'Input Sheet'!$G35*'Input Sheet'!BF22))))</f>
        <v>0</v>
      </c>
      <c r="BG29" s="2">
        <f>IF(BG$4=1,'Input Sheet'!$C35*'Input Sheet'!BG22,IF(BG$4=2,'Input Sheet'!$D35*'Input Sheet'!BG22,IF(BG$4=3,'Input Sheet'!$E35*'Input Sheet'!BG22,IF(BG$4=4,'Input Sheet'!$F35*'Input Sheet'!BG22,'Input Sheet'!$G35*'Input Sheet'!BG22))))</f>
        <v>0</v>
      </c>
      <c r="BH29" s="2">
        <f>IF(BH$4=1,'Input Sheet'!$C35*'Input Sheet'!BH22,IF(BH$4=2,'Input Sheet'!$D35*'Input Sheet'!BH22,IF(BH$4=3,'Input Sheet'!$E35*'Input Sheet'!BH22,IF(BH$4=4,'Input Sheet'!$F35*'Input Sheet'!BH22,'Input Sheet'!$G35*'Input Sheet'!BH22))))</f>
        <v>0</v>
      </c>
      <c r="BI29" s="2">
        <f>IF(BI$4=1,'Input Sheet'!$C35*'Input Sheet'!BI22,IF(BI$4=2,'Input Sheet'!$D35*'Input Sheet'!BI22,IF(BI$4=3,'Input Sheet'!$E35*'Input Sheet'!BI22,IF(BI$4=4,'Input Sheet'!$F35*'Input Sheet'!BI22,'Input Sheet'!$G35*'Input Sheet'!BI22))))</f>
        <v>0</v>
      </c>
      <c r="BJ29" s="2">
        <f>IF(BJ$4=1,'Input Sheet'!$C35*'Input Sheet'!BJ22,IF(BJ$4=2,'Input Sheet'!$D35*'Input Sheet'!BJ22,IF(BJ$4=3,'Input Sheet'!$E35*'Input Sheet'!BJ22,IF(BJ$4=4,'Input Sheet'!$F35*'Input Sheet'!BJ22,'Input Sheet'!$G35*'Input Sheet'!BJ22))))</f>
        <v>0</v>
      </c>
    </row>
    <row r="30" spans="1:62" x14ac:dyDescent="0.25">
      <c r="B30" s="26" t="str">
        <f>'Input Sheet'!B13&amp;" Costs"</f>
        <v>Consutlancy - per Client Costs</v>
      </c>
      <c r="C30" s="2">
        <f>IF(C$4=1,'Input Sheet'!$C36*'Input Sheet'!C25,IF(C$4=2,'Input Sheet'!$D36*'Input Sheet'!C25,IF(C$4=3,'Input Sheet'!$E36*'Input Sheet'!C25,IF(C$4=4,'Input Sheet'!$F36*'Input Sheet'!C25,'Input Sheet'!$G36*'Input Sheet'!C25))))</f>
        <v>0</v>
      </c>
      <c r="D30" s="2">
        <f>IF(D$4=1,'Input Sheet'!$C36*'Input Sheet'!D25,IF(D$4=2,'Input Sheet'!$D36*'Input Sheet'!D25,IF(D$4=3,'Input Sheet'!$E36*'Input Sheet'!D25,IF(D$4=4,'Input Sheet'!$F36*'Input Sheet'!D25,'Input Sheet'!$G36*'Input Sheet'!D25))))</f>
        <v>0</v>
      </c>
      <c r="E30" s="2">
        <f>IF(E$4=1,'Input Sheet'!$C36*'Input Sheet'!E25,IF(E$4=2,'Input Sheet'!$D36*'Input Sheet'!E25,IF(E$4=3,'Input Sheet'!$E36*'Input Sheet'!E25,IF(E$4=4,'Input Sheet'!$F36*'Input Sheet'!E25,'Input Sheet'!$G36*'Input Sheet'!E25))))</f>
        <v>0</v>
      </c>
      <c r="F30" s="2">
        <f>IF(F$4=1,'Input Sheet'!$C36*'Input Sheet'!F25,IF(F$4=2,'Input Sheet'!$D36*'Input Sheet'!F25,IF(F$4=3,'Input Sheet'!$E36*'Input Sheet'!F25,IF(F$4=4,'Input Sheet'!$F36*'Input Sheet'!F25,'Input Sheet'!$G36*'Input Sheet'!F25))))</f>
        <v>0</v>
      </c>
      <c r="G30" s="2">
        <f>IF(G$4=1,'Input Sheet'!$C36*'Input Sheet'!G25,IF(G$4=2,'Input Sheet'!$D36*'Input Sheet'!G25,IF(G$4=3,'Input Sheet'!$E36*'Input Sheet'!G25,IF(G$4=4,'Input Sheet'!$F36*'Input Sheet'!G25,'Input Sheet'!$G36*'Input Sheet'!G25))))</f>
        <v>0</v>
      </c>
      <c r="H30" s="2">
        <f>IF(H$4=1,'Input Sheet'!$C36*'Input Sheet'!H25,IF(H$4=2,'Input Sheet'!$D36*'Input Sheet'!H25,IF(H$4=3,'Input Sheet'!$E36*'Input Sheet'!H25,IF(H$4=4,'Input Sheet'!$F36*'Input Sheet'!H25,'Input Sheet'!$G36*'Input Sheet'!H25))))</f>
        <v>0</v>
      </c>
      <c r="I30" s="2">
        <f>IF(I$4=1,'Input Sheet'!$C36*'Input Sheet'!I25,IF(I$4=2,'Input Sheet'!$D36*'Input Sheet'!I25,IF(I$4=3,'Input Sheet'!$E36*'Input Sheet'!I25,IF(I$4=4,'Input Sheet'!$F36*'Input Sheet'!I25,'Input Sheet'!$G36*'Input Sheet'!I25))))</f>
        <v>0</v>
      </c>
      <c r="J30" s="2">
        <f>IF(J$4=1,'Input Sheet'!$C36*'Input Sheet'!J25,IF(J$4=2,'Input Sheet'!$D36*'Input Sheet'!J25,IF(J$4=3,'Input Sheet'!$E36*'Input Sheet'!J25,IF(J$4=4,'Input Sheet'!$F36*'Input Sheet'!J25,'Input Sheet'!$G36*'Input Sheet'!J25))))</f>
        <v>0</v>
      </c>
      <c r="K30" s="2">
        <f>IF(K$4=1,'Input Sheet'!$C36*'Input Sheet'!K25,IF(K$4=2,'Input Sheet'!$D36*'Input Sheet'!K25,IF(K$4=3,'Input Sheet'!$E36*'Input Sheet'!K25,IF(K$4=4,'Input Sheet'!$F36*'Input Sheet'!K25,'Input Sheet'!$G36*'Input Sheet'!K25))))</f>
        <v>0</v>
      </c>
      <c r="L30" s="2">
        <f>IF(L$4=1,'Input Sheet'!$C36*'Input Sheet'!L25,IF(L$4=2,'Input Sheet'!$D36*'Input Sheet'!L25,IF(L$4=3,'Input Sheet'!$E36*'Input Sheet'!L25,IF(L$4=4,'Input Sheet'!$F36*'Input Sheet'!L25,'Input Sheet'!$G36*'Input Sheet'!L25))))</f>
        <v>0</v>
      </c>
      <c r="M30" s="2">
        <f>IF(M$4=1,'Input Sheet'!$C36*'Input Sheet'!M25,IF(M$4=2,'Input Sheet'!$D36*'Input Sheet'!M25,IF(M$4=3,'Input Sheet'!$E36*'Input Sheet'!M25,IF(M$4=4,'Input Sheet'!$F36*'Input Sheet'!M25,'Input Sheet'!$G36*'Input Sheet'!M25))))</f>
        <v>0</v>
      </c>
      <c r="N30" s="2">
        <f>IF(N$4=1,'Input Sheet'!$C36*'Input Sheet'!N25,IF(N$4=2,'Input Sheet'!$D36*'Input Sheet'!N25,IF(N$4=3,'Input Sheet'!$E36*'Input Sheet'!N25,IF(N$4=4,'Input Sheet'!$F36*'Input Sheet'!N25,'Input Sheet'!$G36*'Input Sheet'!N25))))</f>
        <v>0</v>
      </c>
      <c r="O30" s="2">
        <f>IF(O$4=1,'Input Sheet'!$C36*'Input Sheet'!O25,IF(O$4=2,'Input Sheet'!$D36*'Input Sheet'!O25,IF(O$4=3,'Input Sheet'!$E36*'Input Sheet'!O25,IF(O$4=4,'Input Sheet'!$F36*'Input Sheet'!O25,'Input Sheet'!$G36*'Input Sheet'!O25))))</f>
        <v>0</v>
      </c>
      <c r="P30" s="2">
        <f>IF(P$4=1,'Input Sheet'!$C36*'Input Sheet'!P25,IF(P$4=2,'Input Sheet'!$D36*'Input Sheet'!P25,IF(P$4=3,'Input Sheet'!$E36*'Input Sheet'!P25,IF(P$4=4,'Input Sheet'!$F36*'Input Sheet'!P25,'Input Sheet'!$G36*'Input Sheet'!P25))))</f>
        <v>0</v>
      </c>
      <c r="Q30" s="2">
        <f>IF(Q$4=1,'Input Sheet'!$C36*'Input Sheet'!Q25,IF(Q$4=2,'Input Sheet'!$D36*'Input Sheet'!Q25,IF(Q$4=3,'Input Sheet'!$E36*'Input Sheet'!Q25,IF(Q$4=4,'Input Sheet'!$F36*'Input Sheet'!Q25,'Input Sheet'!$G36*'Input Sheet'!Q25))))</f>
        <v>0</v>
      </c>
      <c r="R30" s="2">
        <f>IF(R$4=1,'Input Sheet'!$C36*'Input Sheet'!R25,IF(R$4=2,'Input Sheet'!$D36*'Input Sheet'!R25,IF(R$4=3,'Input Sheet'!$E36*'Input Sheet'!R25,IF(R$4=4,'Input Sheet'!$F36*'Input Sheet'!R25,'Input Sheet'!$G36*'Input Sheet'!R25))))</f>
        <v>0</v>
      </c>
      <c r="S30" s="2">
        <f>IF(S$4=1,'Input Sheet'!$C36*'Input Sheet'!S25,IF(S$4=2,'Input Sheet'!$D36*'Input Sheet'!S25,IF(S$4=3,'Input Sheet'!$E36*'Input Sheet'!S25,IF(S$4=4,'Input Sheet'!$F36*'Input Sheet'!S25,'Input Sheet'!$G36*'Input Sheet'!S25))))</f>
        <v>0</v>
      </c>
      <c r="T30" s="2">
        <f>IF(T$4=1,'Input Sheet'!$C36*'Input Sheet'!T25,IF(T$4=2,'Input Sheet'!$D36*'Input Sheet'!T25,IF(T$4=3,'Input Sheet'!$E36*'Input Sheet'!T25,IF(T$4=4,'Input Sheet'!$F36*'Input Sheet'!T25,'Input Sheet'!$G36*'Input Sheet'!T25))))</f>
        <v>0</v>
      </c>
      <c r="U30" s="2">
        <f>IF(U$4=1,'Input Sheet'!$C36*'Input Sheet'!U25,IF(U$4=2,'Input Sheet'!$D36*'Input Sheet'!U25,IF(U$4=3,'Input Sheet'!$E36*'Input Sheet'!U25,IF(U$4=4,'Input Sheet'!$F36*'Input Sheet'!U25,'Input Sheet'!$G36*'Input Sheet'!U25))))</f>
        <v>0</v>
      </c>
      <c r="V30" s="2">
        <f>IF(V$4=1,'Input Sheet'!$C36*'Input Sheet'!V25,IF(V$4=2,'Input Sheet'!$D36*'Input Sheet'!V25,IF(V$4=3,'Input Sheet'!$E36*'Input Sheet'!V25,IF(V$4=4,'Input Sheet'!$F36*'Input Sheet'!V25,'Input Sheet'!$G36*'Input Sheet'!V25))))</f>
        <v>0</v>
      </c>
      <c r="W30" s="2">
        <f>IF(W$4=1,'Input Sheet'!$C36*'Input Sheet'!W25,IF(W$4=2,'Input Sheet'!$D36*'Input Sheet'!W25,IF(W$4=3,'Input Sheet'!$E36*'Input Sheet'!W25,IF(W$4=4,'Input Sheet'!$F36*'Input Sheet'!W25,'Input Sheet'!$G36*'Input Sheet'!W25))))</f>
        <v>0</v>
      </c>
      <c r="X30" s="2">
        <f>IF(X$4=1,'Input Sheet'!$C36*'Input Sheet'!X25,IF(X$4=2,'Input Sheet'!$D36*'Input Sheet'!X25,IF(X$4=3,'Input Sheet'!$E36*'Input Sheet'!X25,IF(X$4=4,'Input Sheet'!$F36*'Input Sheet'!X25,'Input Sheet'!$G36*'Input Sheet'!X25))))</f>
        <v>0</v>
      </c>
      <c r="Y30" s="2">
        <f>IF(Y$4=1,'Input Sheet'!$C36*'Input Sheet'!Y25,IF(Y$4=2,'Input Sheet'!$D36*'Input Sheet'!Y25,IF(Y$4=3,'Input Sheet'!$E36*'Input Sheet'!Y25,IF(Y$4=4,'Input Sheet'!$F36*'Input Sheet'!Y25,'Input Sheet'!$G36*'Input Sheet'!Y25))))</f>
        <v>0</v>
      </c>
      <c r="Z30" s="2">
        <f>IF(Z$4=1,'Input Sheet'!$C36*'Input Sheet'!Z25,IF(Z$4=2,'Input Sheet'!$D36*'Input Sheet'!Z25,IF(Z$4=3,'Input Sheet'!$E36*'Input Sheet'!Z25,IF(Z$4=4,'Input Sheet'!$F36*'Input Sheet'!Z25,'Input Sheet'!$G36*'Input Sheet'!Z25))))</f>
        <v>0</v>
      </c>
      <c r="AA30" s="2">
        <f>IF(AA$4=1,'Input Sheet'!$C36*'Input Sheet'!AA25,IF(AA$4=2,'Input Sheet'!$D36*'Input Sheet'!AA25,IF(AA$4=3,'Input Sheet'!$E36*'Input Sheet'!AA25,IF(AA$4=4,'Input Sheet'!$F36*'Input Sheet'!AA25,'Input Sheet'!$G36*'Input Sheet'!AA25))))</f>
        <v>0</v>
      </c>
      <c r="AB30" s="2">
        <f>IF(AB$4=1,'Input Sheet'!$C36*'Input Sheet'!AB25,IF(AB$4=2,'Input Sheet'!$D36*'Input Sheet'!AB25,IF(AB$4=3,'Input Sheet'!$E36*'Input Sheet'!AB25,IF(AB$4=4,'Input Sheet'!$F36*'Input Sheet'!AB25,'Input Sheet'!$G36*'Input Sheet'!AB25))))</f>
        <v>0</v>
      </c>
      <c r="AC30" s="2">
        <f>IF(AC$4=1,'Input Sheet'!$C36*'Input Sheet'!AC25,IF(AC$4=2,'Input Sheet'!$D36*'Input Sheet'!AC25,IF(AC$4=3,'Input Sheet'!$E36*'Input Sheet'!AC25,IF(AC$4=4,'Input Sheet'!$F36*'Input Sheet'!AC25,'Input Sheet'!$G36*'Input Sheet'!AC25))))</f>
        <v>0</v>
      </c>
      <c r="AD30" s="2">
        <f>IF(AD$4=1,'Input Sheet'!$C36*'Input Sheet'!AD25,IF(AD$4=2,'Input Sheet'!$D36*'Input Sheet'!AD25,IF(AD$4=3,'Input Sheet'!$E36*'Input Sheet'!AD25,IF(AD$4=4,'Input Sheet'!$F36*'Input Sheet'!AD25,'Input Sheet'!$G36*'Input Sheet'!AD25))))</f>
        <v>0</v>
      </c>
      <c r="AE30" s="2">
        <f>IF(AE$4=1,'Input Sheet'!$C36*'Input Sheet'!AE25,IF(AE$4=2,'Input Sheet'!$D36*'Input Sheet'!AE25,IF(AE$4=3,'Input Sheet'!$E36*'Input Sheet'!AE25,IF(AE$4=4,'Input Sheet'!$F36*'Input Sheet'!AE25,'Input Sheet'!$G36*'Input Sheet'!AE25))))</f>
        <v>0</v>
      </c>
      <c r="AF30" s="2">
        <f>IF(AF$4=1,'Input Sheet'!$C36*'Input Sheet'!AF25,IF(AF$4=2,'Input Sheet'!$D36*'Input Sheet'!AF25,IF(AF$4=3,'Input Sheet'!$E36*'Input Sheet'!AF25,IF(AF$4=4,'Input Sheet'!$F36*'Input Sheet'!AF25,'Input Sheet'!$G36*'Input Sheet'!AF25))))</f>
        <v>0</v>
      </c>
      <c r="AG30" s="2">
        <f>IF(AG$4=1,'Input Sheet'!$C36*'Input Sheet'!AG25,IF(AG$4=2,'Input Sheet'!$D36*'Input Sheet'!AG25,IF(AG$4=3,'Input Sheet'!$E36*'Input Sheet'!AG25,IF(AG$4=4,'Input Sheet'!$F36*'Input Sheet'!AG25,'Input Sheet'!$G36*'Input Sheet'!AG25))))</f>
        <v>0</v>
      </c>
      <c r="AH30" s="2">
        <f>IF(AH$4=1,'Input Sheet'!$C36*'Input Sheet'!AH25,IF(AH$4=2,'Input Sheet'!$D36*'Input Sheet'!AH25,IF(AH$4=3,'Input Sheet'!$E36*'Input Sheet'!AH25,IF(AH$4=4,'Input Sheet'!$F36*'Input Sheet'!AH25,'Input Sheet'!$G36*'Input Sheet'!AH25))))</f>
        <v>0</v>
      </c>
      <c r="AI30" s="2">
        <f>IF(AI$4=1,'Input Sheet'!$C36*'Input Sheet'!AI25,IF(AI$4=2,'Input Sheet'!$D36*'Input Sheet'!AI25,IF(AI$4=3,'Input Sheet'!$E36*'Input Sheet'!AI25,IF(AI$4=4,'Input Sheet'!$F36*'Input Sheet'!AI25,'Input Sheet'!$G36*'Input Sheet'!AI25))))</f>
        <v>0</v>
      </c>
      <c r="AJ30" s="2">
        <f>IF(AJ$4=1,'Input Sheet'!$C36*'Input Sheet'!AJ25,IF(AJ$4=2,'Input Sheet'!$D36*'Input Sheet'!AJ25,IF(AJ$4=3,'Input Sheet'!$E36*'Input Sheet'!AJ25,IF(AJ$4=4,'Input Sheet'!$F36*'Input Sheet'!AJ25,'Input Sheet'!$G36*'Input Sheet'!AJ25))))</f>
        <v>0</v>
      </c>
      <c r="AK30" s="2">
        <f>IF(AK$4=1,'Input Sheet'!$C36*'Input Sheet'!AK25,IF(AK$4=2,'Input Sheet'!$D36*'Input Sheet'!AK25,IF(AK$4=3,'Input Sheet'!$E36*'Input Sheet'!AK25,IF(AK$4=4,'Input Sheet'!$F36*'Input Sheet'!AK25,'Input Sheet'!$G36*'Input Sheet'!AK25))))</f>
        <v>0</v>
      </c>
      <c r="AL30" s="2">
        <f>IF(AL$4=1,'Input Sheet'!$C36*'Input Sheet'!AL25,IF(AL$4=2,'Input Sheet'!$D36*'Input Sheet'!AL25,IF(AL$4=3,'Input Sheet'!$E36*'Input Sheet'!AL25,IF(AL$4=4,'Input Sheet'!$F36*'Input Sheet'!AL25,'Input Sheet'!$G36*'Input Sheet'!AL25))))</f>
        <v>0</v>
      </c>
      <c r="AM30" s="2">
        <f>IF(AM$4=1,'Input Sheet'!$C36*'Input Sheet'!AM25,IF(AM$4=2,'Input Sheet'!$D36*'Input Sheet'!AM25,IF(AM$4=3,'Input Sheet'!$E36*'Input Sheet'!AM25,IF(AM$4=4,'Input Sheet'!$F36*'Input Sheet'!AM25,'Input Sheet'!$G36*'Input Sheet'!AM25))))</f>
        <v>0</v>
      </c>
      <c r="AN30" s="2">
        <f>IF(AN$4=1,'Input Sheet'!$C36*'Input Sheet'!AN25,IF(AN$4=2,'Input Sheet'!$D36*'Input Sheet'!AN25,IF(AN$4=3,'Input Sheet'!$E36*'Input Sheet'!AN25,IF(AN$4=4,'Input Sheet'!$F36*'Input Sheet'!AN25,'Input Sheet'!$G36*'Input Sheet'!AN25))))</f>
        <v>0</v>
      </c>
      <c r="AO30" s="2">
        <f>IF(AO$4=1,'Input Sheet'!$C36*'Input Sheet'!AO25,IF(AO$4=2,'Input Sheet'!$D36*'Input Sheet'!AO25,IF(AO$4=3,'Input Sheet'!$E36*'Input Sheet'!AO25,IF(AO$4=4,'Input Sheet'!$F36*'Input Sheet'!AO25,'Input Sheet'!$G36*'Input Sheet'!AO25))))</f>
        <v>0</v>
      </c>
      <c r="AP30" s="2">
        <f>IF(AP$4=1,'Input Sheet'!$C36*'Input Sheet'!AP25,IF(AP$4=2,'Input Sheet'!$D36*'Input Sheet'!AP25,IF(AP$4=3,'Input Sheet'!$E36*'Input Sheet'!AP25,IF(AP$4=4,'Input Sheet'!$F36*'Input Sheet'!AP25,'Input Sheet'!$G36*'Input Sheet'!AP25))))</f>
        <v>0</v>
      </c>
      <c r="AQ30" s="2">
        <f>IF(AQ$4=1,'Input Sheet'!$C36*'Input Sheet'!AQ25,IF(AQ$4=2,'Input Sheet'!$D36*'Input Sheet'!AQ25,IF(AQ$4=3,'Input Sheet'!$E36*'Input Sheet'!AQ25,IF(AQ$4=4,'Input Sheet'!$F36*'Input Sheet'!AQ25,'Input Sheet'!$G36*'Input Sheet'!AQ25))))</f>
        <v>0</v>
      </c>
      <c r="AR30" s="2">
        <f>IF(AR$4=1,'Input Sheet'!$C36*'Input Sheet'!AR25,IF(AR$4=2,'Input Sheet'!$D36*'Input Sheet'!AR25,IF(AR$4=3,'Input Sheet'!$E36*'Input Sheet'!AR25,IF(AR$4=4,'Input Sheet'!$F36*'Input Sheet'!AR25,'Input Sheet'!$G36*'Input Sheet'!AR25))))</f>
        <v>0</v>
      </c>
      <c r="AS30" s="2">
        <f>IF(AS$4=1,'Input Sheet'!$C36*'Input Sheet'!AS25,IF(AS$4=2,'Input Sheet'!$D36*'Input Sheet'!AS25,IF(AS$4=3,'Input Sheet'!$E36*'Input Sheet'!AS25,IF(AS$4=4,'Input Sheet'!$F36*'Input Sheet'!AS25,'Input Sheet'!$G36*'Input Sheet'!AS25))))</f>
        <v>0</v>
      </c>
      <c r="AT30" s="2">
        <f>IF(AT$4=1,'Input Sheet'!$C36*'Input Sheet'!AT25,IF(AT$4=2,'Input Sheet'!$D36*'Input Sheet'!AT25,IF(AT$4=3,'Input Sheet'!$E36*'Input Sheet'!AT25,IF(AT$4=4,'Input Sheet'!$F36*'Input Sheet'!AT25,'Input Sheet'!$G36*'Input Sheet'!AT25))))</f>
        <v>0</v>
      </c>
      <c r="AU30" s="2">
        <f>IF(AU$4=1,'Input Sheet'!$C36*'Input Sheet'!AU25,IF(AU$4=2,'Input Sheet'!$D36*'Input Sheet'!AU25,IF(AU$4=3,'Input Sheet'!$E36*'Input Sheet'!AU25,IF(AU$4=4,'Input Sheet'!$F36*'Input Sheet'!AU25,'Input Sheet'!$G36*'Input Sheet'!AU25))))</f>
        <v>0</v>
      </c>
      <c r="AV30" s="2">
        <f>IF(AV$4=1,'Input Sheet'!$C36*'Input Sheet'!AV25,IF(AV$4=2,'Input Sheet'!$D36*'Input Sheet'!AV25,IF(AV$4=3,'Input Sheet'!$E36*'Input Sheet'!AV25,IF(AV$4=4,'Input Sheet'!$F36*'Input Sheet'!AV25,'Input Sheet'!$G36*'Input Sheet'!AV25))))</f>
        <v>0</v>
      </c>
      <c r="AW30" s="2">
        <f>IF(AW$4=1,'Input Sheet'!$C36*'Input Sheet'!AW25,IF(AW$4=2,'Input Sheet'!$D36*'Input Sheet'!AW25,IF(AW$4=3,'Input Sheet'!$E36*'Input Sheet'!AW25,IF(AW$4=4,'Input Sheet'!$F36*'Input Sheet'!AW25,'Input Sheet'!$G36*'Input Sheet'!AW25))))</f>
        <v>0</v>
      </c>
      <c r="AX30" s="2">
        <f>IF(AX$4=1,'Input Sheet'!$C36*'Input Sheet'!AX25,IF(AX$4=2,'Input Sheet'!$D36*'Input Sheet'!AX25,IF(AX$4=3,'Input Sheet'!$E36*'Input Sheet'!AX25,IF(AX$4=4,'Input Sheet'!$F36*'Input Sheet'!AX25,'Input Sheet'!$G36*'Input Sheet'!AX25))))</f>
        <v>0</v>
      </c>
      <c r="AY30" s="2">
        <f>IF(AY$4=1,'Input Sheet'!$C36*'Input Sheet'!AY25,IF(AY$4=2,'Input Sheet'!$D36*'Input Sheet'!AY25,IF(AY$4=3,'Input Sheet'!$E36*'Input Sheet'!AY25,IF(AY$4=4,'Input Sheet'!$F36*'Input Sheet'!AY25,'Input Sheet'!$G36*'Input Sheet'!AY25))))</f>
        <v>0</v>
      </c>
      <c r="AZ30" s="2">
        <f>IF(AZ$4=1,'Input Sheet'!$C36*'Input Sheet'!AZ25,IF(AZ$4=2,'Input Sheet'!$D36*'Input Sheet'!AZ25,IF(AZ$4=3,'Input Sheet'!$E36*'Input Sheet'!AZ25,IF(AZ$4=4,'Input Sheet'!$F36*'Input Sheet'!AZ25,'Input Sheet'!$G36*'Input Sheet'!AZ25))))</f>
        <v>0</v>
      </c>
      <c r="BA30" s="2">
        <f>IF(BA$4=1,'Input Sheet'!$C36*'Input Sheet'!BA25,IF(BA$4=2,'Input Sheet'!$D36*'Input Sheet'!BA25,IF(BA$4=3,'Input Sheet'!$E36*'Input Sheet'!BA25,IF(BA$4=4,'Input Sheet'!$F36*'Input Sheet'!BA25,'Input Sheet'!$G36*'Input Sheet'!BA25))))</f>
        <v>0</v>
      </c>
      <c r="BB30" s="2">
        <f>IF(BB$4=1,'Input Sheet'!$C36*'Input Sheet'!BB25,IF(BB$4=2,'Input Sheet'!$D36*'Input Sheet'!BB25,IF(BB$4=3,'Input Sheet'!$E36*'Input Sheet'!BB25,IF(BB$4=4,'Input Sheet'!$F36*'Input Sheet'!BB25,'Input Sheet'!$G36*'Input Sheet'!BB25))))</f>
        <v>0</v>
      </c>
      <c r="BC30" s="2">
        <f>IF(BC$4=1,'Input Sheet'!$C36*'Input Sheet'!BC25,IF(BC$4=2,'Input Sheet'!$D36*'Input Sheet'!BC25,IF(BC$4=3,'Input Sheet'!$E36*'Input Sheet'!BC25,IF(BC$4=4,'Input Sheet'!$F36*'Input Sheet'!BC25,'Input Sheet'!$G36*'Input Sheet'!BC25))))</f>
        <v>0</v>
      </c>
      <c r="BD30" s="2">
        <f>IF(BD$4=1,'Input Sheet'!$C36*'Input Sheet'!BD25,IF(BD$4=2,'Input Sheet'!$D36*'Input Sheet'!BD25,IF(BD$4=3,'Input Sheet'!$E36*'Input Sheet'!BD25,IF(BD$4=4,'Input Sheet'!$F36*'Input Sheet'!BD25,'Input Sheet'!$G36*'Input Sheet'!BD25))))</f>
        <v>0</v>
      </c>
      <c r="BE30" s="2">
        <f>IF(BE$4=1,'Input Sheet'!$C36*'Input Sheet'!BE25,IF(BE$4=2,'Input Sheet'!$D36*'Input Sheet'!BE25,IF(BE$4=3,'Input Sheet'!$E36*'Input Sheet'!BE25,IF(BE$4=4,'Input Sheet'!$F36*'Input Sheet'!BE25,'Input Sheet'!$G36*'Input Sheet'!BE25))))</f>
        <v>0</v>
      </c>
      <c r="BF30" s="2">
        <f>IF(BF$4=1,'Input Sheet'!$C36*'Input Sheet'!BF25,IF(BF$4=2,'Input Sheet'!$D36*'Input Sheet'!BF25,IF(BF$4=3,'Input Sheet'!$E36*'Input Sheet'!BF25,IF(BF$4=4,'Input Sheet'!$F36*'Input Sheet'!BF25,'Input Sheet'!$G36*'Input Sheet'!BF25))))</f>
        <v>0</v>
      </c>
      <c r="BG30" s="2">
        <f>IF(BG$4=1,'Input Sheet'!$C36*'Input Sheet'!BG25,IF(BG$4=2,'Input Sheet'!$D36*'Input Sheet'!BG25,IF(BG$4=3,'Input Sheet'!$E36*'Input Sheet'!BG25,IF(BG$4=4,'Input Sheet'!$F36*'Input Sheet'!BG25,'Input Sheet'!$G36*'Input Sheet'!BG25))))</f>
        <v>0</v>
      </c>
      <c r="BH30" s="2">
        <f>IF(BH$4=1,'Input Sheet'!$C36*'Input Sheet'!BH25,IF(BH$4=2,'Input Sheet'!$D36*'Input Sheet'!BH25,IF(BH$4=3,'Input Sheet'!$E36*'Input Sheet'!BH25,IF(BH$4=4,'Input Sheet'!$F36*'Input Sheet'!BH25,'Input Sheet'!$G36*'Input Sheet'!BH25))))</f>
        <v>0</v>
      </c>
      <c r="BI30" s="2">
        <f>IF(BI$4=1,'Input Sheet'!$C36*'Input Sheet'!BI25,IF(BI$4=2,'Input Sheet'!$D36*'Input Sheet'!BI25,IF(BI$4=3,'Input Sheet'!$E36*'Input Sheet'!BI25,IF(BI$4=4,'Input Sheet'!$F36*'Input Sheet'!BI25,'Input Sheet'!$G36*'Input Sheet'!BI25))))</f>
        <v>0</v>
      </c>
      <c r="BJ30" s="2">
        <f>IF(BJ$4=1,'Input Sheet'!$C36*'Input Sheet'!BJ25,IF(BJ$4=2,'Input Sheet'!$D36*'Input Sheet'!BJ25,IF(BJ$4=3,'Input Sheet'!$E36*'Input Sheet'!BJ25,IF(BJ$4=4,'Input Sheet'!$F36*'Input Sheet'!BJ25,'Input Sheet'!$G36*'Input Sheet'!BJ25))))</f>
        <v>0</v>
      </c>
    </row>
    <row r="31" spans="1:62" x14ac:dyDescent="0.25">
      <c r="B31" s="26" t="str">
        <f>'Input Sheet'!B14&amp;" Costs"</f>
        <v>Other Costs</v>
      </c>
      <c r="C31" s="2">
        <f>IF(C$4=1,'Input Sheet'!$C37*'Input Sheet'!C26,IF(C$4=2,'Input Sheet'!$D37*'Input Sheet'!C26,IF(C$4=3,'Input Sheet'!$E37*'Input Sheet'!C26,IF(C$4=4,'Input Sheet'!$F37*'Input Sheet'!C26,'Input Sheet'!$G37*'Input Sheet'!C26))))</f>
        <v>0</v>
      </c>
      <c r="D31" s="2">
        <f>IF(D$4=1,'Input Sheet'!$C37*'Input Sheet'!D26,IF(D$4=2,'Input Sheet'!$D37*'Input Sheet'!D26,IF(D$4=3,'Input Sheet'!$E37*'Input Sheet'!D26,IF(D$4=4,'Input Sheet'!$F37*'Input Sheet'!D26,'Input Sheet'!$G37*'Input Sheet'!D26))))</f>
        <v>0</v>
      </c>
      <c r="E31" s="2">
        <f>IF(E$4=1,'Input Sheet'!$C37*'Input Sheet'!E26,IF(E$4=2,'Input Sheet'!$D37*'Input Sheet'!E26,IF(E$4=3,'Input Sheet'!$E37*'Input Sheet'!E26,IF(E$4=4,'Input Sheet'!$F37*'Input Sheet'!E26,'Input Sheet'!$G37*'Input Sheet'!E26))))</f>
        <v>0</v>
      </c>
      <c r="F31" s="2">
        <f>IF(F$4=1,'Input Sheet'!$C37*'Input Sheet'!F26,IF(F$4=2,'Input Sheet'!$D37*'Input Sheet'!F26,IF(F$4=3,'Input Sheet'!$E37*'Input Sheet'!F26,IF(F$4=4,'Input Sheet'!$F37*'Input Sheet'!F26,'Input Sheet'!$G37*'Input Sheet'!F26))))</f>
        <v>0</v>
      </c>
      <c r="G31" s="2">
        <f>IF(G$4=1,'Input Sheet'!$C37*'Input Sheet'!G26,IF(G$4=2,'Input Sheet'!$D37*'Input Sheet'!G26,IF(G$4=3,'Input Sheet'!$E37*'Input Sheet'!G26,IF(G$4=4,'Input Sheet'!$F37*'Input Sheet'!G26,'Input Sheet'!$G37*'Input Sheet'!G26))))</f>
        <v>0</v>
      </c>
      <c r="H31" s="2">
        <f>IF(H$4=1,'Input Sheet'!$C37*'Input Sheet'!H26,IF(H$4=2,'Input Sheet'!$D37*'Input Sheet'!H26,IF(H$4=3,'Input Sheet'!$E37*'Input Sheet'!H26,IF(H$4=4,'Input Sheet'!$F37*'Input Sheet'!H26,'Input Sheet'!$G37*'Input Sheet'!H26))))</f>
        <v>0</v>
      </c>
      <c r="I31" s="2">
        <f>IF(I$4=1,'Input Sheet'!$C37*'Input Sheet'!I26,IF(I$4=2,'Input Sheet'!$D37*'Input Sheet'!I26,IF(I$4=3,'Input Sheet'!$E37*'Input Sheet'!I26,IF(I$4=4,'Input Sheet'!$F37*'Input Sheet'!I26,'Input Sheet'!$G37*'Input Sheet'!I26))))</f>
        <v>0</v>
      </c>
      <c r="J31" s="2">
        <f>IF(J$4=1,'Input Sheet'!$C37*'Input Sheet'!J26,IF(J$4=2,'Input Sheet'!$D37*'Input Sheet'!J26,IF(J$4=3,'Input Sheet'!$E37*'Input Sheet'!J26,IF(J$4=4,'Input Sheet'!$F37*'Input Sheet'!J26,'Input Sheet'!$G37*'Input Sheet'!J26))))</f>
        <v>0</v>
      </c>
      <c r="K31" s="2">
        <f>IF(K$4=1,'Input Sheet'!$C37*'Input Sheet'!K26,IF(K$4=2,'Input Sheet'!$D37*'Input Sheet'!K26,IF(K$4=3,'Input Sheet'!$E37*'Input Sheet'!K26,IF(K$4=4,'Input Sheet'!$F37*'Input Sheet'!K26,'Input Sheet'!$G37*'Input Sheet'!K26))))</f>
        <v>0</v>
      </c>
      <c r="L31" s="2">
        <f>IF(L$4=1,'Input Sheet'!$C37*'Input Sheet'!L26,IF(L$4=2,'Input Sheet'!$D37*'Input Sheet'!L26,IF(L$4=3,'Input Sheet'!$E37*'Input Sheet'!L26,IF(L$4=4,'Input Sheet'!$F37*'Input Sheet'!L26,'Input Sheet'!$G37*'Input Sheet'!L26))))</f>
        <v>0</v>
      </c>
      <c r="M31" s="2">
        <f>IF(M$4=1,'Input Sheet'!$C37*'Input Sheet'!M26,IF(M$4=2,'Input Sheet'!$D37*'Input Sheet'!M26,IF(M$4=3,'Input Sheet'!$E37*'Input Sheet'!M26,IF(M$4=4,'Input Sheet'!$F37*'Input Sheet'!M26,'Input Sheet'!$G37*'Input Sheet'!M26))))</f>
        <v>0</v>
      </c>
      <c r="N31" s="2">
        <f>IF(N$4=1,'Input Sheet'!$C37*'Input Sheet'!N26,IF(N$4=2,'Input Sheet'!$D37*'Input Sheet'!N26,IF(N$4=3,'Input Sheet'!$E37*'Input Sheet'!N26,IF(N$4=4,'Input Sheet'!$F37*'Input Sheet'!N26,'Input Sheet'!$G37*'Input Sheet'!N26))))</f>
        <v>0</v>
      </c>
      <c r="O31" s="2">
        <f>IF(O$4=1,'Input Sheet'!$C37*'Input Sheet'!O26,IF(O$4=2,'Input Sheet'!$D37*'Input Sheet'!O26,IF(O$4=3,'Input Sheet'!$E37*'Input Sheet'!O26,IF(O$4=4,'Input Sheet'!$F37*'Input Sheet'!O26,'Input Sheet'!$G37*'Input Sheet'!O26))))</f>
        <v>0</v>
      </c>
      <c r="P31" s="2">
        <f>IF(P$4=1,'Input Sheet'!$C37*'Input Sheet'!P26,IF(P$4=2,'Input Sheet'!$D37*'Input Sheet'!P26,IF(P$4=3,'Input Sheet'!$E37*'Input Sheet'!P26,IF(P$4=4,'Input Sheet'!$F37*'Input Sheet'!P26,'Input Sheet'!$G37*'Input Sheet'!P26))))</f>
        <v>0</v>
      </c>
      <c r="Q31" s="2">
        <f>IF(Q$4=1,'Input Sheet'!$C37*'Input Sheet'!Q26,IF(Q$4=2,'Input Sheet'!$D37*'Input Sheet'!Q26,IF(Q$4=3,'Input Sheet'!$E37*'Input Sheet'!Q26,IF(Q$4=4,'Input Sheet'!$F37*'Input Sheet'!Q26,'Input Sheet'!$G37*'Input Sheet'!Q26))))</f>
        <v>0</v>
      </c>
      <c r="R31" s="2">
        <f>IF(R$4=1,'Input Sheet'!$C37*'Input Sheet'!R26,IF(R$4=2,'Input Sheet'!$D37*'Input Sheet'!R26,IF(R$4=3,'Input Sheet'!$E37*'Input Sheet'!R26,IF(R$4=4,'Input Sheet'!$F37*'Input Sheet'!R26,'Input Sheet'!$G37*'Input Sheet'!R26))))</f>
        <v>0</v>
      </c>
      <c r="S31" s="2">
        <f>IF(S$4=1,'Input Sheet'!$C37*'Input Sheet'!S26,IF(S$4=2,'Input Sheet'!$D37*'Input Sheet'!S26,IF(S$4=3,'Input Sheet'!$E37*'Input Sheet'!S26,IF(S$4=4,'Input Sheet'!$F37*'Input Sheet'!S26,'Input Sheet'!$G37*'Input Sheet'!S26))))</f>
        <v>0</v>
      </c>
      <c r="T31" s="2">
        <f>IF(T$4=1,'Input Sheet'!$C37*'Input Sheet'!T26,IF(T$4=2,'Input Sheet'!$D37*'Input Sheet'!T26,IF(T$4=3,'Input Sheet'!$E37*'Input Sheet'!T26,IF(T$4=4,'Input Sheet'!$F37*'Input Sheet'!T26,'Input Sheet'!$G37*'Input Sheet'!T26))))</f>
        <v>0</v>
      </c>
      <c r="U31" s="2">
        <f>IF(U$4=1,'Input Sheet'!$C37*'Input Sheet'!U26,IF(U$4=2,'Input Sheet'!$D37*'Input Sheet'!U26,IF(U$4=3,'Input Sheet'!$E37*'Input Sheet'!U26,IF(U$4=4,'Input Sheet'!$F37*'Input Sheet'!U26,'Input Sheet'!$G37*'Input Sheet'!U26))))</f>
        <v>0</v>
      </c>
      <c r="V31" s="2">
        <f>IF(V$4=1,'Input Sheet'!$C37*'Input Sheet'!V26,IF(V$4=2,'Input Sheet'!$D37*'Input Sheet'!V26,IF(V$4=3,'Input Sheet'!$E37*'Input Sheet'!V26,IF(V$4=4,'Input Sheet'!$F37*'Input Sheet'!V26,'Input Sheet'!$G37*'Input Sheet'!V26))))</f>
        <v>0</v>
      </c>
      <c r="W31" s="2">
        <f>IF(W$4=1,'Input Sheet'!$C37*'Input Sheet'!W26,IF(W$4=2,'Input Sheet'!$D37*'Input Sheet'!W26,IF(W$4=3,'Input Sheet'!$E37*'Input Sheet'!W26,IF(W$4=4,'Input Sheet'!$F37*'Input Sheet'!W26,'Input Sheet'!$G37*'Input Sheet'!W26))))</f>
        <v>0</v>
      </c>
      <c r="X31" s="2">
        <f>IF(X$4=1,'Input Sheet'!$C37*'Input Sheet'!X26,IF(X$4=2,'Input Sheet'!$D37*'Input Sheet'!X26,IF(X$4=3,'Input Sheet'!$E37*'Input Sheet'!X26,IF(X$4=4,'Input Sheet'!$F37*'Input Sheet'!X26,'Input Sheet'!$G37*'Input Sheet'!X26))))</f>
        <v>0</v>
      </c>
      <c r="Y31" s="2">
        <f>IF(Y$4=1,'Input Sheet'!$C37*'Input Sheet'!Y26,IF(Y$4=2,'Input Sheet'!$D37*'Input Sheet'!Y26,IF(Y$4=3,'Input Sheet'!$E37*'Input Sheet'!Y26,IF(Y$4=4,'Input Sheet'!$F37*'Input Sheet'!Y26,'Input Sheet'!$G37*'Input Sheet'!Y26))))</f>
        <v>0</v>
      </c>
      <c r="Z31" s="2">
        <f>IF(Z$4=1,'Input Sheet'!$C37*'Input Sheet'!Z26,IF(Z$4=2,'Input Sheet'!$D37*'Input Sheet'!Z26,IF(Z$4=3,'Input Sheet'!$E37*'Input Sheet'!Z26,IF(Z$4=4,'Input Sheet'!$F37*'Input Sheet'!Z26,'Input Sheet'!$G37*'Input Sheet'!Z26))))</f>
        <v>0</v>
      </c>
      <c r="AA31" s="2">
        <f>IF(AA$4=1,'Input Sheet'!$C37*'Input Sheet'!AA26,IF(AA$4=2,'Input Sheet'!$D37*'Input Sheet'!AA26,IF(AA$4=3,'Input Sheet'!$E37*'Input Sheet'!AA26,IF(AA$4=4,'Input Sheet'!$F37*'Input Sheet'!AA26,'Input Sheet'!$G37*'Input Sheet'!AA26))))</f>
        <v>0</v>
      </c>
      <c r="AB31" s="2">
        <f>IF(AB$4=1,'Input Sheet'!$C37*'Input Sheet'!AB26,IF(AB$4=2,'Input Sheet'!$D37*'Input Sheet'!AB26,IF(AB$4=3,'Input Sheet'!$E37*'Input Sheet'!AB26,IF(AB$4=4,'Input Sheet'!$F37*'Input Sheet'!AB26,'Input Sheet'!$G37*'Input Sheet'!AB26))))</f>
        <v>0</v>
      </c>
      <c r="AC31" s="2">
        <f>IF(AC$4=1,'Input Sheet'!$C37*'Input Sheet'!AC26,IF(AC$4=2,'Input Sheet'!$D37*'Input Sheet'!AC26,IF(AC$4=3,'Input Sheet'!$E37*'Input Sheet'!AC26,IF(AC$4=4,'Input Sheet'!$F37*'Input Sheet'!AC26,'Input Sheet'!$G37*'Input Sheet'!AC26))))</f>
        <v>0</v>
      </c>
      <c r="AD31" s="2">
        <f>IF(AD$4=1,'Input Sheet'!$C37*'Input Sheet'!AD26,IF(AD$4=2,'Input Sheet'!$D37*'Input Sheet'!AD26,IF(AD$4=3,'Input Sheet'!$E37*'Input Sheet'!AD26,IF(AD$4=4,'Input Sheet'!$F37*'Input Sheet'!AD26,'Input Sheet'!$G37*'Input Sheet'!AD26))))</f>
        <v>0</v>
      </c>
      <c r="AE31" s="2">
        <f>IF(AE$4=1,'Input Sheet'!$C37*'Input Sheet'!AE26,IF(AE$4=2,'Input Sheet'!$D37*'Input Sheet'!AE26,IF(AE$4=3,'Input Sheet'!$E37*'Input Sheet'!AE26,IF(AE$4=4,'Input Sheet'!$F37*'Input Sheet'!AE26,'Input Sheet'!$G37*'Input Sheet'!AE26))))</f>
        <v>0</v>
      </c>
      <c r="AF31" s="2">
        <f>IF(AF$4=1,'Input Sheet'!$C37*'Input Sheet'!AF26,IF(AF$4=2,'Input Sheet'!$D37*'Input Sheet'!AF26,IF(AF$4=3,'Input Sheet'!$E37*'Input Sheet'!AF26,IF(AF$4=4,'Input Sheet'!$F37*'Input Sheet'!AF26,'Input Sheet'!$G37*'Input Sheet'!AF26))))</f>
        <v>0</v>
      </c>
      <c r="AG31" s="2">
        <f>IF(AG$4=1,'Input Sheet'!$C37*'Input Sheet'!AG26,IF(AG$4=2,'Input Sheet'!$D37*'Input Sheet'!AG26,IF(AG$4=3,'Input Sheet'!$E37*'Input Sheet'!AG26,IF(AG$4=4,'Input Sheet'!$F37*'Input Sheet'!AG26,'Input Sheet'!$G37*'Input Sheet'!AG26))))</f>
        <v>0</v>
      </c>
      <c r="AH31" s="2">
        <f>IF(AH$4=1,'Input Sheet'!$C37*'Input Sheet'!AH26,IF(AH$4=2,'Input Sheet'!$D37*'Input Sheet'!AH26,IF(AH$4=3,'Input Sheet'!$E37*'Input Sheet'!AH26,IF(AH$4=4,'Input Sheet'!$F37*'Input Sheet'!AH26,'Input Sheet'!$G37*'Input Sheet'!AH26))))</f>
        <v>0</v>
      </c>
      <c r="AI31" s="2">
        <f>IF(AI$4=1,'Input Sheet'!$C37*'Input Sheet'!AI26,IF(AI$4=2,'Input Sheet'!$D37*'Input Sheet'!AI26,IF(AI$4=3,'Input Sheet'!$E37*'Input Sheet'!AI26,IF(AI$4=4,'Input Sheet'!$F37*'Input Sheet'!AI26,'Input Sheet'!$G37*'Input Sheet'!AI26))))</f>
        <v>0</v>
      </c>
      <c r="AJ31" s="2">
        <f>IF(AJ$4=1,'Input Sheet'!$C37*'Input Sheet'!AJ26,IF(AJ$4=2,'Input Sheet'!$D37*'Input Sheet'!AJ26,IF(AJ$4=3,'Input Sheet'!$E37*'Input Sheet'!AJ26,IF(AJ$4=4,'Input Sheet'!$F37*'Input Sheet'!AJ26,'Input Sheet'!$G37*'Input Sheet'!AJ26))))</f>
        <v>0</v>
      </c>
      <c r="AK31" s="2">
        <f>IF(AK$4=1,'Input Sheet'!$C37*'Input Sheet'!AK26,IF(AK$4=2,'Input Sheet'!$D37*'Input Sheet'!AK26,IF(AK$4=3,'Input Sheet'!$E37*'Input Sheet'!AK26,IF(AK$4=4,'Input Sheet'!$F37*'Input Sheet'!AK26,'Input Sheet'!$G37*'Input Sheet'!AK26))))</f>
        <v>0</v>
      </c>
      <c r="AL31" s="2">
        <f>IF(AL$4=1,'Input Sheet'!$C37*'Input Sheet'!AL26,IF(AL$4=2,'Input Sheet'!$D37*'Input Sheet'!AL26,IF(AL$4=3,'Input Sheet'!$E37*'Input Sheet'!AL26,IF(AL$4=4,'Input Sheet'!$F37*'Input Sheet'!AL26,'Input Sheet'!$G37*'Input Sheet'!AL26))))</f>
        <v>0</v>
      </c>
      <c r="AM31" s="2">
        <f>IF(AM$4=1,'Input Sheet'!$C37*'Input Sheet'!AM26,IF(AM$4=2,'Input Sheet'!$D37*'Input Sheet'!AM26,IF(AM$4=3,'Input Sheet'!$E37*'Input Sheet'!AM26,IF(AM$4=4,'Input Sheet'!$F37*'Input Sheet'!AM26,'Input Sheet'!$G37*'Input Sheet'!AM26))))</f>
        <v>0</v>
      </c>
      <c r="AN31" s="2">
        <f>IF(AN$4=1,'Input Sheet'!$C37*'Input Sheet'!AN26,IF(AN$4=2,'Input Sheet'!$D37*'Input Sheet'!AN26,IF(AN$4=3,'Input Sheet'!$E37*'Input Sheet'!AN26,IF(AN$4=4,'Input Sheet'!$F37*'Input Sheet'!AN26,'Input Sheet'!$G37*'Input Sheet'!AN26))))</f>
        <v>0</v>
      </c>
      <c r="AO31" s="2">
        <f>IF(AO$4=1,'Input Sheet'!$C37*'Input Sheet'!AO26,IF(AO$4=2,'Input Sheet'!$D37*'Input Sheet'!AO26,IF(AO$4=3,'Input Sheet'!$E37*'Input Sheet'!AO26,IF(AO$4=4,'Input Sheet'!$F37*'Input Sheet'!AO26,'Input Sheet'!$G37*'Input Sheet'!AO26))))</f>
        <v>0</v>
      </c>
      <c r="AP31" s="2">
        <f>IF(AP$4=1,'Input Sheet'!$C37*'Input Sheet'!AP26,IF(AP$4=2,'Input Sheet'!$D37*'Input Sheet'!AP26,IF(AP$4=3,'Input Sheet'!$E37*'Input Sheet'!AP26,IF(AP$4=4,'Input Sheet'!$F37*'Input Sheet'!AP26,'Input Sheet'!$G37*'Input Sheet'!AP26))))</f>
        <v>0</v>
      </c>
      <c r="AQ31" s="2">
        <f>IF(AQ$4=1,'Input Sheet'!$C37*'Input Sheet'!AQ26,IF(AQ$4=2,'Input Sheet'!$D37*'Input Sheet'!AQ26,IF(AQ$4=3,'Input Sheet'!$E37*'Input Sheet'!AQ26,IF(AQ$4=4,'Input Sheet'!$F37*'Input Sheet'!AQ26,'Input Sheet'!$G37*'Input Sheet'!AQ26))))</f>
        <v>0</v>
      </c>
      <c r="AR31" s="2">
        <f>IF(AR$4=1,'Input Sheet'!$C37*'Input Sheet'!AR26,IF(AR$4=2,'Input Sheet'!$D37*'Input Sheet'!AR26,IF(AR$4=3,'Input Sheet'!$E37*'Input Sheet'!AR26,IF(AR$4=4,'Input Sheet'!$F37*'Input Sheet'!AR26,'Input Sheet'!$G37*'Input Sheet'!AR26))))</f>
        <v>0</v>
      </c>
      <c r="AS31" s="2">
        <f>IF(AS$4=1,'Input Sheet'!$C37*'Input Sheet'!AS26,IF(AS$4=2,'Input Sheet'!$D37*'Input Sheet'!AS26,IF(AS$4=3,'Input Sheet'!$E37*'Input Sheet'!AS26,IF(AS$4=4,'Input Sheet'!$F37*'Input Sheet'!AS26,'Input Sheet'!$G37*'Input Sheet'!AS26))))</f>
        <v>0</v>
      </c>
      <c r="AT31" s="2">
        <f>IF(AT$4=1,'Input Sheet'!$C37*'Input Sheet'!AT26,IF(AT$4=2,'Input Sheet'!$D37*'Input Sheet'!AT26,IF(AT$4=3,'Input Sheet'!$E37*'Input Sheet'!AT26,IF(AT$4=4,'Input Sheet'!$F37*'Input Sheet'!AT26,'Input Sheet'!$G37*'Input Sheet'!AT26))))</f>
        <v>0</v>
      </c>
      <c r="AU31" s="2">
        <f>IF(AU$4=1,'Input Sheet'!$C37*'Input Sheet'!AU26,IF(AU$4=2,'Input Sheet'!$D37*'Input Sheet'!AU26,IF(AU$4=3,'Input Sheet'!$E37*'Input Sheet'!AU26,IF(AU$4=4,'Input Sheet'!$F37*'Input Sheet'!AU26,'Input Sheet'!$G37*'Input Sheet'!AU26))))</f>
        <v>0</v>
      </c>
      <c r="AV31" s="2">
        <f>IF(AV$4=1,'Input Sheet'!$C37*'Input Sheet'!AV26,IF(AV$4=2,'Input Sheet'!$D37*'Input Sheet'!AV26,IF(AV$4=3,'Input Sheet'!$E37*'Input Sheet'!AV26,IF(AV$4=4,'Input Sheet'!$F37*'Input Sheet'!AV26,'Input Sheet'!$G37*'Input Sheet'!AV26))))</f>
        <v>0</v>
      </c>
      <c r="AW31" s="2">
        <f>IF(AW$4=1,'Input Sheet'!$C37*'Input Sheet'!AW26,IF(AW$4=2,'Input Sheet'!$D37*'Input Sheet'!AW26,IF(AW$4=3,'Input Sheet'!$E37*'Input Sheet'!AW26,IF(AW$4=4,'Input Sheet'!$F37*'Input Sheet'!AW26,'Input Sheet'!$G37*'Input Sheet'!AW26))))</f>
        <v>0</v>
      </c>
      <c r="AX31" s="2">
        <f>IF(AX$4=1,'Input Sheet'!$C37*'Input Sheet'!AX26,IF(AX$4=2,'Input Sheet'!$D37*'Input Sheet'!AX26,IF(AX$4=3,'Input Sheet'!$E37*'Input Sheet'!AX26,IF(AX$4=4,'Input Sheet'!$F37*'Input Sheet'!AX26,'Input Sheet'!$G37*'Input Sheet'!AX26))))</f>
        <v>0</v>
      </c>
      <c r="AY31" s="2">
        <f>IF(AY$4=1,'Input Sheet'!$C37*'Input Sheet'!AY26,IF(AY$4=2,'Input Sheet'!$D37*'Input Sheet'!AY26,IF(AY$4=3,'Input Sheet'!$E37*'Input Sheet'!AY26,IF(AY$4=4,'Input Sheet'!$F37*'Input Sheet'!AY26,'Input Sheet'!$G37*'Input Sheet'!AY26))))</f>
        <v>0</v>
      </c>
      <c r="AZ31" s="2">
        <f>IF(AZ$4=1,'Input Sheet'!$C37*'Input Sheet'!AZ26,IF(AZ$4=2,'Input Sheet'!$D37*'Input Sheet'!AZ26,IF(AZ$4=3,'Input Sheet'!$E37*'Input Sheet'!AZ26,IF(AZ$4=4,'Input Sheet'!$F37*'Input Sheet'!AZ26,'Input Sheet'!$G37*'Input Sheet'!AZ26))))</f>
        <v>0</v>
      </c>
      <c r="BA31" s="2">
        <f>IF(BA$4=1,'Input Sheet'!$C37*'Input Sheet'!BA26,IF(BA$4=2,'Input Sheet'!$D37*'Input Sheet'!BA26,IF(BA$4=3,'Input Sheet'!$E37*'Input Sheet'!BA26,IF(BA$4=4,'Input Sheet'!$F37*'Input Sheet'!BA26,'Input Sheet'!$G37*'Input Sheet'!BA26))))</f>
        <v>0</v>
      </c>
      <c r="BB31" s="2">
        <f>IF(BB$4=1,'Input Sheet'!$C37*'Input Sheet'!BB26,IF(BB$4=2,'Input Sheet'!$D37*'Input Sheet'!BB26,IF(BB$4=3,'Input Sheet'!$E37*'Input Sheet'!BB26,IF(BB$4=4,'Input Sheet'!$F37*'Input Sheet'!BB26,'Input Sheet'!$G37*'Input Sheet'!BB26))))</f>
        <v>0</v>
      </c>
      <c r="BC31" s="2">
        <f>IF(BC$4=1,'Input Sheet'!$C37*'Input Sheet'!BC26,IF(BC$4=2,'Input Sheet'!$D37*'Input Sheet'!BC26,IF(BC$4=3,'Input Sheet'!$E37*'Input Sheet'!BC26,IF(BC$4=4,'Input Sheet'!$F37*'Input Sheet'!BC26,'Input Sheet'!$G37*'Input Sheet'!BC26))))</f>
        <v>0</v>
      </c>
      <c r="BD31" s="2">
        <f>IF(BD$4=1,'Input Sheet'!$C37*'Input Sheet'!BD26,IF(BD$4=2,'Input Sheet'!$D37*'Input Sheet'!BD26,IF(BD$4=3,'Input Sheet'!$E37*'Input Sheet'!BD26,IF(BD$4=4,'Input Sheet'!$F37*'Input Sheet'!BD26,'Input Sheet'!$G37*'Input Sheet'!BD26))))</f>
        <v>0</v>
      </c>
      <c r="BE31" s="2">
        <f>IF(BE$4=1,'Input Sheet'!$C37*'Input Sheet'!BE26,IF(BE$4=2,'Input Sheet'!$D37*'Input Sheet'!BE26,IF(BE$4=3,'Input Sheet'!$E37*'Input Sheet'!BE26,IF(BE$4=4,'Input Sheet'!$F37*'Input Sheet'!BE26,'Input Sheet'!$G37*'Input Sheet'!BE26))))</f>
        <v>0</v>
      </c>
      <c r="BF31" s="2">
        <f>IF(BF$4=1,'Input Sheet'!$C37*'Input Sheet'!BF26,IF(BF$4=2,'Input Sheet'!$D37*'Input Sheet'!BF26,IF(BF$4=3,'Input Sheet'!$E37*'Input Sheet'!BF26,IF(BF$4=4,'Input Sheet'!$F37*'Input Sheet'!BF26,'Input Sheet'!$G37*'Input Sheet'!BF26))))</f>
        <v>0</v>
      </c>
      <c r="BG31" s="2">
        <f>IF(BG$4=1,'Input Sheet'!$C37*'Input Sheet'!BG26,IF(BG$4=2,'Input Sheet'!$D37*'Input Sheet'!BG26,IF(BG$4=3,'Input Sheet'!$E37*'Input Sheet'!BG26,IF(BG$4=4,'Input Sheet'!$F37*'Input Sheet'!BG26,'Input Sheet'!$G37*'Input Sheet'!BG26))))</f>
        <v>0</v>
      </c>
      <c r="BH31" s="2">
        <f>IF(BH$4=1,'Input Sheet'!$C37*'Input Sheet'!BH26,IF(BH$4=2,'Input Sheet'!$D37*'Input Sheet'!BH26,IF(BH$4=3,'Input Sheet'!$E37*'Input Sheet'!BH26,IF(BH$4=4,'Input Sheet'!$F37*'Input Sheet'!BH26,'Input Sheet'!$G37*'Input Sheet'!BH26))))</f>
        <v>0</v>
      </c>
      <c r="BI31" s="2">
        <f>IF(BI$4=1,'Input Sheet'!$C37*'Input Sheet'!BI26,IF(BI$4=2,'Input Sheet'!$D37*'Input Sheet'!BI26,IF(BI$4=3,'Input Sheet'!$E37*'Input Sheet'!BI26,IF(BI$4=4,'Input Sheet'!$F37*'Input Sheet'!BI26,'Input Sheet'!$G37*'Input Sheet'!BI26))))</f>
        <v>0</v>
      </c>
      <c r="BJ31" s="2">
        <f>IF(BJ$4=1,'Input Sheet'!$C37*'Input Sheet'!BJ26,IF(BJ$4=2,'Input Sheet'!$D37*'Input Sheet'!BJ26,IF(BJ$4=3,'Input Sheet'!$E37*'Input Sheet'!BJ26,IF(BJ$4=4,'Input Sheet'!$F37*'Input Sheet'!BJ26,'Input Sheet'!$G37*'Input Sheet'!BJ26))))</f>
        <v>0</v>
      </c>
    </row>
    <row r="32" spans="1:62" ht="19.5" customHeight="1" thickBot="1" x14ac:dyDescent="0.3">
      <c r="B32" s="2" t="s">
        <v>100</v>
      </c>
      <c r="C32" s="25">
        <f t="shared" ref="C32:AH32" si="6">SUM(C26:C31)</f>
        <v>0</v>
      </c>
      <c r="D32" s="25">
        <f t="shared" si="6"/>
        <v>0</v>
      </c>
      <c r="E32" s="25">
        <f t="shared" si="6"/>
        <v>0</v>
      </c>
      <c r="F32" s="25">
        <f t="shared" si="6"/>
        <v>0</v>
      </c>
      <c r="G32" s="25">
        <f t="shared" si="6"/>
        <v>0</v>
      </c>
      <c r="H32" s="25">
        <f t="shared" si="6"/>
        <v>0</v>
      </c>
      <c r="I32" s="25">
        <f t="shared" si="6"/>
        <v>0</v>
      </c>
      <c r="J32" s="25">
        <f t="shared" si="6"/>
        <v>0</v>
      </c>
      <c r="K32" s="25">
        <f t="shared" si="6"/>
        <v>0</v>
      </c>
      <c r="L32" s="25">
        <f t="shared" si="6"/>
        <v>0</v>
      </c>
      <c r="M32" s="25">
        <f t="shared" si="6"/>
        <v>0</v>
      </c>
      <c r="N32" s="25">
        <f t="shared" si="6"/>
        <v>0</v>
      </c>
      <c r="O32" s="25">
        <f t="shared" si="6"/>
        <v>0</v>
      </c>
      <c r="P32" s="25">
        <f t="shared" si="6"/>
        <v>0</v>
      </c>
      <c r="Q32" s="25">
        <f t="shared" si="6"/>
        <v>0</v>
      </c>
      <c r="R32" s="25">
        <f t="shared" si="6"/>
        <v>0</v>
      </c>
      <c r="S32" s="25">
        <f t="shared" si="6"/>
        <v>0</v>
      </c>
      <c r="T32" s="25">
        <f t="shared" si="6"/>
        <v>0</v>
      </c>
      <c r="U32" s="25">
        <f t="shared" si="6"/>
        <v>0</v>
      </c>
      <c r="V32" s="25">
        <f t="shared" si="6"/>
        <v>0</v>
      </c>
      <c r="W32" s="25">
        <f t="shared" si="6"/>
        <v>0</v>
      </c>
      <c r="X32" s="25">
        <f t="shared" si="6"/>
        <v>0</v>
      </c>
      <c r="Y32" s="25">
        <f t="shared" si="6"/>
        <v>0</v>
      </c>
      <c r="Z32" s="25">
        <f t="shared" si="6"/>
        <v>0</v>
      </c>
      <c r="AA32" s="25">
        <f t="shared" si="6"/>
        <v>0</v>
      </c>
      <c r="AB32" s="25">
        <f t="shared" si="6"/>
        <v>0</v>
      </c>
      <c r="AC32" s="25">
        <f t="shared" si="6"/>
        <v>0</v>
      </c>
      <c r="AD32" s="25">
        <f t="shared" si="6"/>
        <v>0</v>
      </c>
      <c r="AE32" s="25">
        <f t="shared" si="6"/>
        <v>0</v>
      </c>
      <c r="AF32" s="25">
        <f t="shared" si="6"/>
        <v>0</v>
      </c>
      <c r="AG32" s="25">
        <f t="shared" si="6"/>
        <v>0</v>
      </c>
      <c r="AH32" s="25">
        <f t="shared" si="6"/>
        <v>0</v>
      </c>
      <c r="AI32" s="25">
        <f t="shared" ref="AI32:BJ32" si="7">SUM(AI26:AI31)</f>
        <v>0</v>
      </c>
      <c r="AJ32" s="25">
        <f t="shared" si="7"/>
        <v>0</v>
      </c>
      <c r="AK32" s="25">
        <f t="shared" si="7"/>
        <v>0</v>
      </c>
      <c r="AL32" s="25">
        <f t="shared" si="7"/>
        <v>0</v>
      </c>
      <c r="AM32" s="25">
        <f t="shared" si="7"/>
        <v>0</v>
      </c>
      <c r="AN32" s="25">
        <f t="shared" si="7"/>
        <v>0</v>
      </c>
      <c r="AO32" s="25">
        <f t="shared" si="7"/>
        <v>0</v>
      </c>
      <c r="AP32" s="25">
        <f t="shared" si="7"/>
        <v>0</v>
      </c>
      <c r="AQ32" s="25">
        <f t="shared" si="7"/>
        <v>0</v>
      </c>
      <c r="AR32" s="25">
        <f t="shared" si="7"/>
        <v>0</v>
      </c>
      <c r="AS32" s="25">
        <f t="shared" si="7"/>
        <v>0</v>
      </c>
      <c r="AT32" s="25">
        <f t="shared" si="7"/>
        <v>0</v>
      </c>
      <c r="AU32" s="25">
        <f t="shared" si="7"/>
        <v>0</v>
      </c>
      <c r="AV32" s="25">
        <f t="shared" si="7"/>
        <v>0</v>
      </c>
      <c r="AW32" s="25">
        <f t="shared" si="7"/>
        <v>0</v>
      </c>
      <c r="AX32" s="25">
        <f t="shared" si="7"/>
        <v>0</v>
      </c>
      <c r="AY32" s="25">
        <f t="shared" si="7"/>
        <v>0</v>
      </c>
      <c r="AZ32" s="25">
        <f t="shared" si="7"/>
        <v>0</v>
      </c>
      <c r="BA32" s="25">
        <f t="shared" si="7"/>
        <v>0</v>
      </c>
      <c r="BB32" s="25">
        <f t="shared" si="7"/>
        <v>0</v>
      </c>
      <c r="BC32" s="25">
        <f t="shared" si="7"/>
        <v>0</v>
      </c>
      <c r="BD32" s="25">
        <f t="shared" si="7"/>
        <v>0</v>
      </c>
      <c r="BE32" s="25">
        <f t="shared" si="7"/>
        <v>0</v>
      </c>
      <c r="BF32" s="25">
        <f t="shared" si="7"/>
        <v>0</v>
      </c>
      <c r="BG32" s="25">
        <f t="shared" si="7"/>
        <v>0</v>
      </c>
      <c r="BH32" s="25">
        <f t="shared" si="7"/>
        <v>0</v>
      </c>
      <c r="BI32" s="25">
        <f t="shared" si="7"/>
        <v>0</v>
      </c>
      <c r="BJ32" s="25">
        <f t="shared" si="7"/>
        <v>0</v>
      </c>
    </row>
    <row r="33" spans="1:63" ht="14.4" thickTop="1" x14ac:dyDescent="0.25"/>
    <row r="34" spans="1:63" ht="15.6" x14ac:dyDescent="0.3">
      <c r="A34" s="70" t="s">
        <v>154</v>
      </c>
      <c r="B34" s="26" t="str">
        <f t="shared" ref="B34:B39" si="8">B26</f>
        <v>SaaS - Tier 1 Costs</v>
      </c>
      <c r="C34" s="2">
        <f>ROUND(C26*(1+Analysis!$B$8)*(1+Analysis!$B$7),0)</f>
        <v>0</v>
      </c>
      <c r="D34" s="2">
        <f>ROUND(D26*(1+Analysis!$B$8)*(1+Analysis!$B$7),0)</f>
        <v>0</v>
      </c>
      <c r="E34" s="2">
        <f>ROUND(E26*(1+Analysis!$B$8)*(1+Analysis!$B$7),0)</f>
        <v>0</v>
      </c>
      <c r="F34" s="2">
        <f>ROUND(F26*(1+Analysis!$B$8)*(1+Analysis!$B$7),0)</f>
        <v>0</v>
      </c>
      <c r="G34" s="2">
        <f>ROUND(G26*(1+Analysis!$B$8)*(1+Analysis!$B$7),0)</f>
        <v>0</v>
      </c>
      <c r="H34" s="2">
        <f>ROUND(H26*(1+Analysis!$B$8)*(1+Analysis!$B$7),0)</f>
        <v>0</v>
      </c>
      <c r="I34" s="2">
        <f>ROUND(I26*(1+Analysis!$B$8)*(1+Analysis!$B$7),0)</f>
        <v>0</v>
      </c>
      <c r="J34" s="2">
        <f>ROUND(J26*(1+Analysis!$B$8)*(1+Analysis!$B$7),0)</f>
        <v>0</v>
      </c>
      <c r="K34" s="2">
        <f>ROUND(K26*(1+Analysis!$B$8)*(1+Analysis!$B$7),0)</f>
        <v>0</v>
      </c>
      <c r="L34" s="2">
        <f>ROUND(L26*(1+Analysis!$B$8)*(1+Analysis!$B$7),0)</f>
        <v>0</v>
      </c>
      <c r="M34" s="2">
        <f>ROUND(M26*(1+Analysis!$B$8)*(1+Analysis!$B$7),0)</f>
        <v>0</v>
      </c>
      <c r="N34" s="2">
        <f>ROUND(N26*(1+Analysis!$B$8)*(1+Analysis!$B$7),0)</f>
        <v>0</v>
      </c>
      <c r="O34" s="2">
        <f>ROUND(O26*(1+Analysis!$B$8)*(1+Analysis!$B$7),0)</f>
        <v>0</v>
      </c>
      <c r="P34" s="2">
        <f>ROUND(P26*(1+Analysis!$B$8)*(1+Analysis!$B$7),0)</f>
        <v>0</v>
      </c>
      <c r="Q34" s="2">
        <f>ROUND(Q26*(1+Analysis!$B$8)*(1+Analysis!$B$7),0)</f>
        <v>0</v>
      </c>
      <c r="R34" s="2">
        <f>ROUND(R26*(1+Analysis!$B$8)*(1+Analysis!$B$7),0)</f>
        <v>0</v>
      </c>
      <c r="S34" s="2">
        <f>ROUND(S26*(1+Analysis!$B$8)*(1+Analysis!$B$7),0)</f>
        <v>0</v>
      </c>
      <c r="T34" s="2">
        <f>ROUND(T26*(1+Analysis!$B$8)*(1+Analysis!$B$7),0)</f>
        <v>0</v>
      </c>
      <c r="U34" s="2">
        <f>ROUND(U26*(1+Analysis!$B$8)*(1+Analysis!$B$7),0)</f>
        <v>0</v>
      </c>
      <c r="V34" s="2">
        <f>ROUND(V26*(1+Analysis!$B$8)*(1+Analysis!$B$7),0)</f>
        <v>0</v>
      </c>
      <c r="W34" s="2">
        <f>ROUND(W26*(1+Analysis!$B$8)*(1+Analysis!$B$7),0)</f>
        <v>0</v>
      </c>
      <c r="X34" s="2">
        <f>ROUND(X26*(1+Analysis!$B$8)*(1+Analysis!$B$7),0)</f>
        <v>0</v>
      </c>
      <c r="Y34" s="2">
        <f>ROUND(Y26*(1+Analysis!$B$8)*(1+Analysis!$B$7),0)</f>
        <v>0</v>
      </c>
      <c r="Z34" s="2">
        <f>ROUND(Z26*(1+Analysis!$B$8)*(1+Analysis!$B$7),0)</f>
        <v>0</v>
      </c>
      <c r="AA34" s="2">
        <f>ROUND(AA26*(1+Analysis!$B$8)*(1+Analysis!$B$7),0)</f>
        <v>0</v>
      </c>
      <c r="AB34" s="2">
        <f>ROUND(AB26*(1+Analysis!$B$8)*(1+Analysis!$B$7),0)</f>
        <v>0</v>
      </c>
      <c r="AC34" s="2">
        <f>ROUND(AC26*(1+Analysis!$B$8)*(1+Analysis!$B$7),0)</f>
        <v>0</v>
      </c>
      <c r="AD34" s="2">
        <f>ROUND(AD26*(1+Analysis!$B$8)*(1+Analysis!$B$7),0)</f>
        <v>0</v>
      </c>
      <c r="AE34" s="2">
        <f>ROUND(AE26*(1+Analysis!$B$8)*(1+Analysis!$B$7),0)</f>
        <v>0</v>
      </c>
      <c r="AF34" s="2">
        <f>ROUND(AF26*(1+Analysis!$B$8)*(1+Analysis!$B$7),0)</f>
        <v>0</v>
      </c>
      <c r="AG34" s="2">
        <f>ROUND(AG26*(1+Analysis!$B$8)*(1+Analysis!$B$7),0)</f>
        <v>0</v>
      </c>
      <c r="AH34" s="2">
        <f>ROUND(AH26*(1+Analysis!$B$8)*(1+Analysis!$B$7),0)</f>
        <v>0</v>
      </c>
      <c r="AI34" s="2">
        <f>ROUND(AI26*(1+Analysis!$B$8)*(1+Analysis!$B$7),0)</f>
        <v>0</v>
      </c>
      <c r="AJ34" s="2">
        <f>ROUND(AJ26*(1+Analysis!$B$8)*(1+Analysis!$B$7),0)</f>
        <v>0</v>
      </c>
      <c r="AK34" s="2">
        <f>ROUND(AK26*(1+Analysis!$B$8)*(1+Analysis!$B$7),0)</f>
        <v>0</v>
      </c>
      <c r="AL34" s="2">
        <f>ROUND(AL26*(1+Analysis!$B$8)*(1+Analysis!$B$7),0)</f>
        <v>0</v>
      </c>
      <c r="AM34" s="2">
        <f>ROUND(AM26*(1+Analysis!$B$8)*(1+Analysis!$B$7),0)</f>
        <v>0</v>
      </c>
      <c r="AN34" s="2">
        <f>ROUND(AN26*(1+Analysis!$B$8)*(1+Analysis!$B$7),0)</f>
        <v>0</v>
      </c>
      <c r="AO34" s="2">
        <f>ROUND(AO26*(1+Analysis!$B$8)*(1+Analysis!$B$7),0)</f>
        <v>0</v>
      </c>
      <c r="AP34" s="2">
        <f>ROUND(AP26*(1+Analysis!$B$8)*(1+Analysis!$B$7),0)</f>
        <v>0</v>
      </c>
      <c r="AQ34" s="2">
        <f>ROUND(AQ26*(1+Analysis!$B$8)*(1+Analysis!$B$7),0)</f>
        <v>0</v>
      </c>
      <c r="AR34" s="2">
        <f>ROUND(AR26*(1+Analysis!$B$8)*(1+Analysis!$B$7),0)</f>
        <v>0</v>
      </c>
      <c r="AS34" s="2">
        <f>ROUND(AS26*(1+Analysis!$B$8)*(1+Analysis!$B$7),0)</f>
        <v>0</v>
      </c>
      <c r="AT34" s="2">
        <f>ROUND(AT26*(1+Analysis!$B$8)*(1+Analysis!$B$7),0)</f>
        <v>0</v>
      </c>
      <c r="AU34" s="2">
        <f>ROUND(AU26*(1+Analysis!$B$8)*(1+Analysis!$B$7),0)</f>
        <v>0</v>
      </c>
      <c r="AV34" s="2">
        <f>ROUND(AV26*(1+Analysis!$B$8)*(1+Analysis!$B$7),0)</f>
        <v>0</v>
      </c>
      <c r="AW34" s="2">
        <f>ROUND(AW26*(1+Analysis!$B$8)*(1+Analysis!$B$7),0)</f>
        <v>0</v>
      </c>
      <c r="AX34" s="2">
        <f>ROUND(AX26*(1+Analysis!$B$8)*(1+Analysis!$B$7),0)</f>
        <v>0</v>
      </c>
      <c r="AY34" s="2">
        <f>ROUND(AY26*(1+Analysis!$B$8)*(1+Analysis!$B$7),0)</f>
        <v>0</v>
      </c>
      <c r="AZ34" s="2">
        <f>ROUND(AZ26*(1+Analysis!$B$8)*(1+Analysis!$B$7),0)</f>
        <v>0</v>
      </c>
      <c r="BA34" s="2">
        <f>ROUND(BA26*(1+Analysis!$B$8)*(1+Analysis!$B$7),0)</f>
        <v>0</v>
      </c>
      <c r="BB34" s="2">
        <f>ROUND(BB26*(1+Analysis!$B$8)*(1+Analysis!$B$7),0)</f>
        <v>0</v>
      </c>
      <c r="BC34" s="2">
        <f>ROUND(BC26*(1+Analysis!$B$8)*(1+Analysis!$B$7),0)</f>
        <v>0</v>
      </c>
      <c r="BD34" s="2">
        <f>ROUND(BD26*(1+Analysis!$B$8)*(1+Analysis!$B$7),0)</f>
        <v>0</v>
      </c>
      <c r="BE34" s="2">
        <f>ROUND(BE26*(1+Analysis!$B$8)*(1+Analysis!$B$7),0)</f>
        <v>0</v>
      </c>
      <c r="BF34" s="2">
        <f>ROUND(BF26*(1+Analysis!$B$8)*(1+Analysis!$B$7),0)</f>
        <v>0</v>
      </c>
      <c r="BG34" s="2">
        <f>ROUND(BG26*(1+Analysis!$B$8)*(1+Analysis!$B$7),0)</f>
        <v>0</v>
      </c>
      <c r="BH34" s="2">
        <f>ROUND(BH26*(1+Analysis!$B$8)*(1+Analysis!$B$7),0)</f>
        <v>0</v>
      </c>
      <c r="BI34" s="2">
        <f>ROUND(BI26*(1+Analysis!$B$8)*(1+Analysis!$B$7),0)</f>
        <v>0</v>
      </c>
      <c r="BJ34" s="2">
        <f>ROUND(BJ26*(1+Analysis!$B$8)*(1+Analysis!$B$7),0)</f>
        <v>0</v>
      </c>
      <c r="BK34" s="2">
        <f>ROUND(BK26*(1+Analysis!$B$8),0)</f>
        <v>0</v>
      </c>
    </row>
    <row r="35" spans="1:63" ht="15.6" x14ac:dyDescent="0.3">
      <c r="A35" s="70"/>
      <c r="B35" s="26" t="str">
        <f t="shared" si="8"/>
        <v>SaaS 2 - Tier 2 Costs</v>
      </c>
      <c r="C35" s="2">
        <f>ROUND(C27*(1+Analysis!$B$8)*(1+Analysis!$B$7),0)</f>
        <v>0</v>
      </c>
      <c r="D35" s="2">
        <f>ROUND(D27*(1+Analysis!$B$8)*(1+Analysis!$B$7),0)</f>
        <v>0</v>
      </c>
      <c r="E35" s="2">
        <f>ROUND(E27*(1+Analysis!$B$8)*(1+Analysis!$B$7),0)</f>
        <v>0</v>
      </c>
      <c r="F35" s="2">
        <f>ROUND(F27*(1+Analysis!$B$8)*(1+Analysis!$B$7),0)</f>
        <v>0</v>
      </c>
      <c r="G35" s="2">
        <f>ROUND(G27*(1+Analysis!$B$8)*(1+Analysis!$B$7),0)</f>
        <v>0</v>
      </c>
      <c r="H35" s="2">
        <f>ROUND(H27*(1+Analysis!$B$8)*(1+Analysis!$B$7),0)</f>
        <v>0</v>
      </c>
      <c r="I35" s="2">
        <f>ROUND(I27*(1+Analysis!$B$8)*(1+Analysis!$B$7),0)</f>
        <v>0</v>
      </c>
      <c r="J35" s="2">
        <f>ROUND(J27*(1+Analysis!$B$8)*(1+Analysis!$B$7),0)</f>
        <v>0</v>
      </c>
      <c r="K35" s="2">
        <f>ROUND(K27*(1+Analysis!$B$8)*(1+Analysis!$B$7),0)</f>
        <v>0</v>
      </c>
      <c r="L35" s="2">
        <f>ROUND(L27*(1+Analysis!$B$8)*(1+Analysis!$B$7),0)</f>
        <v>0</v>
      </c>
      <c r="M35" s="2">
        <f>ROUND(M27*(1+Analysis!$B$8)*(1+Analysis!$B$7),0)</f>
        <v>0</v>
      </c>
      <c r="N35" s="2">
        <f>ROUND(N27*(1+Analysis!$B$8)*(1+Analysis!$B$7),0)</f>
        <v>0</v>
      </c>
      <c r="O35" s="2">
        <f>ROUND(O27*(1+Analysis!$B$8)*(1+Analysis!$B$7),0)</f>
        <v>0</v>
      </c>
      <c r="P35" s="2">
        <f>ROUND(P27*(1+Analysis!$B$8)*(1+Analysis!$B$7),0)</f>
        <v>0</v>
      </c>
      <c r="Q35" s="2">
        <f>ROUND(Q27*(1+Analysis!$B$8)*(1+Analysis!$B$7),0)</f>
        <v>0</v>
      </c>
      <c r="R35" s="2">
        <f>ROUND(R27*(1+Analysis!$B$8)*(1+Analysis!$B$7),0)</f>
        <v>0</v>
      </c>
      <c r="S35" s="2">
        <f>ROUND(S27*(1+Analysis!$B$8)*(1+Analysis!$B$7),0)</f>
        <v>0</v>
      </c>
      <c r="T35" s="2">
        <f>ROUND(T27*(1+Analysis!$B$8)*(1+Analysis!$B$7),0)</f>
        <v>0</v>
      </c>
      <c r="U35" s="2">
        <f>ROUND(U27*(1+Analysis!$B$8)*(1+Analysis!$B$7),0)</f>
        <v>0</v>
      </c>
      <c r="V35" s="2">
        <f>ROUND(V27*(1+Analysis!$B$8)*(1+Analysis!$B$7),0)</f>
        <v>0</v>
      </c>
      <c r="W35" s="2">
        <f>ROUND(W27*(1+Analysis!$B$8)*(1+Analysis!$B$7),0)</f>
        <v>0</v>
      </c>
      <c r="X35" s="2">
        <f>ROUND(X27*(1+Analysis!$B$8)*(1+Analysis!$B$7),0)</f>
        <v>0</v>
      </c>
      <c r="Y35" s="2">
        <f>ROUND(Y27*(1+Analysis!$B$8)*(1+Analysis!$B$7),0)</f>
        <v>0</v>
      </c>
      <c r="Z35" s="2">
        <f>ROUND(Z27*(1+Analysis!$B$8)*(1+Analysis!$B$7),0)</f>
        <v>0</v>
      </c>
      <c r="AA35" s="2">
        <f>ROUND(AA27*(1+Analysis!$B$8)*(1+Analysis!$B$7),0)</f>
        <v>0</v>
      </c>
      <c r="AB35" s="2">
        <f>ROUND(AB27*(1+Analysis!$B$8)*(1+Analysis!$B$7),0)</f>
        <v>0</v>
      </c>
      <c r="AC35" s="2">
        <f>ROUND(AC27*(1+Analysis!$B$8)*(1+Analysis!$B$7),0)</f>
        <v>0</v>
      </c>
      <c r="AD35" s="2">
        <f>ROUND(AD27*(1+Analysis!$B$8)*(1+Analysis!$B$7),0)</f>
        <v>0</v>
      </c>
      <c r="AE35" s="2">
        <f>ROUND(AE27*(1+Analysis!$B$8)*(1+Analysis!$B$7),0)</f>
        <v>0</v>
      </c>
      <c r="AF35" s="2">
        <f>ROUND(AF27*(1+Analysis!$B$8)*(1+Analysis!$B$7),0)</f>
        <v>0</v>
      </c>
      <c r="AG35" s="2">
        <f>ROUND(AG27*(1+Analysis!$B$8)*(1+Analysis!$B$7),0)</f>
        <v>0</v>
      </c>
      <c r="AH35" s="2">
        <f>ROUND(AH27*(1+Analysis!$B$8)*(1+Analysis!$B$7),0)</f>
        <v>0</v>
      </c>
      <c r="AI35" s="2">
        <f>ROUND(AI27*(1+Analysis!$B$8)*(1+Analysis!$B$7),0)</f>
        <v>0</v>
      </c>
      <c r="AJ35" s="2">
        <f>ROUND(AJ27*(1+Analysis!$B$8)*(1+Analysis!$B$7),0)</f>
        <v>0</v>
      </c>
      <c r="AK35" s="2">
        <f>ROUND(AK27*(1+Analysis!$B$8)*(1+Analysis!$B$7),0)</f>
        <v>0</v>
      </c>
      <c r="AL35" s="2">
        <f>ROUND(AL27*(1+Analysis!$B$8)*(1+Analysis!$B$7),0)</f>
        <v>0</v>
      </c>
      <c r="AM35" s="2">
        <f>ROUND(AM27*(1+Analysis!$B$8)*(1+Analysis!$B$7),0)</f>
        <v>0</v>
      </c>
      <c r="AN35" s="2">
        <f>ROUND(AN27*(1+Analysis!$B$8)*(1+Analysis!$B$7),0)</f>
        <v>0</v>
      </c>
      <c r="AO35" s="2">
        <f>ROUND(AO27*(1+Analysis!$B$8)*(1+Analysis!$B$7),0)</f>
        <v>0</v>
      </c>
      <c r="AP35" s="2">
        <f>ROUND(AP27*(1+Analysis!$B$8)*(1+Analysis!$B$7),0)</f>
        <v>0</v>
      </c>
      <c r="AQ35" s="2">
        <f>ROUND(AQ27*(1+Analysis!$B$8)*(1+Analysis!$B$7),0)</f>
        <v>0</v>
      </c>
      <c r="AR35" s="2">
        <f>ROUND(AR27*(1+Analysis!$B$8)*(1+Analysis!$B$7),0)</f>
        <v>0</v>
      </c>
      <c r="AS35" s="2">
        <f>ROUND(AS27*(1+Analysis!$B$8)*(1+Analysis!$B$7),0)</f>
        <v>0</v>
      </c>
      <c r="AT35" s="2">
        <f>ROUND(AT27*(1+Analysis!$B$8)*(1+Analysis!$B$7),0)</f>
        <v>0</v>
      </c>
      <c r="AU35" s="2">
        <f>ROUND(AU27*(1+Analysis!$B$8)*(1+Analysis!$B$7),0)</f>
        <v>0</v>
      </c>
      <c r="AV35" s="2">
        <f>ROUND(AV27*(1+Analysis!$B$8)*(1+Analysis!$B$7),0)</f>
        <v>0</v>
      </c>
      <c r="AW35" s="2">
        <f>ROUND(AW27*(1+Analysis!$B$8)*(1+Analysis!$B$7),0)</f>
        <v>0</v>
      </c>
      <c r="AX35" s="2">
        <f>ROUND(AX27*(1+Analysis!$B$8)*(1+Analysis!$B$7),0)</f>
        <v>0</v>
      </c>
      <c r="AY35" s="2">
        <f>ROUND(AY27*(1+Analysis!$B$8)*(1+Analysis!$B$7),0)</f>
        <v>0</v>
      </c>
      <c r="AZ35" s="2">
        <f>ROUND(AZ27*(1+Analysis!$B$8)*(1+Analysis!$B$7),0)</f>
        <v>0</v>
      </c>
      <c r="BA35" s="2">
        <f>ROUND(BA27*(1+Analysis!$B$8)*(1+Analysis!$B$7),0)</f>
        <v>0</v>
      </c>
      <c r="BB35" s="2">
        <f>ROUND(BB27*(1+Analysis!$B$8)*(1+Analysis!$B$7),0)</f>
        <v>0</v>
      </c>
      <c r="BC35" s="2">
        <f>ROUND(BC27*(1+Analysis!$B$8)*(1+Analysis!$B$7),0)</f>
        <v>0</v>
      </c>
      <c r="BD35" s="2">
        <f>ROUND(BD27*(1+Analysis!$B$8)*(1+Analysis!$B$7),0)</f>
        <v>0</v>
      </c>
      <c r="BE35" s="2">
        <f>ROUND(BE27*(1+Analysis!$B$8)*(1+Analysis!$B$7),0)</f>
        <v>0</v>
      </c>
      <c r="BF35" s="2">
        <f>ROUND(BF27*(1+Analysis!$B$8)*(1+Analysis!$B$7),0)</f>
        <v>0</v>
      </c>
      <c r="BG35" s="2">
        <f>ROUND(BG27*(1+Analysis!$B$8)*(1+Analysis!$B$7),0)</f>
        <v>0</v>
      </c>
      <c r="BH35" s="2">
        <f>ROUND(BH27*(1+Analysis!$B$8)*(1+Analysis!$B$7),0)</f>
        <v>0</v>
      </c>
      <c r="BI35" s="2">
        <f>ROUND(BI27*(1+Analysis!$B$8)*(1+Analysis!$B$7),0)</f>
        <v>0</v>
      </c>
      <c r="BJ35" s="2">
        <f>ROUND(BJ27*(1+Analysis!$B$8)*(1+Analysis!$B$7),0)</f>
        <v>0</v>
      </c>
    </row>
    <row r="36" spans="1:63" ht="15.6" x14ac:dyDescent="0.3">
      <c r="A36" s="70"/>
      <c r="B36" s="26" t="str">
        <f t="shared" si="8"/>
        <v>SaaS 3 - Tier 3 Costs</v>
      </c>
      <c r="C36" s="2">
        <f>ROUND(C28*(1+Analysis!$B$8)*(1+Analysis!$B$7),0)</f>
        <v>0</v>
      </c>
      <c r="D36" s="2">
        <f>ROUND(D28*(1+Analysis!$B$8)*(1+Analysis!$B$7),0)</f>
        <v>0</v>
      </c>
      <c r="E36" s="2">
        <f>ROUND(E28*(1+Analysis!$B$8)*(1+Analysis!$B$7),0)</f>
        <v>0</v>
      </c>
      <c r="F36" s="2">
        <f>ROUND(F28*(1+Analysis!$B$8)*(1+Analysis!$B$7),0)</f>
        <v>0</v>
      </c>
      <c r="G36" s="2">
        <f>ROUND(G28*(1+Analysis!$B$8)*(1+Analysis!$B$7),0)</f>
        <v>0</v>
      </c>
      <c r="H36" s="2">
        <f>ROUND(H28*(1+Analysis!$B$8)*(1+Analysis!$B$7),0)</f>
        <v>0</v>
      </c>
      <c r="I36" s="2">
        <f>ROUND(I28*(1+Analysis!$B$8)*(1+Analysis!$B$7),0)</f>
        <v>0</v>
      </c>
      <c r="J36" s="2">
        <f>ROUND(J28*(1+Analysis!$B$8)*(1+Analysis!$B$7),0)</f>
        <v>0</v>
      </c>
      <c r="K36" s="2">
        <f>ROUND(K28*(1+Analysis!$B$8)*(1+Analysis!$B$7),0)</f>
        <v>0</v>
      </c>
      <c r="L36" s="2">
        <f>ROUND(L28*(1+Analysis!$B$8)*(1+Analysis!$B$7),0)</f>
        <v>0</v>
      </c>
      <c r="M36" s="2">
        <f>ROUND(M28*(1+Analysis!$B$8)*(1+Analysis!$B$7),0)</f>
        <v>0</v>
      </c>
      <c r="N36" s="2">
        <f>ROUND(N28*(1+Analysis!$B$8)*(1+Analysis!$B$7),0)</f>
        <v>0</v>
      </c>
      <c r="O36" s="2">
        <f>ROUND(O28*(1+Analysis!$B$8)*(1+Analysis!$B$7),0)</f>
        <v>0</v>
      </c>
      <c r="P36" s="2">
        <f>ROUND(P28*(1+Analysis!$B$8)*(1+Analysis!$B$7),0)</f>
        <v>0</v>
      </c>
      <c r="Q36" s="2">
        <f>ROUND(Q28*(1+Analysis!$B$8)*(1+Analysis!$B$7),0)</f>
        <v>0</v>
      </c>
      <c r="R36" s="2">
        <f>ROUND(R28*(1+Analysis!$B$8)*(1+Analysis!$B$7),0)</f>
        <v>0</v>
      </c>
      <c r="S36" s="2">
        <f>ROUND(S28*(1+Analysis!$B$8)*(1+Analysis!$B$7),0)</f>
        <v>0</v>
      </c>
      <c r="T36" s="2">
        <f>ROUND(T28*(1+Analysis!$B$8)*(1+Analysis!$B$7),0)</f>
        <v>0</v>
      </c>
      <c r="U36" s="2">
        <f>ROUND(U28*(1+Analysis!$B$8)*(1+Analysis!$B$7),0)</f>
        <v>0</v>
      </c>
      <c r="V36" s="2">
        <f>ROUND(V28*(1+Analysis!$B$8)*(1+Analysis!$B$7),0)</f>
        <v>0</v>
      </c>
      <c r="W36" s="2">
        <f>ROUND(W28*(1+Analysis!$B$8)*(1+Analysis!$B$7),0)</f>
        <v>0</v>
      </c>
      <c r="X36" s="2">
        <f>ROUND(X28*(1+Analysis!$B$8)*(1+Analysis!$B$7),0)</f>
        <v>0</v>
      </c>
      <c r="Y36" s="2">
        <f>ROUND(Y28*(1+Analysis!$B$8)*(1+Analysis!$B$7),0)</f>
        <v>0</v>
      </c>
      <c r="Z36" s="2">
        <f>ROUND(Z28*(1+Analysis!$B$8)*(1+Analysis!$B$7),0)</f>
        <v>0</v>
      </c>
      <c r="AA36" s="2">
        <f>ROUND(AA28*(1+Analysis!$B$8)*(1+Analysis!$B$7),0)</f>
        <v>0</v>
      </c>
      <c r="AB36" s="2">
        <f>ROUND(AB28*(1+Analysis!$B$8)*(1+Analysis!$B$7),0)</f>
        <v>0</v>
      </c>
      <c r="AC36" s="2">
        <f>ROUND(AC28*(1+Analysis!$B$8)*(1+Analysis!$B$7),0)</f>
        <v>0</v>
      </c>
      <c r="AD36" s="2">
        <f>ROUND(AD28*(1+Analysis!$B$8)*(1+Analysis!$B$7),0)</f>
        <v>0</v>
      </c>
      <c r="AE36" s="2">
        <f>ROUND(AE28*(1+Analysis!$B$8)*(1+Analysis!$B$7),0)</f>
        <v>0</v>
      </c>
      <c r="AF36" s="2">
        <f>ROUND(AF28*(1+Analysis!$B$8)*(1+Analysis!$B$7),0)</f>
        <v>0</v>
      </c>
      <c r="AG36" s="2">
        <f>ROUND(AG28*(1+Analysis!$B$8)*(1+Analysis!$B$7),0)</f>
        <v>0</v>
      </c>
      <c r="AH36" s="2">
        <f>ROUND(AH28*(1+Analysis!$B$8)*(1+Analysis!$B$7),0)</f>
        <v>0</v>
      </c>
      <c r="AI36" s="2">
        <f>ROUND(AI28*(1+Analysis!$B$8)*(1+Analysis!$B$7),0)</f>
        <v>0</v>
      </c>
      <c r="AJ36" s="2">
        <f>ROUND(AJ28*(1+Analysis!$B$8)*(1+Analysis!$B$7),0)</f>
        <v>0</v>
      </c>
      <c r="AK36" s="2">
        <f>ROUND(AK28*(1+Analysis!$B$8)*(1+Analysis!$B$7),0)</f>
        <v>0</v>
      </c>
      <c r="AL36" s="2">
        <f>ROUND(AL28*(1+Analysis!$B$8)*(1+Analysis!$B$7),0)</f>
        <v>0</v>
      </c>
      <c r="AM36" s="2">
        <f>ROUND(AM28*(1+Analysis!$B$8)*(1+Analysis!$B$7),0)</f>
        <v>0</v>
      </c>
      <c r="AN36" s="2">
        <f>ROUND(AN28*(1+Analysis!$B$8)*(1+Analysis!$B$7),0)</f>
        <v>0</v>
      </c>
      <c r="AO36" s="2">
        <f>ROUND(AO28*(1+Analysis!$B$8)*(1+Analysis!$B$7),0)</f>
        <v>0</v>
      </c>
      <c r="AP36" s="2">
        <f>ROUND(AP28*(1+Analysis!$B$8)*(1+Analysis!$B$7),0)</f>
        <v>0</v>
      </c>
      <c r="AQ36" s="2">
        <f>ROUND(AQ28*(1+Analysis!$B$8)*(1+Analysis!$B$7),0)</f>
        <v>0</v>
      </c>
      <c r="AR36" s="2">
        <f>ROUND(AR28*(1+Analysis!$B$8)*(1+Analysis!$B$7),0)</f>
        <v>0</v>
      </c>
      <c r="AS36" s="2">
        <f>ROUND(AS28*(1+Analysis!$B$8)*(1+Analysis!$B$7),0)</f>
        <v>0</v>
      </c>
      <c r="AT36" s="2">
        <f>ROUND(AT28*(1+Analysis!$B$8)*(1+Analysis!$B$7),0)</f>
        <v>0</v>
      </c>
      <c r="AU36" s="2">
        <f>ROUND(AU28*(1+Analysis!$B$8)*(1+Analysis!$B$7),0)</f>
        <v>0</v>
      </c>
      <c r="AV36" s="2">
        <f>ROUND(AV28*(1+Analysis!$B$8)*(1+Analysis!$B$7),0)</f>
        <v>0</v>
      </c>
      <c r="AW36" s="2">
        <f>ROUND(AW28*(1+Analysis!$B$8)*(1+Analysis!$B$7),0)</f>
        <v>0</v>
      </c>
      <c r="AX36" s="2">
        <f>ROUND(AX28*(1+Analysis!$B$8)*(1+Analysis!$B$7),0)</f>
        <v>0</v>
      </c>
      <c r="AY36" s="2">
        <f>ROUND(AY28*(1+Analysis!$B$8)*(1+Analysis!$B$7),0)</f>
        <v>0</v>
      </c>
      <c r="AZ36" s="2">
        <f>ROUND(AZ28*(1+Analysis!$B$8)*(1+Analysis!$B$7),0)</f>
        <v>0</v>
      </c>
      <c r="BA36" s="2">
        <f>ROUND(BA28*(1+Analysis!$B$8)*(1+Analysis!$B$7),0)</f>
        <v>0</v>
      </c>
      <c r="BB36" s="2">
        <f>ROUND(BB28*(1+Analysis!$B$8)*(1+Analysis!$B$7),0)</f>
        <v>0</v>
      </c>
      <c r="BC36" s="2">
        <f>ROUND(BC28*(1+Analysis!$B$8)*(1+Analysis!$B$7),0)</f>
        <v>0</v>
      </c>
      <c r="BD36" s="2">
        <f>ROUND(BD28*(1+Analysis!$B$8)*(1+Analysis!$B$7),0)</f>
        <v>0</v>
      </c>
      <c r="BE36" s="2">
        <f>ROUND(BE28*(1+Analysis!$B$8)*(1+Analysis!$B$7),0)</f>
        <v>0</v>
      </c>
      <c r="BF36" s="2">
        <f>ROUND(BF28*(1+Analysis!$B$8)*(1+Analysis!$B$7),0)</f>
        <v>0</v>
      </c>
      <c r="BG36" s="2">
        <f>ROUND(BG28*(1+Analysis!$B$8)*(1+Analysis!$B$7),0)</f>
        <v>0</v>
      </c>
      <c r="BH36" s="2">
        <f>ROUND(BH28*(1+Analysis!$B$8)*(1+Analysis!$B$7),0)</f>
        <v>0</v>
      </c>
      <c r="BI36" s="2">
        <f>ROUND(BI28*(1+Analysis!$B$8)*(1+Analysis!$B$7),0)</f>
        <v>0</v>
      </c>
      <c r="BJ36" s="2">
        <f>ROUND(BJ28*(1+Analysis!$B$8)*(1+Analysis!$B$7),0)</f>
        <v>0</v>
      </c>
    </row>
    <row r="37" spans="1:63" x14ac:dyDescent="0.25">
      <c r="B37" s="26" t="str">
        <f t="shared" si="8"/>
        <v>Licensing 1 - Basic Data API Costs</v>
      </c>
      <c r="C37" s="2">
        <f>ROUND(C29*(1+Analysis!$B$8)*(1+Analysis!$B$7),0)</f>
        <v>0</v>
      </c>
      <c r="D37" s="2">
        <f>ROUND(D29*(1+Analysis!$B$8)*(1+Analysis!$B$7),0)</f>
        <v>0</v>
      </c>
      <c r="E37" s="2">
        <f>ROUND(E29*(1+Analysis!$B$8)*(1+Analysis!$B$7),0)</f>
        <v>0</v>
      </c>
      <c r="F37" s="2">
        <f>ROUND(F29*(1+Analysis!$B$8)*(1+Analysis!$B$7),0)</f>
        <v>0</v>
      </c>
      <c r="G37" s="2">
        <f>ROUND(G29*(1+Analysis!$B$8)*(1+Analysis!$B$7),0)</f>
        <v>0</v>
      </c>
      <c r="H37" s="2">
        <f>ROUND(H29*(1+Analysis!$B$8)*(1+Analysis!$B$7),0)</f>
        <v>0</v>
      </c>
      <c r="I37" s="2">
        <f>ROUND(I29*(1+Analysis!$B$8)*(1+Analysis!$B$7),0)</f>
        <v>0</v>
      </c>
      <c r="J37" s="2">
        <f>ROUND(J29*(1+Analysis!$B$8)*(1+Analysis!$B$7),0)</f>
        <v>0</v>
      </c>
      <c r="K37" s="2">
        <f>ROUND(K29*(1+Analysis!$B$8)*(1+Analysis!$B$7),0)</f>
        <v>0</v>
      </c>
      <c r="L37" s="2">
        <f>ROUND(L29*(1+Analysis!$B$8)*(1+Analysis!$B$7),0)</f>
        <v>0</v>
      </c>
      <c r="M37" s="2">
        <f>ROUND(M29*(1+Analysis!$B$8)*(1+Analysis!$B$7),0)</f>
        <v>0</v>
      </c>
      <c r="N37" s="2">
        <f>ROUND(N29*(1+Analysis!$B$8)*(1+Analysis!$B$7),0)</f>
        <v>0</v>
      </c>
      <c r="O37" s="2">
        <f>ROUND(O29*(1+Analysis!$B$8)*(1+Analysis!$B$7),0)</f>
        <v>0</v>
      </c>
      <c r="P37" s="2">
        <f>ROUND(P29*(1+Analysis!$B$8)*(1+Analysis!$B$7),0)</f>
        <v>0</v>
      </c>
      <c r="Q37" s="2">
        <f>ROUND(Q29*(1+Analysis!$B$8)*(1+Analysis!$B$7),0)</f>
        <v>0</v>
      </c>
      <c r="R37" s="2">
        <f>ROUND(R29*(1+Analysis!$B$8)*(1+Analysis!$B$7),0)</f>
        <v>0</v>
      </c>
      <c r="S37" s="2">
        <f>ROUND(S29*(1+Analysis!$B$8)*(1+Analysis!$B$7),0)</f>
        <v>0</v>
      </c>
      <c r="T37" s="2">
        <f>ROUND(T29*(1+Analysis!$B$8)*(1+Analysis!$B$7),0)</f>
        <v>0</v>
      </c>
      <c r="U37" s="2">
        <f>ROUND(U29*(1+Analysis!$B$8)*(1+Analysis!$B$7),0)</f>
        <v>0</v>
      </c>
      <c r="V37" s="2">
        <f>ROUND(V29*(1+Analysis!$B$8)*(1+Analysis!$B$7),0)</f>
        <v>0</v>
      </c>
      <c r="W37" s="2">
        <f>ROUND(W29*(1+Analysis!$B$8)*(1+Analysis!$B$7),0)</f>
        <v>0</v>
      </c>
      <c r="X37" s="2">
        <f>ROUND(X29*(1+Analysis!$B$8)*(1+Analysis!$B$7),0)</f>
        <v>0</v>
      </c>
      <c r="Y37" s="2">
        <f>ROUND(Y29*(1+Analysis!$B$8)*(1+Analysis!$B$7),0)</f>
        <v>0</v>
      </c>
      <c r="Z37" s="2">
        <f>ROUND(Z29*(1+Analysis!$B$8)*(1+Analysis!$B$7),0)</f>
        <v>0</v>
      </c>
      <c r="AA37" s="2">
        <f>ROUND(AA29*(1+Analysis!$B$8)*(1+Analysis!$B$7),0)</f>
        <v>0</v>
      </c>
      <c r="AB37" s="2">
        <f>ROUND(AB29*(1+Analysis!$B$8)*(1+Analysis!$B$7),0)</f>
        <v>0</v>
      </c>
      <c r="AC37" s="2">
        <f>ROUND(AC29*(1+Analysis!$B$8)*(1+Analysis!$B$7),0)</f>
        <v>0</v>
      </c>
      <c r="AD37" s="2">
        <f>ROUND(AD29*(1+Analysis!$B$8)*(1+Analysis!$B$7),0)</f>
        <v>0</v>
      </c>
      <c r="AE37" s="2">
        <f>ROUND(AE29*(1+Analysis!$B$8)*(1+Analysis!$B$7),0)</f>
        <v>0</v>
      </c>
      <c r="AF37" s="2">
        <f>ROUND(AF29*(1+Analysis!$B$8)*(1+Analysis!$B$7),0)</f>
        <v>0</v>
      </c>
      <c r="AG37" s="2">
        <f>ROUND(AG29*(1+Analysis!$B$8)*(1+Analysis!$B$7),0)</f>
        <v>0</v>
      </c>
      <c r="AH37" s="2">
        <f>ROUND(AH29*(1+Analysis!$B$8)*(1+Analysis!$B$7),0)</f>
        <v>0</v>
      </c>
      <c r="AI37" s="2">
        <f>ROUND(AI29*(1+Analysis!$B$8)*(1+Analysis!$B$7),0)</f>
        <v>0</v>
      </c>
      <c r="AJ37" s="2">
        <f>ROUND(AJ29*(1+Analysis!$B$8)*(1+Analysis!$B$7),0)</f>
        <v>0</v>
      </c>
      <c r="AK37" s="2">
        <f>ROUND(AK29*(1+Analysis!$B$8)*(1+Analysis!$B$7),0)</f>
        <v>0</v>
      </c>
      <c r="AL37" s="2">
        <f>ROUND(AL29*(1+Analysis!$B$8)*(1+Analysis!$B$7),0)</f>
        <v>0</v>
      </c>
      <c r="AM37" s="2">
        <f>ROUND(AM29*(1+Analysis!$B$8)*(1+Analysis!$B$7),0)</f>
        <v>0</v>
      </c>
      <c r="AN37" s="2">
        <f>ROUND(AN29*(1+Analysis!$B$8)*(1+Analysis!$B$7),0)</f>
        <v>0</v>
      </c>
      <c r="AO37" s="2">
        <f>ROUND(AO29*(1+Analysis!$B$8)*(1+Analysis!$B$7),0)</f>
        <v>0</v>
      </c>
      <c r="AP37" s="2">
        <f>ROUND(AP29*(1+Analysis!$B$8)*(1+Analysis!$B$7),0)</f>
        <v>0</v>
      </c>
      <c r="AQ37" s="2">
        <f>ROUND(AQ29*(1+Analysis!$B$8)*(1+Analysis!$B$7),0)</f>
        <v>0</v>
      </c>
      <c r="AR37" s="2">
        <f>ROUND(AR29*(1+Analysis!$B$8)*(1+Analysis!$B$7),0)</f>
        <v>0</v>
      </c>
      <c r="AS37" s="2">
        <f>ROUND(AS29*(1+Analysis!$B$8)*(1+Analysis!$B$7),0)</f>
        <v>0</v>
      </c>
      <c r="AT37" s="2">
        <f>ROUND(AT29*(1+Analysis!$B$8)*(1+Analysis!$B$7),0)</f>
        <v>0</v>
      </c>
      <c r="AU37" s="2">
        <f>ROUND(AU29*(1+Analysis!$B$8)*(1+Analysis!$B$7),0)</f>
        <v>0</v>
      </c>
      <c r="AV37" s="2">
        <f>ROUND(AV29*(1+Analysis!$B$8)*(1+Analysis!$B$7),0)</f>
        <v>0</v>
      </c>
      <c r="AW37" s="2">
        <f>ROUND(AW29*(1+Analysis!$B$8)*(1+Analysis!$B$7),0)</f>
        <v>0</v>
      </c>
      <c r="AX37" s="2">
        <f>ROUND(AX29*(1+Analysis!$B$8)*(1+Analysis!$B$7),0)</f>
        <v>0</v>
      </c>
      <c r="AY37" s="2">
        <f>ROUND(AY29*(1+Analysis!$B$8)*(1+Analysis!$B$7),0)</f>
        <v>0</v>
      </c>
      <c r="AZ37" s="2">
        <f>ROUND(AZ29*(1+Analysis!$B$8)*(1+Analysis!$B$7),0)</f>
        <v>0</v>
      </c>
      <c r="BA37" s="2">
        <f>ROUND(BA29*(1+Analysis!$B$8)*(1+Analysis!$B$7),0)</f>
        <v>0</v>
      </c>
      <c r="BB37" s="2">
        <f>ROUND(BB29*(1+Analysis!$B$8)*(1+Analysis!$B$7),0)</f>
        <v>0</v>
      </c>
      <c r="BC37" s="2">
        <f>ROUND(BC29*(1+Analysis!$B$8)*(1+Analysis!$B$7),0)</f>
        <v>0</v>
      </c>
      <c r="BD37" s="2">
        <f>ROUND(BD29*(1+Analysis!$B$8)*(1+Analysis!$B$7),0)</f>
        <v>0</v>
      </c>
      <c r="BE37" s="2">
        <f>ROUND(BE29*(1+Analysis!$B$8)*(1+Analysis!$B$7),0)</f>
        <v>0</v>
      </c>
      <c r="BF37" s="2">
        <f>ROUND(BF29*(1+Analysis!$B$8)*(1+Analysis!$B$7),0)</f>
        <v>0</v>
      </c>
      <c r="BG37" s="2">
        <f>ROUND(BG29*(1+Analysis!$B$8)*(1+Analysis!$B$7),0)</f>
        <v>0</v>
      </c>
      <c r="BH37" s="2">
        <f>ROUND(BH29*(1+Analysis!$B$8)*(1+Analysis!$B$7),0)</f>
        <v>0</v>
      </c>
      <c r="BI37" s="2">
        <f>ROUND(BI29*(1+Analysis!$B$8)*(1+Analysis!$B$7),0)</f>
        <v>0</v>
      </c>
      <c r="BJ37" s="2">
        <f>ROUND(BJ29*(1+Analysis!$B$8)*(1+Analysis!$B$7),0)</f>
        <v>0</v>
      </c>
    </row>
    <row r="38" spans="1:63" x14ac:dyDescent="0.25">
      <c r="B38" s="26" t="str">
        <f t="shared" si="8"/>
        <v>Consutlancy - per Client Costs</v>
      </c>
      <c r="C38" s="2">
        <f>ROUND(C30*(1+Analysis!$B$8)*(1+Analysis!$B$7),0)</f>
        <v>0</v>
      </c>
      <c r="D38" s="2">
        <f>ROUND(D30*(1+Analysis!$B$8)*(1+Analysis!$B$7),0)</f>
        <v>0</v>
      </c>
      <c r="E38" s="2">
        <f>ROUND(E30*(1+Analysis!$B$8)*(1+Analysis!$B$7),0)</f>
        <v>0</v>
      </c>
      <c r="F38" s="2">
        <f>ROUND(F30*(1+Analysis!$B$8)*(1+Analysis!$B$7),0)</f>
        <v>0</v>
      </c>
      <c r="G38" s="2">
        <f>ROUND(G30*(1+Analysis!$B$8)*(1+Analysis!$B$7),0)</f>
        <v>0</v>
      </c>
      <c r="H38" s="2">
        <f>ROUND(H30*(1+Analysis!$B$8)*(1+Analysis!$B$7),0)</f>
        <v>0</v>
      </c>
      <c r="I38" s="2">
        <f>ROUND(I30*(1+Analysis!$B$8)*(1+Analysis!$B$7),0)</f>
        <v>0</v>
      </c>
      <c r="J38" s="2">
        <f>ROUND(J30*(1+Analysis!$B$8)*(1+Analysis!$B$7),0)</f>
        <v>0</v>
      </c>
      <c r="K38" s="2">
        <f>ROUND(K30*(1+Analysis!$B$8)*(1+Analysis!$B$7),0)</f>
        <v>0</v>
      </c>
      <c r="L38" s="2">
        <f>ROUND(L30*(1+Analysis!$B$8)*(1+Analysis!$B$7),0)</f>
        <v>0</v>
      </c>
      <c r="M38" s="2">
        <f>ROUND(M30*(1+Analysis!$B$8)*(1+Analysis!$B$7),0)</f>
        <v>0</v>
      </c>
      <c r="N38" s="2">
        <f>ROUND(N30*(1+Analysis!$B$8)*(1+Analysis!$B$7),0)</f>
        <v>0</v>
      </c>
      <c r="O38" s="2">
        <f>ROUND(O30*(1+Analysis!$B$8)*(1+Analysis!$B$7),0)</f>
        <v>0</v>
      </c>
      <c r="P38" s="2">
        <f>ROUND(P30*(1+Analysis!$B$8)*(1+Analysis!$B$7),0)</f>
        <v>0</v>
      </c>
      <c r="Q38" s="2">
        <f>ROUND(Q30*(1+Analysis!$B$8)*(1+Analysis!$B$7),0)</f>
        <v>0</v>
      </c>
      <c r="R38" s="2">
        <f>ROUND(R30*(1+Analysis!$B$8)*(1+Analysis!$B$7),0)</f>
        <v>0</v>
      </c>
      <c r="S38" s="2">
        <f>ROUND(S30*(1+Analysis!$B$8)*(1+Analysis!$B$7),0)</f>
        <v>0</v>
      </c>
      <c r="T38" s="2">
        <f>ROUND(T30*(1+Analysis!$B$8)*(1+Analysis!$B$7),0)</f>
        <v>0</v>
      </c>
      <c r="U38" s="2">
        <f>ROUND(U30*(1+Analysis!$B$8)*(1+Analysis!$B$7),0)</f>
        <v>0</v>
      </c>
      <c r="V38" s="2">
        <f>ROUND(V30*(1+Analysis!$B$8)*(1+Analysis!$B$7),0)</f>
        <v>0</v>
      </c>
      <c r="W38" s="2">
        <f>ROUND(W30*(1+Analysis!$B$8)*(1+Analysis!$B$7),0)</f>
        <v>0</v>
      </c>
      <c r="X38" s="2">
        <f>ROUND(X30*(1+Analysis!$B$8)*(1+Analysis!$B$7),0)</f>
        <v>0</v>
      </c>
      <c r="Y38" s="2">
        <f>ROUND(Y30*(1+Analysis!$B$8)*(1+Analysis!$B$7),0)</f>
        <v>0</v>
      </c>
      <c r="Z38" s="2">
        <f>ROUND(Z30*(1+Analysis!$B$8)*(1+Analysis!$B$7),0)</f>
        <v>0</v>
      </c>
      <c r="AA38" s="2">
        <f>ROUND(AA30*(1+Analysis!$B$8)*(1+Analysis!$B$7),0)</f>
        <v>0</v>
      </c>
      <c r="AB38" s="2">
        <f>ROUND(AB30*(1+Analysis!$B$8)*(1+Analysis!$B$7),0)</f>
        <v>0</v>
      </c>
      <c r="AC38" s="2">
        <f>ROUND(AC30*(1+Analysis!$B$8)*(1+Analysis!$B$7),0)</f>
        <v>0</v>
      </c>
      <c r="AD38" s="2">
        <f>ROUND(AD30*(1+Analysis!$B$8)*(1+Analysis!$B$7),0)</f>
        <v>0</v>
      </c>
      <c r="AE38" s="2">
        <f>ROUND(AE30*(1+Analysis!$B$8)*(1+Analysis!$B$7),0)</f>
        <v>0</v>
      </c>
      <c r="AF38" s="2">
        <f>ROUND(AF30*(1+Analysis!$B$8)*(1+Analysis!$B$7),0)</f>
        <v>0</v>
      </c>
      <c r="AG38" s="2">
        <f>ROUND(AG30*(1+Analysis!$B$8)*(1+Analysis!$B$7),0)</f>
        <v>0</v>
      </c>
      <c r="AH38" s="2">
        <f>ROUND(AH30*(1+Analysis!$B$8)*(1+Analysis!$B$7),0)</f>
        <v>0</v>
      </c>
      <c r="AI38" s="2">
        <f>ROUND(AI30*(1+Analysis!$B$8)*(1+Analysis!$B$7),0)</f>
        <v>0</v>
      </c>
      <c r="AJ38" s="2">
        <f>ROUND(AJ30*(1+Analysis!$B$8)*(1+Analysis!$B$7),0)</f>
        <v>0</v>
      </c>
      <c r="AK38" s="2">
        <f>ROUND(AK30*(1+Analysis!$B$8)*(1+Analysis!$B$7),0)</f>
        <v>0</v>
      </c>
      <c r="AL38" s="2">
        <f>ROUND(AL30*(1+Analysis!$B$8)*(1+Analysis!$B$7),0)</f>
        <v>0</v>
      </c>
      <c r="AM38" s="2">
        <f>ROUND(AM30*(1+Analysis!$B$8)*(1+Analysis!$B$7),0)</f>
        <v>0</v>
      </c>
      <c r="AN38" s="2">
        <f>ROUND(AN30*(1+Analysis!$B$8)*(1+Analysis!$B$7),0)</f>
        <v>0</v>
      </c>
      <c r="AO38" s="2">
        <f>ROUND(AO30*(1+Analysis!$B$8)*(1+Analysis!$B$7),0)</f>
        <v>0</v>
      </c>
      <c r="AP38" s="2">
        <f>ROUND(AP30*(1+Analysis!$B$8)*(1+Analysis!$B$7),0)</f>
        <v>0</v>
      </c>
      <c r="AQ38" s="2">
        <f>ROUND(AQ30*(1+Analysis!$B$8)*(1+Analysis!$B$7),0)</f>
        <v>0</v>
      </c>
      <c r="AR38" s="2">
        <f>ROUND(AR30*(1+Analysis!$B$8)*(1+Analysis!$B$7),0)</f>
        <v>0</v>
      </c>
      <c r="AS38" s="2">
        <f>ROUND(AS30*(1+Analysis!$B$8)*(1+Analysis!$B$7),0)</f>
        <v>0</v>
      </c>
      <c r="AT38" s="2">
        <f>ROUND(AT30*(1+Analysis!$B$8)*(1+Analysis!$B$7),0)</f>
        <v>0</v>
      </c>
      <c r="AU38" s="2">
        <f>ROUND(AU30*(1+Analysis!$B$8)*(1+Analysis!$B$7),0)</f>
        <v>0</v>
      </c>
      <c r="AV38" s="2">
        <f>ROUND(AV30*(1+Analysis!$B$8)*(1+Analysis!$B$7),0)</f>
        <v>0</v>
      </c>
      <c r="AW38" s="2">
        <f>ROUND(AW30*(1+Analysis!$B$8)*(1+Analysis!$B$7),0)</f>
        <v>0</v>
      </c>
      <c r="AX38" s="2">
        <f>ROUND(AX30*(1+Analysis!$B$8)*(1+Analysis!$B$7),0)</f>
        <v>0</v>
      </c>
      <c r="AY38" s="2">
        <f>ROUND(AY30*(1+Analysis!$B$8)*(1+Analysis!$B$7),0)</f>
        <v>0</v>
      </c>
      <c r="AZ38" s="2">
        <f>ROUND(AZ30*(1+Analysis!$B$8)*(1+Analysis!$B$7),0)</f>
        <v>0</v>
      </c>
      <c r="BA38" s="2">
        <f>ROUND(BA30*(1+Analysis!$B$8)*(1+Analysis!$B$7),0)</f>
        <v>0</v>
      </c>
      <c r="BB38" s="2">
        <f>ROUND(BB30*(1+Analysis!$B$8)*(1+Analysis!$B$7),0)</f>
        <v>0</v>
      </c>
      <c r="BC38" s="2">
        <f>ROUND(BC30*(1+Analysis!$B$8)*(1+Analysis!$B$7),0)</f>
        <v>0</v>
      </c>
      <c r="BD38" s="2">
        <f>ROUND(BD30*(1+Analysis!$B$8)*(1+Analysis!$B$7),0)</f>
        <v>0</v>
      </c>
      <c r="BE38" s="2">
        <f>ROUND(BE30*(1+Analysis!$B$8)*(1+Analysis!$B$7),0)</f>
        <v>0</v>
      </c>
      <c r="BF38" s="2">
        <f>ROUND(BF30*(1+Analysis!$B$8)*(1+Analysis!$B$7),0)</f>
        <v>0</v>
      </c>
      <c r="BG38" s="2">
        <f>ROUND(BG30*(1+Analysis!$B$8)*(1+Analysis!$B$7),0)</f>
        <v>0</v>
      </c>
      <c r="BH38" s="2">
        <f>ROUND(BH30*(1+Analysis!$B$8)*(1+Analysis!$B$7),0)</f>
        <v>0</v>
      </c>
      <c r="BI38" s="2">
        <f>ROUND(BI30*(1+Analysis!$B$8)*(1+Analysis!$B$7),0)</f>
        <v>0</v>
      </c>
      <c r="BJ38" s="2">
        <f>ROUND(BJ30*(1+Analysis!$B$8)*(1+Analysis!$B$7),0)</f>
        <v>0</v>
      </c>
    </row>
    <row r="39" spans="1:63" x14ac:dyDescent="0.25">
      <c r="B39" s="26" t="str">
        <f t="shared" si="8"/>
        <v>Other Costs</v>
      </c>
      <c r="C39" s="2">
        <f>ROUND(C31*(1+Analysis!$B$8)*(1+Analysis!$B$7),0)</f>
        <v>0</v>
      </c>
      <c r="D39" s="2">
        <f>ROUND(D31*(1+Analysis!$B$8)*(1+Analysis!$B$7),0)</f>
        <v>0</v>
      </c>
      <c r="E39" s="2">
        <f>ROUND(E31*(1+Analysis!$B$8)*(1+Analysis!$B$7),0)</f>
        <v>0</v>
      </c>
      <c r="F39" s="2">
        <f>ROUND(F31*(1+Analysis!$B$8)*(1+Analysis!$B$7),0)</f>
        <v>0</v>
      </c>
      <c r="G39" s="2">
        <f>ROUND(G31*(1+Analysis!$B$8)*(1+Analysis!$B$7),0)</f>
        <v>0</v>
      </c>
      <c r="H39" s="2">
        <f>ROUND(H31*(1+Analysis!$B$8)*(1+Analysis!$B$7),0)</f>
        <v>0</v>
      </c>
      <c r="I39" s="2">
        <f>ROUND(I31*(1+Analysis!$B$8)*(1+Analysis!$B$7),0)</f>
        <v>0</v>
      </c>
      <c r="J39" s="2">
        <f>ROUND(J31*(1+Analysis!$B$8)*(1+Analysis!$B$7),0)</f>
        <v>0</v>
      </c>
      <c r="K39" s="2">
        <f>ROUND(K31*(1+Analysis!$B$8)*(1+Analysis!$B$7),0)</f>
        <v>0</v>
      </c>
      <c r="L39" s="2">
        <f>ROUND(L31*(1+Analysis!$B$8)*(1+Analysis!$B$7),0)</f>
        <v>0</v>
      </c>
      <c r="M39" s="2">
        <f>ROUND(M31*(1+Analysis!$B$8)*(1+Analysis!$B$7),0)</f>
        <v>0</v>
      </c>
      <c r="N39" s="2">
        <f>ROUND(N31*(1+Analysis!$B$8)*(1+Analysis!$B$7),0)</f>
        <v>0</v>
      </c>
      <c r="O39" s="2">
        <f>ROUND(O31*(1+Analysis!$B$8)*(1+Analysis!$B$7),0)</f>
        <v>0</v>
      </c>
      <c r="P39" s="2">
        <f>ROUND(P31*(1+Analysis!$B$8)*(1+Analysis!$B$7),0)</f>
        <v>0</v>
      </c>
      <c r="Q39" s="2">
        <f>ROUND(Q31*(1+Analysis!$B$8)*(1+Analysis!$B$7),0)</f>
        <v>0</v>
      </c>
      <c r="R39" s="2">
        <f>ROUND(R31*(1+Analysis!$B$8)*(1+Analysis!$B$7),0)</f>
        <v>0</v>
      </c>
      <c r="S39" s="2">
        <f>ROUND(S31*(1+Analysis!$B$8)*(1+Analysis!$B$7),0)</f>
        <v>0</v>
      </c>
      <c r="T39" s="2">
        <f>ROUND(T31*(1+Analysis!$B$8)*(1+Analysis!$B$7),0)</f>
        <v>0</v>
      </c>
      <c r="U39" s="2">
        <f>ROUND(U31*(1+Analysis!$B$8)*(1+Analysis!$B$7),0)</f>
        <v>0</v>
      </c>
      <c r="V39" s="2">
        <f>ROUND(V31*(1+Analysis!$B$8)*(1+Analysis!$B$7),0)</f>
        <v>0</v>
      </c>
      <c r="W39" s="2">
        <f>ROUND(W31*(1+Analysis!$B$8)*(1+Analysis!$B$7),0)</f>
        <v>0</v>
      </c>
      <c r="X39" s="2">
        <f>ROUND(X31*(1+Analysis!$B$8)*(1+Analysis!$B$7),0)</f>
        <v>0</v>
      </c>
      <c r="Y39" s="2">
        <f>ROUND(Y31*(1+Analysis!$B$8)*(1+Analysis!$B$7),0)</f>
        <v>0</v>
      </c>
      <c r="Z39" s="2">
        <f>ROUND(Z31*(1+Analysis!$B$8)*(1+Analysis!$B$7),0)</f>
        <v>0</v>
      </c>
      <c r="AA39" s="2">
        <f>ROUND(AA31*(1+Analysis!$B$8)*(1+Analysis!$B$7),0)</f>
        <v>0</v>
      </c>
      <c r="AB39" s="2">
        <f>ROUND(AB31*(1+Analysis!$B$8)*(1+Analysis!$B$7),0)</f>
        <v>0</v>
      </c>
      <c r="AC39" s="2">
        <f>ROUND(AC31*(1+Analysis!$B$8)*(1+Analysis!$B$7),0)</f>
        <v>0</v>
      </c>
      <c r="AD39" s="2">
        <f>ROUND(AD31*(1+Analysis!$B$8)*(1+Analysis!$B$7),0)</f>
        <v>0</v>
      </c>
      <c r="AE39" s="2">
        <f>ROUND(AE31*(1+Analysis!$B$8)*(1+Analysis!$B$7),0)</f>
        <v>0</v>
      </c>
      <c r="AF39" s="2">
        <f>ROUND(AF31*(1+Analysis!$B$8)*(1+Analysis!$B$7),0)</f>
        <v>0</v>
      </c>
      <c r="AG39" s="2">
        <f>ROUND(AG31*(1+Analysis!$B$8)*(1+Analysis!$B$7),0)</f>
        <v>0</v>
      </c>
      <c r="AH39" s="2">
        <f>ROUND(AH31*(1+Analysis!$B$8)*(1+Analysis!$B$7),0)</f>
        <v>0</v>
      </c>
      <c r="AI39" s="2">
        <f>ROUND(AI31*(1+Analysis!$B$8)*(1+Analysis!$B$7),0)</f>
        <v>0</v>
      </c>
      <c r="AJ39" s="2">
        <f>ROUND(AJ31*(1+Analysis!$B$8)*(1+Analysis!$B$7),0)</f>
        <v>0</v>
      </c>
      <c r="AK39" s="2">
        <f>ROUND(AK31*(1+Analysis!$B$8)*(1+Analysis!$B$7),0)</f>
        <v>0</v>
      </c>
      <c r="AL39" s="2">
        <f>ROUND(AL31*(1+Analysis!$B$8)*(1+Analysis!$B$7),0)</f>
        <v>0</v>
      </c>
      <c r="AM39" s="2">
        <f>ROUND(AM31*(1+Analysis!$B$8)*(1+Analysis!$B$7),0)</f>
        <v>0</v>
      </c>
      <c r="AN39" s="2">
        <f>ROUND(AN31*(1+Analysis!$B$8)*(1+Analysis!$B$7),0)</f>
        <v>0</v>
      </c>
      <c r="AO39" s="2">
        <f>ROUND(AO31*(1+Analysis!$B$8)*(1+Analysis!$B$7),0)</f>
        <v>0</v>
      </c>
      <c r="AP39" s="2">
        <f>ROUND(AP31*(1+Analysis!$B$8)*(1+Analysis!$B$7),0)</f>
        <v>0</v>
      </c>
      <c r="AQ39" s="2">
        <f>ROUND(AQ31*(1+Analysis!$B$8)*(1+Analysis!$B$7),0)</f>
        <v>0</v>
      </c>
      <c r="AR39" s="2">
        <f>ROUND(AR31*(1+Analysis!$B$8)*(1+Analysis!$B$7),0)</f>
        <v>0</v>
      </c>
      <c r="AS39" s="2">
        <f>ROUND(AS31*(1+Analysis!$B$8)*(1+Analysis!$B$7),0)</f>
        <v>0</v>
      </c>
      <c r="AT39" s="2">
        <f>ROUND(AT31*(1+Analysis!$B$8)*(1+Analysis!$B$7),0)</f>
        <v>0</v>
      </c>
      <c r="AU39" s="2">
        <f>ROUND(AU31*(1+Analysis!$B$8)*(1+Analysis!$B$7),0)</f>
        <v>0</v>
      </c>
      <c r="AV39" s="2">
        <f>ROUND(AV31*(1+Analysis!$B$8)*(1+Analysis!$B$7),0)</f>
        <v>0</v>
      </c>
      <c r="AW39" s="2">
        <f>ROUND(AW31*(1+Analysis!$B$8)*(1+Analysis!$B$7),0)</f>
        <v>0</v>
      </c>
      <c r="AX39" s="2">
        <f>ROUND(AX31*(1+Analysis!$B$8)*(1+Analysis!$B$7),0)</f>
        <v>0</v>
      </c>
      <c r="AY39" s="2">
        <f>ROUND(AY31*(1+Analysis!$B$8)*(1+Analysis!$B$7),0)</f>
        <v>0</v>
      </c>
      <c r="AZ39" s="2">
        <f>ROUND(AZ31*(1+Analysis!$B$8)*(1+Analysis!$B$7),0)</f>
        <v>0</v>
      </c>
      <c r="BA39" s="2">
        <f>ROUND(BA31*(1+Analysis!$B$8)*(1+Analysis!$B$7),0)</f>
        <v>0</v>
      </c>
      <c r="BB39" s="2">
        <f>ROUND(BB31*(1+Analysis!$B$8)*(1+Analysis!$B$7),0)</f>
        <v>0</v>
      </c>
      <c r="BC39" s="2">
        <f>ROUND(BC31*(1+Analysis!$B$8)*(1+Analysis!$B$7),0)</f>
        <v>0</v>
      </c>
      <c r="BD39" s="2">
        <f>ROUND(BD31*(1+Analysis!$B$8)*(1+Analysis!$B$7),0)</f>
        <v>0</v>
      </c>
      <c r="BE39" s="2">
        <f>ROUND(BE31*(1+Analysis!$B$8)*(1+Analysis!$B$7),0)</f>
        <v>0</v>
      </c>
      <c r="BF39" s="2">
        <f>ROUND(BF31*(1+Analysis!$B$8)*(1+Analysis!$B$7),0)</f>
        <v>0</v>
      </c>
      <c r="BG39" s="2">
        <f>ROUND(BG31*(1+Analysis!$B$8)*(1+Analysis!$B$7),0)</f>
        <v>0</v>
      </c>
      <c r="BH39" s="2">
        <f>ROUND(BH31*(1+Analysis!$B$8)*(1+Analysis!$B$7),0)</f>
        <v>0</v>
      </c>
      <c r="BI39" s="2">
        <f>ROUND(BI31*(1+Analysis!$B$8)*(1+Analysis!$B$7),0)</f>
        <v>0</v>
      </c>
      <c r="BJ39" s="2">
        <f>ROUND(BJ31*(1+Analysis!$B$8)*(1+Analysis!$B$7),0)</f>
        <v>0</v>
      </c>
    </row>
    <row r="40" spans="1:63" ht="19.5" customHeight="1" thickBot="1" x14ac:dyDescent="0.3">
      <c r="B40" s="2" t="s">
        <v>100</v>
      </c>
      <c r="C40" s="25">
        <f t="shared" ref="C40:AH40" si="9">SUM(C34:C39)</f>
        <v>0</v>
      </c>
      <c r="D40" s="25">
        <f t="shared" si="9"/>
        <v>0</v>
      </c>
      <c r="E40" s="25">
        <f t="shared" si="9"/>
        <v>0</v>
      </c>
      <c r="F40" s="25">
        <f t="shared" si="9"/>
        <v>0</v>
      </c>
      <c r="G40" s="25">
        <f t="shared" si="9"/>
        <v>0</v>
      </c>
      <c r="H40" s="25">
        <f t="shared" si="9"/>
        <v>0</v>
      </c>
      <c r="I40" s="25">
        <f t="shared" si="9"/>
        <v>0</v>
      </c>
      <c r="J40" s="25">
        <f t="shared" si="9"/>
        <v>0</v>
      </c>
      <c r="K40" s="25">
        <f t="shared" si="9"/>
        <v>0</v>
      </c>
      <c r="L40" s="25">
        <f t="shared" si="9"/>
        <v>0</v>
      </c>
      <c r="M40" s="25">
        <f t="shared" si="9"/>
        <v>0</v>
      </c>
      <c r="N40" s="25">
        <f t="shared" si="9"/>
        <v>0</v>
      </c>
      <c r="O40" s="25">
        <f t="shared" si="9"/>
        <v>0</v>
      </c>
      <c r="P40" s="25">
        <f t="shared" si="9"/>
        <v>0</v>
      </c>
      <c r="Q40" s="25">
        <f t="shared" si="9"/>
        <v>0</v>
      </c>
      <c r="R40" s="25">
        <f t="shared" si="9"/>
        <v>0</v>
      </c>
      <c r="S40" s="25">
        <f t="shared" si="9"/>
        <v>0</v>
      </c>
      <c r="T40" s="25">
        <f t="shared" si="9"/>
        <v>0</v>
      </c>
      <c r="U40" s="25">
        <f t="shared" si="9"/>
        <v>0</v>
      </c>
      <c r="V40" s="25">
        <f t="shared" si="9"/>
        <v>0</v>
      </c>
      <c r="W40" s="25">
        <f t="shared" si="9"/>
        <v>0</v>
      </c>
      <c r="X40" s="25">
        <f t="shared" si="9"/>
        <v>0</v>
      </c>
      <c r="Y40" s="25">
        <f t="shared" si="9"/>
        <v>0</v>
      </c>
      <c r="Z40" s="25">
        <f t="shared" si="9"/>
        <v>0</v>
      </c>
      <c r="AA40" s="25">
        <f t="shared" si="9"/>
        <v>0</v>
      </c>
      <c r="AB40" s="25">
        <f t="shared" si="9"/>
        <v>0</v>
      </c>
      <c r="AC40" s="25">
        <f t="shared" si="9"/>
        <v>0</v>
      </c>
      <c r="AD40" s="25">
        <f t="shared" si="9"/>
        <v>0</v>
      </c>
      <c r="AE40" s="25">
        <f t="shared" si="9"/>
        <v>0</v>
      </c>
      <c r="AF40" s="25">
        <f t="shared" si="9"/>
        <v>0</v>
      </c>
      <c r="AG40" s="25">
        <f t="shared" si="9"/>
        <v>0</v>
      </c>
      <c r="AH40" s="25">
        <f t="shared" si="9"/>
        <v>0</v>
      </c>
      <c r="AI40" s="25">
        <f t="shared" ref="AI40:BJ40" si="10">SUM(AI34:AI39)</f>
        <v>0</v>
      </c>
      <c r="AJ40" s="25">
        <f t="shared" si="10"/>
        <v>0</v>
      </c>
      <c r="AK40" s="25">
        <f t="shared" si="10"/>
        <v>0</v>
      </c>
      <c r="AL40" s="25">
        <f t="shared" si="10"/>
        <v>0</v>
      </c>
      <c r="AM40" s="25">
        <f t="shared" si="10"/>
        <v>0</v>
      </c>
      <c r="AN40" s="25">
        <f t="shared" si="10"/>
        <v>0</v>
      </c>
      <c r="AO40" s="25">
        <f t="shared" si="10"/>
        <v>0</v>
      </c>
      <c r="AP40" s="25">
        <f t="shared" si="10"/>
        <v>0</v>
      </c>
      <c r="AQ40" s="25">
        <f t="shared" si="10"/>
        <v>0</v>
      </c>
      <c r="AR40" s="25">
        <f t="shared" si="10"/>
        <v>0</v>
      </c>
      <c r="AS40" s="25">
        <f t="shared" si="10"/>
        <v>0</v>
      </c>
      <c r="AT40" s="25">
        <f t="shared" si="10"/>
        <v>0</v>
      </c>
      <c r="AU40" s="25">
        <f t="shared" si="10"/>
        <v>0</v>
      </c>
      <c r="AV40" s="25">
        <f t="shared" si="10"/>
        <v>0</v>
      </c>
      <c r="AW40" s="25">
        <f t="shared" si="10"/>
        <v>0</v>
      </c>
      <c r="AX40" s="25">
        <f t="shared" si="10"/>
        <v>0</v>
      </c>
      <c r="AY40" s="25">
        <f t="shared" si="10"/>
        <v>0</v>
      </c>
      <c r="AZ40" s="25">
        <f t="shared" si="10"/>
        <v>0</v>
      </c>
      <c r="BA40" s="25">
        <f t="shared" si="10"/>
        <v>0</v>
      </c>
      <c r="BB40" s="25">
        <f t="shared" si="10"/>
        <v>0</v>
      </c>
      <c r="BC40" s="25">
        <f t="shared" si="10"/>
        <v>0</v>
      </c>
      <c r="BD40" s="25">
        <f t="shared" si="10"/>
        <v>0</v>
      </c>
      <c r="BE40" s="25">
        <f t="shared" si="10"/>
        <v>0</v>
      </c>
      <c r="BF40" s="25">
        <f t="shared" si="10"/>
        <v>0</v>
      </c>
      <c r="BG40" s="25">
        <f t="shared" si="10"/>
        <v>0</v>
      </c>
      <c r="BH40" s="25">
        <f t="shared" si="10"/>
        <v>0</v>
      </c>
      <c r="BI40" s="25">
        <f t="shared" si="10"/>
        <v>0</v>
      </c>
      <c r="BJ40" s="25">
        <f t="shared" si="10"/>
        <v>0</v>
      </c>
    </row>
    <row r="41" spans="1:63" ht="14.4" thickTop="1" x14ac:dyDescent="0.25"/>
    <row r="42" spans="1:63" x14ac:dyDescent="0.25">
      <c r="A42" s="4" t="s">
        <v>2</v>
      </c>
    </row>
    <row r="43" spans="1:63" x14ac:dyDescent="0.25">
      <c r="B43" s="2" t="s">
        <v>263</v>
      </c>
      <c r="C43" s="23">
        <f t="shared" ref="C43:AH43" si="11">SUM(C45:C62)</f>
        <v>13</v>
      </c>
      <c r="D43" s="23">
        <f t="shared" si="11"/>
        <v>16</v>
      </c>
      <c r="E43" s="23">
        <f t="shared" si="11"/>
        <v>16</v>
      </c>
      <c r="F43" s="23">
        <f t="shared" si="11"/>
        <v>17</v>
      </c>
      <c r="G43" s="23">
        <f t="shared" si="11"/>
        <v>17</v>
      </c>
      <c r="H43" s="23">
        <f t="shared" si="11"/>
        <v>22</v>
      </c>
      <c r="I43" s="23">
        <f t="shared" si="11"/>
        <v>22</v>
      </c>
      <c r="J43" s="23">
        <f t="shared" si="11"/>
        <v>22</v>
      </c>
      <c r="K43" s="23">
        <f t="shared" si="11"/>
        <v>22</v>
      </c>
      <c r="L43" s="23">
        <f t="shared" si="11"/>
        <v>22</v>
      </c>
      <c r="M43" s="23">
        <f t="shared" si="11"/>
        <v>22</v>
      </c>
      <c r="N43" s="23">
        <f t="shared" si="11"/>
        <v>22</v>
      </c>
      <c r="O43" s="23">
        <f t="shared" si="11"/>
        <v>23</v>
      </c>
      <c r="P43" s="23">
        <f t="shared" si="11"/>
        <v>23</v>
      </c>
      <c r="Q43" s="23">
        <f t="shared" si="11"/>
        <v>23</v>
      </c>
      <c r="R43" s="23">
        <f t="shared" si="11"/>
        <v>23</v>
      </c>
      <c r="S43" s="23">
        <f t="shared" si="11"/>
        <v>23</v>
      </c>
      <c r="T43" s="23">
        <f t="shared" si="11"/>
        <v>23</v>
      </c>
      <c r="U43" s="23">
        <f t="shared" si="11"/>
        <v>22</v>
      </c>
      <c r="V43" s="23">
        <f t="shared" si="11"/>
        <v>26</v>
      </c>
      <c r="W43" s="23">
        <f t="shared" si="11"/>
        <v>26</v>
      </c>
      <c r="X43" s="23">
        <f t="shared" si="11"/>
        <v>26</v>
      </c>
      <c r="Y43" s="23">
        <f t="shared" si="11"/>
        <v>26</v>
      </c>
      <c r="Z43" s="23">
        <f t="shared" si="11"/>
        <v>26</v>
      </c>
      <c r="AA43" s="23">
        <f t="shared" si="11"/>
        <v>26</v>
      </c>
      <c r="AB43" s="23">
        <f t="shared" si="11"/>
        <v>26</v>
      </c>
      <c r="AC43" s="23">
        <f t="shared" si="11"/>
        <v>26</v>
      </c>
      <c r="AD43" s="23">
        <f t="shared" si="11"/>
        <v>26</v>
      </c>
      <c r="AE43" s="23">
        <f t="shared" si="11"/>
        <v>26</v>
      </c>
      <c r="AF43" s="23">
        <f t="shared" si="11"/>
        <v>26</v>
      </c>
      <c r="AG43" s="23">
        <f t="shared" si="11"/>
        <v>28</v>
      </c>
      <c r="AH43" s="23">
        <f t="shared" si="11"/>
        <v>29</v>
      </c>
      <c r="AI43" s="23">
        <f t="shared" ref="AI43:BJ43" si="12">SUM(AI45:AI62)</f>
        <v>29</v>
      </c>
      <c r="AJ43" s="23">
        <f t="shared" si="12"/>
        <v>29</v>
      </c>
      <c r="AK43" s="23">
        <f t="shared" si="12"/>
        <v>29</v>
      </c>
      <c r="AL43" s="23">
        <f t="shared" si="12"/>
        <v>29</v>
      </c>
      <c r="AM43" s="23">
        <f t="shared" si="12"/>
        <v>29</v>
      </c>
      <c r="AN43" s="23">
        <f t="shared" si="12"/>
        <v>29</v>
      </c>
      <c r="AO43" s="23">
        <f t="shared" si="12"/>
        <v>30</v>
      </c>
      <c r="AP43" s="23">
        <f t="shared" si="12"/>
        <v>30</v>
      </c>
      <c r="AQ43" s="23">
        <f t="shared" si="12"/>
        <v>30</v>
      </c>
      <c r="AR43" s="23">
        <f t="shared" si="12"/>
        <v>30</v>
      </c>
      <c r="AS43" s="23">
        <f t="shared" si="12"/>
        <v>30</v>
      </c>
      <c r="AT43" s="23">
        <f t="shared" si="12"/>
        <v>30</v>
      </c>
      <c r="AU43" s="23">
        <f t="shared" si="12"/>
        <v>30</v>
      </c>
      <c r="AV43" s="23">
        <f t="shared" si="12"/>
        <v>30</v>
      </c>
      <c r="AW43" s="23">
        <f t="shared" si="12"/>
        <v>30</v>
      </c>
      <c r="AX43" s="23">
        <f t="shared" si="12"/>
        <v>31</v>
      </c>
      <c r="AY43" s="23">
        <f t="shared" si="12"/>
        <v>34</v>
      </c>
      <c r="AZ43" s="23">
        <f t="shared" si="12"/>
        <v>34</v>
      </c>
      <c r="BA43" s="23">
        <f t="shared" si="12"/>
        <v>34</v>
      </c>
      <c r="BB43" s="23">
        <f t="shared" si="12"/>
        <v>34</v>
      </c>
      <c r="BC43" s="23">
        <f t="shared" si="12"/>
        <v>34</v>
      </c>
      <c r="BD43" s="23">
        <f t="shared" si="12"/>
        <v>34</v>
      </c>
      <c r="BE43" s="23">
        <f t="shared" si="12"/>
        <v>34</v>
      </c>
      <c r="BF43" s="23">
        <f t="shared" si="12"/>
        <v>34</v>
      </c>
      <c r="BG43" s="23">
        <f t="shared" si="12"/>
        <v>34</v>
      </c>
      <c r="BH43" s="23">
        <f t="shared" si="12"/>
        <v>34</v>
      </c>
      <c r="BI43" s="23">
        <f t="shared" si="12"/>
        <v>34</v>
      </c>
      <c r="BJ43" s="23">
        <f t="shared" si="12"/>
        <v>34</v>
      </c>
    </row>
    <row r="45" spans="1:63" x14ac:dyDescent="0.25">
      <c r="A45" s="2" t="s">
        <v>222</v>
      </c>
      <c r="B45" s="2" t="str">
        <f>'Input Sheet'!B99</f>
        <v>CEO</v>
      </c>
      <c r="C45" s="2">
        <f>'Input Sheet'!C99</f>
        <v>1</v>
      </c>
      <c r="D45" s="2">
        <f>'Input Sheet'!D99</f>
        <v>1</v>
      </c>
      <c r="E45" s="2">
        <f>'Input Sheet'!E99</f>
        <v>1</v>
      </c>
      <c r="F45" s="2">
        <f>'Input Sheet'!F99</f>
        <v>1</v>
      </c>
      <c r="G45" s="2">
        <f>'Input Sheet'!G99</f>
        <v>1</v>
      </c>
      <c r="H45" s="2">
        <f>'Input Sheet'!H99</f>
        <v>1</v>
      </c>
      <c r="I45" s="2">
        <f>'Input Sheet'!I99</f>
        <v>1</v>
      </c>
      <c r="J45" s="2">
        <f>'Input Sheet'!J99</f>
        <v>1</v>
      </c>
      <c r="K45" s="2">
        <f>'Input Sheet'!K99</f>
        <v>1</v>
      </c>
      <c r="L45" s="2">
        <f>'Input Sheet'!L99</f>
        <v>1</v>
      </c>
      <c r="M45" s="2">
        <f>'Input Sheet'!M99</f>
        <v>1</v>
      </c>
      <c r="N45" s="2">
        <f>'Input Sheet'!N99</f>
        <v>1</v>
      </c>
      <c r="O45" s="2">
        <f>'Input Sheet'!O99</f>
        <v>1</v>
      </c>
      <c r="P45" s="2">
        <f>'Input Sheet'!P99</f>
        <v>1</v>
      </c>
      <c r="Q45" s="2">
        <f>'Input Sheet'!Q99</f>
        <v>1</v>
      </c>
      <c r="R45" s="2">
        <f>'Input Sheet'!R99</f>
        <v>1</v>
      </c>
      <c r="S45" s="2">
        <f>'Input Sheet'!S99</f>
        <v>1</v>
      </c>
      <c r="T45" s="2">
        <f>'Input Sheet'!T99</f>
        <v>1</v>
      </c>
      <c r="U45" s="2">
        <f>'Input Sheet'!U99</f>
        <v>1</v>
      </c>
      <c r="V45" s="2">
        <f>'Input Sheet'!V99</f>
        <v>1</v>
      </c>
      <c r="W45" s="2">
        <f>'Input Sheet'!W99</f>
        <v>1</v>
      </c>
      <c r="X45" s="2">
        <f>'Input Sheet'!X99</f>
        <v>1</v>
      </c>
      <c r="Y45" s="2">
        <f>'Input Sheet'!Y99</f>
        <v>1</v>
      </c>
      <c r="Z45" s="2">
        <f>'Input Sheet'!Z99</f>
        <v>1</v>
      </c>
      <c r="AA45" s="2">
        <f>'Input Sheet'!AA99</f>
        <v>1</v>
      </c>
      <c r="AB45" s="2">
        <f>'Input Sheet'!AB99</f>
        <v>1</v>
      </c>
      <c r="AC45" s="2">
        <f>'Input Sheet'!AC99</f>
        <v>1</v>
      </c>
      <c r="AD45" s="2">
        <f>'Input Sheet'!AD99</f>
        <v>1</v>
      </c>
      <c r="AE45" s="2">
        <f>'Input Sheet'!AE99</f>
        <v>1</v>
      </c>
      <c r="AF45" s="2">
        <f>'Input Sheet'!AF99</f>
        <v>1</v>
      </c>
      <c r="AG45" s="2">
        <f>'Input Sheet'!AG99</f>
        <v>1</v>
      </c>
      <c r="AH45" s="2">
        <f>'Input Sheet'!AH99</f>
        <v>1</v>
      </c>
      <c r="AI45" s="2">
        <f>'Input Sheet'!AI99</f>
        <v>1</v>
      </c>
      <c r="AJ45" s="2">
        <f>'Input Sheet'!AJ99</f>
        <v>1</v>
      </c>
      <c r="AK45" s="2">
        <f>'Input Sheet'!AK99</f>
        <v>1</v>
      </c>
      <c r="AL45" s="2">
        <f>'Input Sheet'!AL99</f>
        <v>1</v>
      </c>
      <c r="AM45" s="2">
        <f>'Input Sheet'!AM99</f>
        <v>1</v>
      </c>
      <c r="AN45" s="2">
        <f>'Input Sheet'!AN99</f>
        <v>1</v>
      </c>
      <c r="AO45" s="2">
        <f>'Input Sheet'!AO99</f>
        <v>1</v>
      </c>
      <c r="AP45" s="2">
        <f>'Input Sheet'!AP99</f>
        <v>1</v>
      </c>
      <c r="AQ45" s="2">
        <f>'Input Sheet'!AQ99</f>
        <v>1</v>
      </c>
      <c r="AR45" s="2">
        <f>'Input Sheet'!AR99</f>
        <v>1</v>
      </c>
      <c r="AS45" s="2">
        <f>'Input Sheet'!AS99</f>
        <v>1</v>
      </c>
      <c r="AT45" s="2">
        <f>'Input Sheet'!AT99</f>
        <v>1</v>
      </c>
      <c r="AU45" s="2">
        <f>'Input Sheet'!AU99</f>
        <v>1</v>
      </c>
      <c r="AV45" s="2">
        <f>'Input Sheet'!AV99</f>
        <v>1</v>
      </c>
      <c r="AW45" s="2">
        <f>'Input Sheet'!AW99</f>
        <v>1</v>
      </c>
      <c r="AX45" s="2">
        <f>'Input Sheet'!AX99</f>
        <v>1</v>
      </c>
      <c r="AY45" s="2">
        <f>'Input Sheet'!AY99</f>
        <v>1</v>
      </c>
      <c r="AZ45" s="2">
        <f>'Input Sheet'!AZ99</f>
        <v>1</v>
      </c>
      <c r="BA45" s="2">
        <f>'Input Sheet'!BA99</f>
        <v>1</v>
      </c>
      <c r="BB45" s="2">
        <f>'Input Sheet'!BB99</f>
        <v>1</v>
      </c>
      <c r="BC45" s="2">
        <f>'Input Sheet'!BC99</f>
        <v>1</v>
      </c>
      <c r="BD45" s="2">
        <f>'Input Sheet'!BD99</f>
        <v>1</v>
      </c>
      <c r="BE45" s="2">
        <f>'Input Sheet'!BE99</f>
        <v>1</v>
      </c>
      <c r="BF45" s="2">
        <f>'Input Sheet'!BF99</f>
        <v>1</v>
      </c>
      <c r="BG45" s="2">
        <f>'Input Sheet'!BG99</f>
        <v>1</v>
      </c>
      <c r="BH45" s="2">
        <f>'Input Sheet'!BH99</f>
        <v>1</v>
      </c>
      <c r="BI45" s="2">
        <f>'Input Sheet'!BI99</f>
        <v>1</v>
      </c>
      <c r="BJ45" s="2">
        <f>'Input Sheet'!BJ99</f>
        <v>1</v>
      </c>
    </row>
    <row r="46" spans="1:63" x14ac:dyDescent="0.25">
      <c r="B46" s="2" t="str">
        <f>'Input Sheet'!B100</f>
        <v>CTO</v>
      </c>
      <c r="C46" s="2">
        <f>'Input Sheet'!C100</f>
        <v>1</v>
      </c>
      <c r="D46" s="2">
        <f>'Input Sheet'!D100</f>
        <v>1</v>
      </c>
      <c r="E46" s="2">
        <f>'Input Sheet'!E100</f>
        <v>1</v>
      </c>
      <c r="F46" s="2">
        <f>'Input Sheet'!F100</f>
        <v>1</v>
      </c>
      <c r="G46" s="2">
        <f>'Input Sheet'!G100</f>
        <v>1</v>
      </c>
      <c r="H46" s="2">
        <f>'Input Sheet'!H100</f>
        <v>1</v>
      </c>
      <c r="I46" s="2">
        <f>'Input Sheet'!I100</f>
        <v>1</v>
      </c>
      <c r="J46" s="2">
        <f>'Input Sheet'!J100</f>
        <v>1</v>
      </c>
      <c r="K46" s="2">
        <f>'Input Sheet'!K100</f>
        <v>1</v>
      </c>
      <c r="L46" s="2">
        <f>'Input Sheet'!L100</f>
        <v>1</v>
      </c>
      <c r="M46" s="2">
        <f>'Input Sheet'!M100</f>
        <v>1</v>
      </c>
      <c r="N46" s="2">
        <f>'Input Sheet'!N100</f>
        <v>1</v>
      </c>
      <c r="O46" s="2">
        <f>'Input Sheet'!O100</f>
        <v>1</v>
      </c>
      <c r="P46" s="2">
        <f>'Input Sheet'!P100</f>
        <v>1</v>
      </c>
      <c r="Q46" s="2">
        <f>'Input Sheet'!Q100</f>
        <v>1</v>
      </c>
      <c r="R46" s="2">
        <f>'Input Sheet'!R100</f>
        <v>1</v>
      </c>
      <c r="S46" s="2">
        <f>'Input Sheet'!S100</f>
        <v>1</v>
      </c>
      <c r="T46" s="2">
        <f>'Input Sheet'!T100</f>
        <v>1</v>
      </c>
      <c r="U46" s="2">
        <f>'Input Sheet'!U100</f>
        <v>1</v>
      </c>
      <c r="V46" s="2">
        <f>'Input Sheet'!V100</f>
        <v>1</v>
      </c>
      <c r="W46" s="2">
        <f>'Input Sheet'!W100</f>
        <v>1</v>
      </c>
      <c r="X46" s="2">
        <f>'Input Sheet'!X100</f>
        <v>1</v>
      </c>
      <c r="Y46" s="2">
        <f>'Input Sheet'!Y100</f>
        <v>1</v>
      </c>
      <c r="Z46" s="2">
        <f>'Input Sheet'!Z100</f>
        <v>1</v>
      </c>
      <c r="AA46" s="2">
        <f>'Input Sheet'!AA100</f>
        <v>1</v>
      </c>
      <c r="AB46" s="2">
        <f>'Input Sheet'!AB100</f>
        <v>1</v>
      </c>
      <c r="AC46" s="2">
        <f>'Input Sheet'!AC100</f>
        <v>1</v>
      </c>
      <c r="AD46" s="2">
        <f>'Input Sheet'!AD100</f>
        <v>1</v>
      </c>
      <c r="AE46" s="2">
        <f>'Input Sheet'!AE100</f>
        <v>1</v>
      </c>
      <c r="AF46" s="2">
        <f>'Input Sheet'!AF100</f>
        <v>1</v>
      </c>
      <c r="AG46" s="2">
        <f>'Input Sheet'!AG100</f>
        <v>1</v>
      </c>
      <c r="AH46" s="2">
        <f>'Input Sheet'!AH100</f>
        <v>1</v>
      </c>
      <c r="AI46" s="2">
        <f>'Input Sheet'!AI100</f>
        <v>1</v>
      </c>
      <c r="AJ46" s="2">
        <f>'Input Sheet'!AJ100</f>
        <v>1</v>
      </c>
      <c r="AK46" s="2">
        <f>'Input Sheet'!AK100</f>
        <v>1</v>
      </c>
      <c r="AL46" s="2">
        <f>'Input Sheet'!AL100</f>
        <v>1</v>
      </c>
      <c r="AM46" s="2">
        <f>'Input Sheet'!AM100</f>
        <v>1</v>
      </c>
      <c r="AN46" s="2">
        <f>'Input Sheet'!AN100</f>
        <v>1</v>
      </c>
      <c r="AO46" s="2">
        <f>'Input Sheet'!AO100</f>
        <v>1</v>
      </c>
      <c r="AP46" s="2">
        <f>'Input Sheet'!AP100</f>
        <v>1</v>
      </c>
      <c r="AQ46" s="2">
        <f>'Input Sheet'!AQ100</f>
        <v>1</v>
      </c>
      <c r="AR46" s="2">
        <f>'Input Sheet'!AR100</f>
        <v>1</v>
      </c>
      <c r="AS46" s="2">
        <f>'Input Sheet'!AS100</f>
        <v>1</v>
      </c>
      <c r="AT46" s="2">
        <f>'Input Sheet'!AT100</f>
        <v>1</v>
      </c>
      <c r="AU46" s="2">
        <f>'Input Sheet'!AU100</f>
        <v>1</v>
      </c>
      <c r="AV46" s="2">
        <f>'Input Sheet'!AV100</f>
        <v>1</v>
      </c>
      <c r="AW46" s="2">
        <f>'Input Sheet'!AW100</f>
        <v>1</v>
      </c>
      <c r="AX46" s="2">
        <f>'Input Sheet'!AX100</f>
        <v>1</v>
      </c>
      <c r="AY46" s="2">
        <f>'Input Sheet'!AY100</f>
        <v>1</v>
      </c>
      <c r="AZ46" s="2">
        <f>'Input Sheet'!AZ100</f>
        <v>1</v>
      </c>
      <c r="BA46" s="2">
        <f>'Input Sheet'!BA100</f>
        <v>1</v>
      </c>
      <c r="BB46" s="2">
        <f>'Input Sheet'!BB100</f>
        <v>1</v>
      </c>
      <c r="BC46" s="2">
        <f>'Input Sheet'!BC100</f>
        <v>1</v>
      </c>
      <c r="BD46" s="2">
        <f>'Input Sheet'!BD100</f>
        <v>1</v>
      </c>
      <c r="BE46" s="2">
        <f>'Input Sheet'!BE100</f>
        <v>1</v>
      </c>
      <c r="BF46" s="2">
        <f>'Input Sheet'!BF100</f>
        <v>1</v>
      </c>
      <c r="BG46" s="2">
        <f>'Input Sheet'!BG100</f>
        <v>1</v>
      </c>
      <c r="BH46" s="2">
        <f>'Input Sheet'!BH100</f>
        <v>1</v>
      </c>
      <c r="BI46" s="2">
        <f>'Input Sheet'!BI100</f>
        <v>1</v>
      </c>
      <c r="BJ46" s="2">
        <f>'Input Sheet'!BJ100</f>
        <v>1</v>
      </c>
    </row>
    <row r="47" spans="1:63" x14ac:dyDescent="0.25">
      <c r="B47" s="2" t="str">
        <f>'Input Sheet'!B101</f>
        <v>CFO</v>
      </c>
      <c r="C47" s="2">
        <f>'Input Sheet'!C101</f>
        <v>0</v>
      </c>
      <c r="D47" s="2">
        <f>'Input Sheet'!D101</f>
        <v>1</v>
      </c>
      <c r="E47" s="2">
        <f>'Input Sheet'!E101</f>
        <v>1</v>
      </c>
      <c r="F47" s="2">
        <f>'Input Sheet'!F101</f>
        <v>1</v>
      </c>
      <c r="G47" s="2">
        <f>'Input Sheet'!G101</f>
        <v>1</v>
      </c>
      <c r="H47" s="2">
        <f>'Input Sheet'!H101</f>
        <v>1</v>
      </c>
      <c r="I47" s="2">
        <f>'Input Sheet'!I101</f>
        <v>1</v>
      </c>
      <c r="J47" s="2">
        <f>'Input Sheet'!J101</f>
        <v>1</v>
      </c>
      <c r="K47" s="2">
        <f>'Input Sheet'!K101</f>
        <v>1</v>
      </c>
      <c r="L47" s="2">
        <f>'Input Sheet'!L101</f>
        <v>1</v>
      </c>
      <c r="M47" s="2">
        <f>'Input Sheet'!M101</f>
        <v>1</v>
      </c>
      <c r="N47" s="2">
        <f>'Input Sheet'!N101</f>
        <v>1</v>
      </c>
      <c r="O47" s="2">
        <f>'Input Sheet'!O101</f>
        <v>1</v>
      </c>
      <c r="P47" s="2">
        <f>'Input Sheet'!P101</f>
        <v>1</v>
      </c>
      <c r="Q47" s="2">
        <f>'Input Sheet'!Q101</f>
        <v>1</v>
      </c>
      <c r="R47" s="2">
        <f>'Input Sheet'!R101</f>
        <v>1</v>
      </c>
      <c r="S47" s="2">
        <f>'Input Sheet'!S101</f>
        <v>1</v>
      </c>
      <c r="T47" s="2">
        <f>'Input Sheet'!T101</f>
        <v>1</v>
      </c>
      <c r="U47" s="2">
        <f>'Input Sheet'!U101</f>
        <v>1</v>
      </c>
      <c r="V47" s="2">
        <f>'Input Sheet'!V101</f>
        <v>1</v>
      </c>
      <c r="W47" s="2">
        <f>'Input Sheet'!W101</f>
        <v>1</v>
      </c>
      <c r="X47" s="2">
        <f>'Input Sheet'!X101</f>
        <v>1</v>
      </c>
      <c r="Y47" s="2">
        <f>'Input Sheet'!Y101</f>
        <v>1</v>
      </c>
      <c r="Z47" s="2">
        <f>'Input Sheet'!Z101</f>
        <v>1</v>
      </c>
      <c r="AA47" s="2">
        <f>'Input Sheet'!AA101</f>
        <v>1</v>
      </c>
      <c r="AB47" s="2">
        <f>'Input Sheet'!AB101</f>
        <v>1</v>
      </c>
      <c r="AC47" s="2">
        <f>'Input Sheet'!AC101</f>
        <v>1</v>
      </c>
      <c r="AD47" s="2">
        <f>'Input Sheet'!AD101</f>
        <v>1</v>
      </c>
      <c r="AE47" s="2">
        <f>'Input Sheet'!AE101</f>
        <v>1</v>
      </c>
      <c r="AF47" s="2">
        <f>'Input Sheet'!AF101</f>
        <v>1</v>
      </c>
      <c r="AG47" s="2">
        <f>'Input Sheet'!AG101</f>
        <v>1</v>
      </c>
      <c r="AH47" s="2">
        <f>'Input Sheet'!AH101</f>
        <v>1</v>
      </c>
      <c r="AI47" s="2">
        <f>'Input Sheet'!AI101</f>
        <v>1</v>
      </c>
      <c r="AJ47" s="2">
        <f>'Input Sheet'!AJ101</f>
        <v>1</v>
      </c>
      <c r="AK47" s="2">
        <f>'Input Sheet'!AK101</f>
        <v>1</v>
      </c>
      <c r="AL47" s="2">
        <f>'Input Sheet'!AL101</f>
        <v>1</v>
      </c>
      <c r="AM47" s="2">
        <f>'Input Sheet'!AM101</f>
        <v>1</v>
      </c>
      <c r="AN47" s="2">
        <f>'Input Sheet'!AN101</f>
        <v>1</v>
      </c>
      <c r="AO47" s="2">
        <f>'Input Sheet'!AO101</f>
        <v>1</v>
      </c>
      <c r="AP47" s="2">
        <f>'Input Sheet'!AP101</f>
        <v>1</v>
      </c>
      <c r="AQ47" s="2">
        <f>'Input Sheet'!AQ101</f>
        <v>1</v>
      </c>
      <c r="AR47" s="2">
        <f>'Input Sheet'!AR101</f>
        <v>1</v>
      </c>
      <c r="AS47" s="2">
        <f>'Input Sheet'!AS101</f>
        <v>1</v>
      </c>
      <c r="AT47" s="2">
        <f>'Input Sheet'!AT101</f>
        <v>1</v>
      </c>
      <c r="AU47" s="2">
        <f>'Input Sheet'!AU101</f>
        <v>1</v>
      </c>
      <c r="AV47" s="2">
        <f>'Input Sheet'!AV101</f>
        <v>1</v>
      </c>
      <c r="AW47" s="2">
        <f>'Input Sheet'!AW101</f>
        <v>1</v>
      </c>
      <c r="AX47" s="2">
        <f>'Input Sheet'!AX101</f>
        <v>1</v>
      </c>
      <c r="AY47" s="2">
        <f>'Input Sheet'!AY101</f>
        <v>1</v>
      </c>
      <c r="AZ47" s="2">
        <f>'Input Sheet'!AZ101</f>
        <v>1</v>
      </c>
      <c r="BA47" s="2">
        <f>'Input Sheet'!BA101</f>
        <v>1</v>
      </c>
      <c r="BB47" s="2">
        <f>'Input Sheet'!BB101</f>
        <v>1</v>
      </c>
      <c r="BC47" s="2">
        <f>'Input Sheet'!BC101</f>
        <v>1</v>
      </c>
      <c r="BD47" s="2">
        <f>'Input Sheet'!BD101</f>
        <v>1</v>
      </c>
      <c r="BE47" s="2">
        <f>'Input Sheet'!BE101</f>
        <v>1</v>
      </c>
      <c r="BF47" s="2">
        <f>'Input Sheet'!BF101</f>
        <v>1</v>
      </c>
      <c r="BG47" s="2">
        <f>'Input Sheet'!BG101</f>
        <v>1</v>
      </c>
      <c r="BH47" s="2">
        <f>'Input Sheet'!BH101</f>
        <v>1</v>
      </c>
      <c r="BI47" s="2">
        <f>'Input Sheet'!BI101</f>
        <v>1</v>
      </c>
      <c r="BJ47" s="2">
        <f>'Input Sheet'!BJ101</f>
        <v>1</v>
      </c>
    </row>
    <row r="48" spans="1:63" x14ac:dyDescent="0.25">
      <c r="B48" s="2" t="str">
        <f>'Input Sheet'!B102</f>
        <v>COO</v>
      </c>
      <c r="C48" s="2">
        <f>'Input Sheet'!C102</f>
        <v>0</v>
      </c>
      <c r="D48" s="2">
        <f>'Input Sheet'!D102</f>
        <v>1</v>
      </c>
      <c r="E48" s="2">
        <f>'Input Sheet'!E102</f>
        <v>1</v>
      </c>
      <c r="F48" s="2">
        <f>'Input Sheet'!F102</f>
        <v>1</v>
      </c>
      <c r="G48" s="2">
        <f>'Input Sheet'!G102</f>
        <v>1</v>
      </c>
      <c r="H48" s="2">
        <f>'Input Sheet'!H102</f>
        <v>1</v>
      </c>
      <c r="I48" s="2">
        <f>'Input Sheet'!I102</f>
        <v>1</v>
      </c>
      <c r="J48" s="2">
        <f>'Input Sheet'!J102</f>
        <v>1</v>
      </c>
      <c r="K48" s="2">
        <f>'Input Sheet'!K102</f>
        <v>1</v>
      </c>
      <c r="L48" s="2">
        <f>'Input Sheet'!L102</f>
        <v>1</v>
      </c>
      <c r="M48" s="2">
        <f>'Input Sheet'!M102</f>
        <v>1</v>
      </c>
      <c r="N48" s="2">
        <f>'Input Sheet'!N102</f>
        <v>1</v>
      </c>
      <c r="O48" s="2">
        <f>'Input Sheet'!O102</f>
        <v>1</v>
      </c>
      <c r="P48" s="2">
        <f>'Input Sheet'!P102</f>
        <v>1</v>
      </c>
      <c r="Q48" s="2">
        <f>'Input Sheet'!Q102</f>
        <v>1</v>
      </c>
      <c r="R48" s="2">
        <f>'Input Sheet'!R102</f>
        <v>1</v>
      </c>
      <c r="S48" s="2">
        <f>'Input Sheet'!S102</f>
        <v>1</v>
      </c>
      <c r="T48" s="2">
        <f>'Input Sheet'!T102</f>
        <v>1</v>
      </c>
      <c r="U48" s="2">
        <f>'Input Sheet'!U102</f>
        <v>1</v>
      </c>
      <c r="V48" s="2">
        <f>'Input Sheet'!V102</f>
        <v>1</v>
      </c>
      <c r="W48" s="2">
        <f>'Input Sheet'!W102</f>
        <v>1</v>
      </c>
      <c r="X48" s="2">
        <f>'Input Sheet'!X102</f>
        <v>1</v>
      </c>
      <c r="Y48" s="2">
        <f>'Input Sheet'!Y102</f>
        <v>1</v>
      </c>
      <c r="Z48" s="2">
        <f>'Input Sheet'!Z102</f>
        <v>1</v>
      </c>
      <c r="AA48" s="2">
        <f>'Input Sheet'!AA102</f>
        <v>1</v>
      </c>
      <c r="AB48" s="2">
        <f>'Input Sheet'!AB102</f>
        <v>1</v>
      </c>
      <c r="AC48" s="2">
        <f>'Input Sheet'!AC102</f>
        <v>1</v>
      </c>
      <c r="AD48" s="2">
        <f>'Input Sheet'!AD102</f>
        <v>1</v>
      </c>
      <c r="AE48" s="2">
        <f>'Input Sheet'!AE102</f>
        <v>1</v>
      </c>
      <c r="AF48" s="2">
        <f>'Input Sheet'!AF102</f>
        <v>1</v>
      </c>
      <c r="AG48" s="2">
        <f>'Input Sheet'!AG102</f>
        <v>1</v>
      </c>
      <c r="AH48" s="2">
        <f>'Input Sheet'!AH102</f>
        <v>1</v>
      </c>
      <c r="AI48" s="2">
        <f>'Input Sheet'!AI102</f>
        <v>1</v>
      </c>
      <c r="AJ48" s="2">
        <f>'Input Sheet'!AJ102</f>
        <v>1</v>
      </c>
      <c r="AK48" s="2">
        <f>'Input Sheet'!AK102</f>
        <v>1</v>
      </c>
      <c r="AL48" s="2">
        <f>'Input Sheet'!AL102</f>
        <v>1</v>
      </c>
      <c r="AM48" s="2">
        <f>'Input Sheet'!AM102</f>
        <v>1</v>
      </c>
      <c r="AN48" s="2">
        <f>'Input Sheet'!AN102</f>
        <v>1</v>
      </c>
      <c r="AO48" s="2">
        <f>'Input Sheet'!AO102</f>
        <v>1</v>
      </c>
      <c r="AP48" s="2">
        <f>'Input Sheet'!AP102</f>
        <v>1</v>
      </c>
      <c r="AQ48" s="2">
        <f>'Input Sheet'!AQ102</f>
        <v>1</v>
      </c>
      <c r="AR48" s="2">
        <f>'Input Sheet'!AR102</f>
        <v>1</v>
      </c>
      <c r="AS48" s="2">
        <f>'Input Sheet'!AS102</f>
        <v>1</v>
      </c>
      <c r="AT48" s="2">
        <f>'Input Sheet'!AT102</f>
        <v>1</v>
      </c>
      <c r="AU48" s="2">
        <f>'Input Sheet'!AU102</f>
        <v>1</v>
      </c>
      <c r="AV48" s="2">
        <f>'Input Sheet'!AV102</f>
        <v>1</v>
      </c>
      <c r="AW48" s="2">
        <f>'Input Sheet'!AW102</f>
        <v>1</v>
      </c>
      <c r="AX48" s="2">
        <f>'Input Sheet'!AX102</f>
        <v>1</v>
      </c>
      <c r="AY48" s="2">
        <f>'Input Sheet'!AY102</f>
        <v>1</v>
      </c>
      <c r="AZ48" s="2">
        <f>'Input Sheet'!AZ102</f>
        <v>1</v>
      </c>
      <c r="BA48" s="2">
        <f>'Input Sheet'!BA102</f>
        <v>1</v>
      </c>
      <c r="BB48" s="2">
        <f>'Input Sheet'!BB102</f>
        <v>1</v>
      </c>
      <c r="BC48" s="2">
        <f>'Input Sheet'!BC102</f>
        <v>1</v>
      </c>
      <c r="BD48" s="2">
        <f>'Input Sheet'!BD102</f>
        <v>1</v>
      </c>
      <c r="BE48" s="2">
        <f>'Input Sheet'!BE102</f>
        <v>1</v>
      </c>
      <c r="BF48" s="2">
        <f>'Input Sheet'!BF102</f>
        <v>1</v>
      </c>
      <c r="BG48" s="2">
        <f>'Input Sheet'!BG102</f>
        <v>1</v>
      </c>
      <c r="BH48" s="2">
        <f>'Input Sheet'!BH102</f>
        <v>1</v>
      </c>
      <c r="BI48" s="2">
        <f>'Input Sheet'!BI102</f>
        <v>1</v>
      </c>
      <c r="BJ48" s="2">
        <f>'Input Sheet'!BJ102</f>
        <v>1</v>
      </c>
    </row>
    <row r="49" spans="2:62" x14ac:dyDescent="0.25">
      <c r="B49" s="2" t="str">
        <f>'Input Sheet'!B103</f>
        <v>Chairman</v>
      </c>
      <c r="C49" s="2">
        <f>'Input Sheet'!C103</f>
        <v>1</v>
      </c>
      <c r="D49" s="2">
        <f>'Input Sheet'!D103</f>
        <v>1</v>
      </c>
      <c r="E49" s="2">
        <f>'Input Sheet'!E103</f>
        <v>1</v>
      </c>
      <c r="F49" s="2">
        <f>'Input Sheet'!F103</f>
        <v>1</v>
      </c>
      <c r="G49" s="2">
        <f>'Input Sheet'!G103</f>
        <v>1</v>
      </c>
      <c r="H49" s="2">
        <f>'Input Sheet'!H103</f>
        <v>1</v>
      </c>
      <c r="I49" s="2">
        <f>'Input Sheet'!I103</f>
        <v>1</v>
      </c>
      <c r="J49" s="2">
        <f>'Input Sheet'!J103</f>
        <v>1</v>
      </c>
      <c r="K49" s="2">
        <f>'Input Sheet'!K103</f>
        <v>1</v>
      </c>
      <c r="L49" s="2">
        <f>'Input Sheet'!L103</f>
        <v>1</v>
      </c>
      <c r="M49" s="2">
        <f>'Input Sheet'!M103</f>
        <v>1</v>
      </c>
      <c r="N49" s="2">
        <f>'Input Sheet'!N103</f>
        <v>1</v>
      </c>
      <c r="O49" s="2">
        <f>'Input Sheet'!O103</f>
        <v>1</v>
      </c>
      <c r="P49" s="2">
        <f>'Input Sheet'!P103</f>
        <v>1</v>
      </c>
      <c r="Q49" s="2">
        <f>'Input Sheet'!Q103</f>
        <v>1</v>
      </c>
      <c r="R49" s="2">
        <f>'Input Sheet'!R103</f>
        <v>1</v>
      </c>
      <c r="S49" s="2">
        <f>'Input Sheet'!S103</f>
        <v>1</v>
      </c>
      <c r="T49" s="2">
        <f>'Input Sheet'!T103</f>
        <v>1</v>
      </c>
      <c r="U49" s="2">
        <f>'Input Sheet'!U103</f>
        <v>1</v>
      </c>
      <c r="V49" s="2">
        <f>'Input Sheet'!V103</f>
        <v>1</v>
      </c>
      <c r="W49" s="2">
        <f>'Input Sheet'!W103</f>
        <v>1</v>
      </c>
      <c r="X49" s="2">
        <f>'Input Sheet'!X103</f>
        <v>1</v>
      </c>
      <c r="Y49" s="2">
        <f>'Input Sheet'!Y103</f>
        <v>1</v>
      </c>
      <c r="Z49" s="2">
        <f>'Input Sheet'!Z103</f>
        <v>1</v>
      </c>
      <c r="AA49" s="2">
        <f>'Input Sheet'!AA103</f>
        <v>1</v>
      </c>
      <c r="AB49" s="2">
        <f>'Input Sheet'!AB103</f>
        <v>1</v>
      </c>
      <c r="AC49" s="2">
        <f>'Input Sheet'!AC103</f>
        <v>1</v>
      </c>
      <c r="AD49" s="2">
        <f>'Input Sheet'!AD103</f>
        <v>1</v>
      </c>
      <c r="AE49" s="2">
        <f>'Input Sheet'!AE103</f>
        <v>1</v>
      </c>
      <c r="AF49" s="2">
        <f>'Input Sheet'!AF103</f>
        <v>1</v>
      </c>
      <c r="AG49" s="2">
        <f>'Input Sheet'!AG103</f>
        <v>1</v>
      </c>
      <c r="AH49" s="2">
        <f>'Input Sheet'!AH103</f>
        <v>1</v>
      </c>
      <c r="AI49" s="2">
        <f>'Input Sheet'!AI103</f>
        <v>1</v>
      </c>
      <c r="AJ49" s="2">
        <f>'Input Sheet'!AJ103</f>
        <v>1</v>
      </c>
      <c r="AK49" s="2">
        <f>'Input Sheet'!AK103</f>
        <v>1</v>
      </c>
      <c r="AL49" s="2">
        <f>'Input Sheet'!AL103</f>
        <v>1</v>
      </c>
      <c r="AM49" s="2">
        <f>'Input Sheet'!AM103</f>
        <v>1</v>
      </c>
      <c r="AN49" s="2">
        <f>'Input Sheet'!AN103</f>
        <v>1</v>
      </c>
      <c r="AO49" s="2">
        <f>'Input Sheet'!AO103</f>
        <v>1</v>
      </c>
      <c r="AP49" s="2">
        <f>'Input Sheet'!AP103</f>
        <v>1</v>
      </c>
      <c r="AQ49" s="2">
        <f>'Input Sheet'!AQ103</f>
        <v>1</v>
      </c>
      <c r="AR49" s="2">
        <f>'Input Sheet'!AR103</f>
        <v>1</v>
      </c>
      <c r="AS49" s="2">
        <f>'Input Sheet'!AS103</f>
        <v>1</v>
      </c>
      <c r="AT49" s="2">
        <f>'Input Sheet'!AT103</f>
        <v>1</v>
      </c>
      <c r="AU49" s="2">
        <f>'Input Sheet'!AU103</f>
        <v>1</v>
      </c>
      <c r="AV49" s="2">
        <f>'Input Sheet'!AV103</f>
        <v>1</v>
      </c>
      <c r="AW49" s="2">
        <f>'Input Sheet'!AW103</f>
        <v>1</v>
      </c>
      <c r="AX49" s="2">
        <f>'Input Sheet'!AX103</f>
        <v>1</v>
      </c>
      <c r="AY49" s="2">
        <f>'Input Sheet'!AY103</f>
        <v>1</v>
      </c>
      <c r="AZ49" s="2">
        <f>'Input Sheet'!AZ103</f>
        <v>1</v>
      </c>
      <c r="BA49" s="2">
        <f>'Input Sheet'!BA103</f>
        <v>1</v>
      </c>
      <c r="BB49" s="2">
        <f>'Input Sheet'!BB103</f>
        <v>1</v>
      </c>
      <c r="BC49" s="2">
        <f>'Input Sheet'!BC103</f>
        <v>1</v>
      </c>
      <c r="BD49" s="2">
        <f>'Input Sheet'!BD103</f>
        <v>1</v>
      </c>
      <c r="BE49" s="2">
        <f>'Input Sheet'!BE103</f>
        <v>1</v>
      </c>
      <c r="BF49" s="2">
        <f>'Input Sheet'!BF103</f>
        <v>1</v>
      </c>
      <c r="BG49" s="2">
        <f>'Input Sheet'!BG103</f>
        <v>1</v>
      </c>
      <c r="BH49" s="2">
        <f>'Input Sheet'!BH103</f>
        <v>1</v>
      </c>
      <c r="BI49" s="2">
        <f>'Input Sheet'!BI103</f>
        <v>1</v>
      </c>
      <c r="BJ49" s="2">
        <f>'Input Sheet'!BJ103</f>
        <v>1</v>
      </c>
    </row>
    <row r="50" spans="2:62" x14ac:dyDescent="0.25">
      <c r="B50" s="2" t="str">
        <f>'Input Sheet'!B104</f>
        <v>Data Scientist</v>
      </c>
      <c r="C50" s="2">
        <f>'Input Sheet'!C104</f>
        <v>1</v>
      </c>
      <c r="D50" s="2">
        <f>'Input Sheet'!D104</f>
        <v>1</v>
      </c>
      <c r="E50" s="2">
        <f>'Input Sheet'!E104</f>
        <v>1</v>
      </c>
      <c r="F50" s="2">
        <f>'Input Sheet'!F104</f>
        <v>1</v>
      </c>
      <c r="G50" s="2">
        <f>'Input Sheet'!G104</f>
        <v>1</v>
      </c>
      <c r="H50" s="2">
        <f>'Input Sheet'!H104</f>
        <v>1</v>
      </c>
      <c r="I50" s="2">
        <f>'Input Sheet'!I104</f>
        <v>1</v>
      </c>
      <c r="J50" s="2">
        <f>'Input Sheet'!J104</f>
        <v>1</v>
      </c>
      <c r="K50" s="2">
        <f>'Input Sheet'!K104</f>
        <v>1</v>
      </c>
      <c r="L50" s="2">
        <f>'Input Sheet'!L104</f>
        <v>1</v>
      </c>
      <c r="M50" s="2">
        <f>'Input Sheet'!M104</f>
        <v>1</v>
      </c>
      <c r="N50" s="2">
        <f>'Input Sheet'!N104</f>
        <v>1</v>
      </c>
      <c r="O50" s="2">
        <f>'Input Sheet'!O104</f>
        <v>1</v>
      </c>
      <c r="P50" s="2">
        <f>'Input Sheet'!P104</f>
        <v>1</v>
      </c>
      <c r="Q50" s="2">
        <f>'Input Sheet'!Q104</f>
        <v>1</v>
      </c>
      <c r="R50" s="2">
        <f>'Input Sheet'!R104</f>
        <v>1</v>
      </c>
      <c r="S50" s="2">
        <f>'Input Sheet'!S104</f>
        <v>1</v>
      </c>
      <c r="T50" s="2">
        <f>'Input Sheet'!T104</f>
        <v>1</v>
      </c>
      <c r="U50" s="2">
        <f>'Input Sheet'!U104</f>
        <v>0.5</v>
      </c>
      <c r="V50" s="2">
        <f>'Input Sheet'!V104</f>
        <v>0.5</v>
      </c>
      <c r="W50" s="2">
        <f>'Input Sheet'!W104</f>
        <v>0.5</v>
      </c>
      <c r="X50" s="2">
        <f>'Input Sheet'!X104</f>
        <v>0.5</v>
      </c>
      <c r="Y50" s="2">
        <f>'Input Sheet'!Y104</f>
        <v>0.5</v>
      </c>
      <c r="Z50" s="2">
        <f>'Input Sheet'!Z104</f>
        <v>0.5</v>
      </c>
      <c r="AA50" s="2">
        <f>'Input Sheet'!AA104</f>
        <v>0.5</v>
      </c>
      <c r="AB50" s="2">
        <f>'Input Sheet'!AB104</f>
        <v>0.5</v>
      </c>
      <c r="AC50" s="2">
        <f>'Input Sheet'!AC104</f>
        <v>0.5</v>
      </c>
      <c r="AD50" s="2">
        <f>'Input Sheet'!AD104</f>
        <v>0.5</v>
      </c>
      <c r="AE50" s="2">
        <f>'Input Sheet'!AE104</f>
        <v>0.5</v>
      </c>
      <c r="AF50" s="2">
        <f>'Input Sheet'!AF104</f>
        <v>0.5</v>
      </c>
      <c r="AG50" s="2">
        <f>'Input Sheet'!AG104</f>
        <v>0.5</v>
      </c>
      <c r="AH50" s="2">
        <f>'Input Sheet'!AH104</f>
        <v>0.5</v>
      </c>
      <c r="AI50" s="2">
        <f>'Input Sheet'!AI104</f>
        <v>0.5</v>
      </c>
      <c r="AJ50" s="2">
        <f>'Input Sheet'!AJ104</f>
        <v>0.5</v>
      </c>
      <c r="AK50" s="2">
        <f>'Input Sheet'!AK104</f>
        <v>0.5</v>
      </c>
      <c r="AL50" s="2">
        <f>'Input Sheet'!AL104</f>
        <v>0.5</v>
      </c>
      <c r="AM50" s="2">
        <f>'Input Sheet'!AM104</f>
        <v>0.5</v>
      </c>
      <c r="AN50" s="2">
        <f>'Input Sheet'!AN104</f>
        <v>0.5</v>
      </c>
      <c r="AO50" s="2">
        <f>'Input Sheet'!AO104</f>
        <v>0.5</v>
      </c>
      <c r="AP50" s="2">
        <f>'Input Sheet'!AP104</f>
        <v>0.5</v>
      </c>
      <c r="AQ50" s="2">
        <f>'Input Sheet'!AQ104</f>
        <v>0.5</v>
      </c>
      <c r="AR50" s="2">
        <f>'Input Sheet'!AR104</f>
        <v>0.5</v>
      </c>
      <c r="AS50" s="2">
        <f>'Input Sheet'!AS104</f>
        <v>0.5</v>
      </c>
      <c r="AT50" s="2">
        <f>'Input Sheet'!AT104</f>
        <v>0.5</v>
      </c>
      <c r="AU50" s="2">
        <f>'Input Sheet'!AU104</f>
        <v>0.5</v>
      </c>
      <c r="AV50" s="2">
        <f>'Input Sheet'!AV104</f>
        <v>0.5</v>
      </c>
      <c r="AW50" s="2">
        <f>'Input Sheet'!AW104</f>
        <v>0.5</v>
      </c>
      <c r="AX50" s="2">
        <f>'Input Sheet'!AX104</f>
        <v>0.5</v>
      </c>
      <c r="AY50" s="2">
        <f>'Input Sheet'!AY104</f>
        <v>0.5</v>
      </c>
      <c r="AZ50" s="2">
        <f>'Input Sheet'!AZ104</f>
        <v>0.5</v>
      </c>
      <c r="BA50" s="2">
        <f>'Input Sheet'!BA104</f>
        <v>0.5</v>
      </c>
      <c r="BB50" s="2">
        <f>'Input Sheet'!BB104</f>
        <v>0.5</v>
      </c>
      <c r="BC50" s="2">
        <f>'Input Sheet'!BC104</f>
        <v>0.5</v>
      </c>
      <c r="BD50" s="2">
        <f>'Input Sheet'!BD104</f>
        <v>0.5</v>
      </c>
      <c r="BE50" s="2">
        <f>'Input Sheet'!BE104</f>
        <v>0.5</v>
      </c>
      <c r="BF50" s="2">
        <f>'Input Sheet'!BF104</f>
        <v>0.5</v>
      </c>
      <c r="BG50" s="2">
        <f>'Input Sheet'!BG104</f>
        <v>0.5</v>
      </c>
      <c r="BH50" s="2">
        <f>'Input Sheet'!BH104</f>
        <v>0.5</v>
      </c>
      <c r="BI50" s="2">
        <f>'Input Sheet'!BI104</f>
        <v>0.5</v>
      </c>
      <c r="BJ50" s="2">
        <f>'Input Sheet'!BJ104</f>
        <v>0.5</v>
      </c>
    </row>
    <row r="51" spans="2:62" x14ac:dyDescent="0.25">
      <c r="B51" s="2" t="str">
        <f>'Input Sheet'!B105</f>
        <v>Cloud Expert</v>
      </c>
      <c r="C51" s="2">
        <f>'Input Sheet'!C105</f>
        <v>0.5</v>
      </c>
      <c r="D51" s="2">
        <f>'Input Sheet'!D105</f>
        <v>0.5</v>
      </c>
      <c r="E51" s="2">
        <f>'Input Sheet'!E105</f>
        <v>0.5</v>
      </c>
      <c r="F51" s="2">
        <f>'Input Sheet'!F105</f>
        <v>0.5</v>
      </c>
      <c r="G51" s="2">
        <f>'Input Sheet'!G105</f>
        <v>0.5</v>
      </c>
      <c r="H51" s="2">
        <f>'Input Sheet'!H105</f>
        <v>0.5</v>
      </c>
      <c r="I51" s="2">
        <f>'Input Sheet'!I105</f>
        <v>0.5</v>
      </c>
      <c r="J51" s="2">
        <f>'Input Sheet'!J105</f>
        <v>0.5</v>
      </c>
      <c r="K51" s="2">
        <f>'Input Sheet'!K105</f>
        <v>0.5</v>
      </c>
      <c r="L51" s="2">
        <f>'Input Sheet'!L105</f>
        <v>0.5</v>
      </c>
      <c r="M51" s="2">
        <f>'Input Sheet'!M105</f>
        <v>0.5</v>
      </c>
      <c r="N51" s="2">
        <f>'Input Sheet'!N105</f>
        <v>0.5</v>
      </c>
      <c r="O51" s="2">
        <f>'Input Sheet'!O105</f>
        <v>0.5</v>
      </c>
      <c r="P51" s="2">
        <f>'Input Sheet'!P105</f>
        <v>0.5</v>
      </c>
      <c r="Q51" s="2">
        <f>'Input Sheet'!Q105</f>
        <v>0.5</v>
      </c>
      <c r="R51" s="2">
        <f>'Input Sheet'!R105</f>
        <v>0.5</v>
      </c>
      <c r="S51" s="2">
        <f>'Input Sheet'!S105</f>
        <v>0.5</v>
      </c>
      <c r="T51" s="2">
        <f>'Input Sheet'!T105</f>
        <v>0.5</v>
      </c>
      <c r="U51" s="2">
        <f>'Input Sheet'!U105</f>
        <v>0.5</v>
      </c>
      <c r="V51" s="2">
        <f>'Input Sheet'!V105</f>
        <v>0.5</v>
      </c>
      <c r="W51" s="2">
        <f>'Input Sheet'!W105</f>
        <v>0.5</v>
      </c>
      <c r="X51" s="2">
        <f>'Input Sheet'!X105</f>
        <v>0.5</v>
      </c>
      <c r="Y51" s="2">
        <f>'Input Sheet'!Y105</f>
        <v>0.5</v>
      </c>
      <c r="Z51" s="2">
        <f>'Input Sheet'!Z105</f>
        <v>0.5</v>
      </c>
      <c r="AA51" s="2">
        <f>'Input Sheet'!AA105</f>
        <v>0.5</v>
      </c>
      <c r="AB51" s="2">
        <f>'Input Sheet'!AB105</f>
        <v>0.5</v>
      </c>
      <c r="AC51" s="2">
        <f>'Input Sheet'!AC105</f>
        <v>0.5</v>
      </c>
      <c r="AD51" s="2">
        <f>'Input Sheet'!AD105</f>
        <v>0.5</v>
      </c>
      <c r="AE51" s="2">
        <f>'Input Sheet'!AE105</f>
        <v>0.5</v>
      </c>
      <c r="AF51" s="2">
        <f>'Input Sheet'!AF105</f>
        <v>0.5</v>
      </c>
      <c r="AG51" s="2">
        <f>'Input Sheet'!AG105</f>
        <v>0.5</v>
      </c>
      <c r="AH51" s="2">
        <f>'Input Sheet'!AH105</f>
        <v>0.5</v>
      </c>
      <c r="AI51" s="2">
        <f>'Input Sheet'!AI105</f>
        <v>0.5</v>
      </c>
      <c r="AJ51" s="2">
        <f>'Input Sheet'!AJ105</f>
        <v>0.5</v>
      </c>
      <c r="AK51" s="2">
        <f>'Input Sheet'!AK105</f>
        <v>0.5</v>
      </c>
      <c r="AL51" s="2">
        <f>'Input Sheet'!AL105</f>
        <v>0.5</v>
      </c>
      <c r="AM51" s="2">
        <f>'Input Sheet'!AM105</f>
        <v>0.5</v>
      </c>
      <c r="AN51" s="2">
        <f>'Input Sheet'!AN105</f>
        <v>0.5</v>
      </c>
      <c r="AO51" s="2">
        <f>'Input Sheet'!AO105</f>
        <v>0.5</v>
      </c>
      <c r="AP51" s="2">
        <f>'Input Sheet'!AP105</f>
        <v>0.5</v>
      </c>
      <c r="AQ51" s="2">
        <f>'Input Sheet'!AQ105</f>
        <v>0.5</v>
      </c>
      <c r="AR51" s="2">
        <f>'Input Sheet'!AR105</f>
        <v>0.5</v>
      </c>
      <c r="AS51" s="2">
        <f>'Input Sheet'!AS105</f>
        <v>0.5</v>
      </c>
      <c r="AT51" s="2">
        <f>'Input Sheet'!AT105</f>
        <v>0.5</v>
      </c>
      <c r="AU51" s="2">
        <f>'Input Sheet'!AU105</f>
        <v>0.5</v>
      </c>
      <c r="AV51" s="2">
        <f>'Input Sheet'!AV105</f>
        <v>0.5</v>
      </c>
      <c r="AW51" s="2">
        <f>'Input Sheet'!AW105</f>
        <v>0.5</v>
      </c>
      <c r="AX51" s="2">
        <f>'Input Sheet'!AX105</f>
        <v>0.5</v>
      </c>
      <c r="AY51" s="2">
        <f>'Input Sheet'!AY105</f>
        <v>0.5</v>
      </c>
      <c r="AZ51" s="2">
        <f>'Input Sheet'!AZ105</f>
        <v>0.5</v>
      </c>
      <c r="BA51" s="2">
        <f>'Input Sheet'!BA105</f>
        <v>0.5</v>
      </c>
      <c r="BB51" s="2">
        <f>'Input Sheet'!BB105</f>
        <v>0.5</v>
      </c>
      <c r="BC51" s="2">
        <f>'Input Sheet'!BC105</f>
        <v>0.5</v>
      </c>
      <c r="BD51" s="2">
        <f>'Input Sheet'!BD105</f>
        <v>0.5</v>
      </c>
      <c r="BE51" s="2">
        <f>'Input Sheet'!BE105</f>
        <v>0.5</v>
      </c>
      <c r="BF51" s="2">
        <f>'Input Sheet'!BF105</f>
        <v>0.5</v>
      </c>
      <c r="BG51" s="2">
        <f>'Input Sheet'!BG105</f>
        <v>0.5</v>
      </c>
      <c r="BH51" s="2">
        <f>'Input Sheet'!BH105</f>
        <v>0.5</v>
      </c>
      <c r="BI51" s="2">
        <f>'Input Sheet'!BI105</f>
        <v>0.5</v>
      </c>
      <c r="BJ51" s="2">
        <f>'Input Sheet'!BJ105</f>
        <v>0.5</v>
      </c>
    </row>
    <row r="52" spans="2:62" x14ac:dyDescent="0.25">
      <c r="B52" s="2" t="str">
        <f>'Input Sheet'!B106</f>
        <v>Back-end Tech developer</v>
      </c>
      <c r="C52" s="2">
        <f>'Input Sheet'!C106</f>
        <v>1</v>
      </c>
      <c r="D52" s="2">
        <f>'Input Sheet'!D106</f>
        <v>2</v>
      </c>
      <c r="E52" s="2">
        <f>'Input Sheet'!E106</f>
        <v>2</v>
      </c>
      <c r="F52" s="2">
        <f>'Input Sheet'!F106</f>
        <v>2</v>
      </c>
      <c r="G52" s="2">
        <f>'Input Sheet'!G106</f>
        <v>2</v>
      </c>
      <c r="H52" s="2">
        <f>'Input Sheet'!H106</f>
        <v>2</v>
      </c>
      <c r="I52" s="2">
        <f>'Input Sheet'!I106</f>
        <v>2</v>
      </c>
      <c r="J52" s="2">
        <f>'Input Sheet'!J106</f>
        <v>2</v>
      </c>
      <c r="K52" s="2">
        <f>'Input Sheet'!K106</f>
        <v>2</v>
      </c>
      <c r="L52" s="2">
        <f>'Input Sheet'!L106</f>
        <v>2</v>
      </c>
      <c r="M52" s="2">
        <f>'Input Sheet'!M106</f>
        <v>2</v>
      </c>
      <c r="N52" s="2">
        <f>'Input Sheet'!N106</f>
        <v>2</v>
      </c>
      <c r="O52" s="2">
        <f>'Input Sheet'!O106</f>
        <v>2</v>
      </c>
      <c r="P52" s="2">
        <f>'Input Sheet'!P106</f>
        <v>2</v>
      </c>
      <c r="Q52" s="2">
        <f>'Input Sheet'!Q106</f>
        <v>2</v>
      </c>
      <c r="R52" s="2">
        <f>'Input Sheet'!R106</f>
        <v>2</v>
      </c>
      <c r="S52" s="2">
        <f>'Input Sheet'!S106</f>
        <v>2</v>
      </c>
      <c r="T52" s="2">
        <f>'Input Sheet'!T106</f>
        <v>2</v>
      </c>
      <c r="U52" s="2">
        <f>'Input Sheet'!U106</f>
        <v>1</v>
      </c>
      <c r="V52" s="2">
        <f>'Input Sheet'!V106</f>
        <v>1</v>
      </c>
      <c r="W52" s="2">
        <f>'Input Sheet'!W106</f>
        <v>1</v>
      </c>
      <c r="X52" s="2">
        <f>'Input Sheet'!X106</f>
        <v>1</v>
      </c>
      <c r="Y52" s="2">
        <f>'Input Sheet'!Y106</f>
        <v>1</v>
      </c>
      <c r="Z52" s="2">
        <f>'Input Sheet'!Z106</f>
        <v>1</v>
      </c>
      <c r="AA52" s="2">
        <f>'Input Sheet'!AA106</f>
        <v>1</v>
      </c>
      <c r="AB52" s="2">
        <f>'Input Sheet'!AB106</f>
        <v>1</v>
      </c>
      <c r="AC52" s="2">
        <f>'Input Sheet'!AC106</f>
        <v>1</v>
      </c>
      <c r="AD52" s="2">
        <f>'Input Sheet'!AD106</f>
        <v>1</v>
      </c>
      <c r="AE52" s="2">
        <f>'Input Sheet'!AE106</f>
        <v>1</v>
      </c>
      <c r="AF52" s="2">
        <f>'Input Sheet'!AF106</f>
        <v>1</v>
      </c>
      <c r="AG52" s="2">
        <f>'Input Sheet'!AG106</f>
        <v>1</v>
      </c>
      <c r="AH52" s="2">
        <f>'Input Sheet'!AH106</f>
        <v>1</v>
      </c>
      <c r="AI52" s="2">
        <f>'Input Sheet'!AI106</f>
        <v>1</v>
      </c>
      <c r="AJ52" s="2">
        <f>'Input Sheet'!AJ106</f>
        <v>1</v>
      </c>
      <c r="AK52" s="2">
        <f>'Input Sheet'!AK106</f>
        <v>1</v>
      </c>
      <c r="AL52" s="2">
        <f>'Input Sheet'!AL106</f>
        <v>1</v>
      </c>
      <c r="AM52" s="2">
        <f>'Input Sheet'!AM106</f>
        <v>1</v>
      </c>
      <c r="AN52" s="2">
        <f>'Input Sheet'!AN106</f>
        <v>1</v>
      </c>
      <c r="AO52" s="2">
        <f>'Input Sheet'!AO106</f>
        <v>1</v>
      </c>
      <c r="AP52" s="2">
        <f>'Input Sheet'!AP106</f>
        <v>1</v>
      </c>
      <c r="AQ52" s="2">
        <f>'Input Sheet'!AQ106</f>
        <v>1</v>
      </c>
      <c r="AR52" s="2">
        <f>'Input Sheet'!AR106</f>
        <v>1</v>
      </c>
      <c r="AS52" s="2">
        <f>'Input Sheet'!AS106</f>
        <v>1</v>
      </c>
      <c r="AT52" s="2">
        <f>'Input Sheet'!AT106</f>
        <v>1</v>
      </c>
      <c r="AU52" s="2">
        <f>'Input Sheet'!AU106</f>
        <v>1</v>
      </c>
      <c r="AV52" s="2">
        <f>'Input Sheet'!AV106</f>
        <v>1</v>
      </c>
      <c r="AW52" s="2">
        <f>'Input Sheet'!AW106</f>
        <v>1</v>
      </c>
      <c r="AX52" s="2">
        <f>'Input Sheet'!AX106</f>
        <v>1</v>
      </c>
      <c r="AY52" s="2">
        <f>'Input Sheet'!AY106</f>
        <v>1</v>
      </c>
      <c r="AZ52" s="2">
        <f>'Input Sheet'!AZ106</f>
        <v>1</v>
      </c>
      <c r="BA52" s="2">
        <f>'Input Sheet'!BA106</f>
        <v>1</v>
      </c>
      <c r="BB52" s="2">
        <f>'Input Sheet'!BB106</f>
        <v>1</v>
      </c>
      <c r="BC52" s="2">
        <f>'Input Sheet'!BC106</f>
        <v>1</v>
      </c>
      <c r="BD52" s="2">
        <f>'Input Sheet'!BD106</f>
        <v>1</v>
      </c>
      <c r="BE52" s="2">
        <f>'Input Sheet'!BE106</f>
        <v>1</v>
      </c>
      <c r="BF52" s="2">
        <f>'Input Sheet'!BF106</f>
        <v>1</v>
      </c>
      <c r="BG52" s="2">
        <f>'Input Sheet'!BG106</f>
        <v>1</v>
      </c>
      <c r="BH52" s="2">
        <f>'Input Sheet'!BH106</f>
        <v>1</v>
      </c>
      <c r="BI52" s="2">
        <f>'Input Sheet'!BI106</f>
        <v>1</v>
      </c>
      <c r="BJ52" s="2">
        <f>'Input Sheet'!BJ106</f>
        <v>1</v>
      </c>
    </row>
    <row r="53" spans="2:62" x14ac:dyDescent="0.25">
      <c r="B53" s="2" t="str">
        <f>'Input Sheet'!B107</f>
        <v>Data Strategist</v>
      </c>
      <c r="C53" s="2">
        <f>'Input Sheet'!C107</f>
        <v>1</v>
      </c>
      <c r="D53" s="2">
        <f>'Input Sheet'!D107</f>
        <v>1</v>
      </c>
      <c r="E53" s="2">
        <f>'Input Sheet'!E107</f>
        <v>1</v>
      </c>
      <c r="F53" s="2">
        <f>'Input Sheet'!F107</f>
        <v>1</v>
      </c>
      <c r="G53" s="2">
        <f>'Input Sheet'!G107</f>
        <v>1</v>
      </c>
      <c r="H53" s="2">
        <f>'Input Sheet'!H107</f>
        <v>1</v>
      </c>
      <c r="I53" s="2">
        <f>'Input Sheet'!I107</f>
        <v>1</v>
      </c>
      <c r="J53" s="2">
        <f>'Input Sheet'!J107</f>
        <v>1</v>
      </c>
      <c r="K53" s="2">
        <f>'Input Sheet'!K107</f>
        <v>1</v>
      </c>
      <c r="L53" s="2">
        <f>'Input Sheet'!L107</f>
        <v>1</v>
      </c>
      <c r="M53" s="2">
        <f>'Input Sheet'!M107</f>
        <v>1</v>
      </c>
      <c r="N53" s="2">
        <f>'Input Sheet'!N107</f>
        <v>1</v>
      </c>
      <c r="O53" s="2">
        <f>'Input Sheet'!O107</f>
        <v>1</v>
      </c>
      <c r="P53" s="2">
        <f>'Input Sheet'!P107</f>
        <v>1</v>
      </c>
      <c r="Q53" s="2">
        <f>'Input Sheet'!Q107</f>
        <v>1</v>
      </c>
      <c r="R53" s="2">
        <f>'Input Sheet'!R107</f>
        <v>1</v>
      </c>
      <c r="S53" s="2">
        <f>'Input Sheet'!S107</f>
        <v>1</v>
      </c>
      <c r="T53" s="2">
        <f>'Input Sheet'!T107</f>
        <v>1</v>
      </c>
      <c r="U53" s="2">
        <f>'Input Sheet'!U107</f>
        <v>1</v>
      </c>
      <c r="V53" s="2">
        <f>'Input Sheet'!V107</f>
        <v>1</v>
      </c>
      <c r="W53" s="2">
        <f>'Input Sheet'!W107</f>
        <v>1</v>
      </c>
      <c r="X53" s="2">
        <f>'Input Sheet'!X107</f>
        <v>1</v>
      </c>
      <c r="Y53" s="2">
        <f>'Input Sheet'!Y107</f>
        <v>1</v>
      </c>
      <c r="Z53" s="2">
        <f>'Input Sheet'!Z107</f>
        <v>1</v>
      </c>
      <c r="AA53" s="2">
        <f>'Input Sheet'!AA107</f>
        <v>1</v>
      </c>
      <c r="AB53" s="2">
        <f>'Input Sheet'!AB107</f>
        <v>1</v>
      </c>
      <c r="AC53" s="2">
        <f>'Input Sheet'!AC107</f>
        <v>1</v>
      </c>
      <c r="AD53" s="2">
        <f>'Input Sheet'!AD107</f>
        <v>1</v>
      </c>
      <c r="AE53" s="2">
        <f>'Input Sheet'!AE107</f>
        <v>1</v>
      </c>
      <c r="AF53" s="2">
        <f>'Input Sheet'!AF107</f>
        <v>1</v>
      </c>
      <c r="AG53" s="2">
        <f>'Input Sheet'!AG107</f>
        <v>1</v>
      </c>
      <c r="AH53" s="2">
        <f>'Input Sheet'!AH107</f>
        <v>1</v>
      </c>
      <c r="AI53" s="2">
        <f>'Input Sheet'!AI107</f>
        <v>1</v>
      </c>
      <c r="AJ53" s="2">
        <f>'Input Sheet'!AJ107</f>
        <v>1</v>
      </c>
      <c r="AK53" s="2">
        <f>'Input Sheet'!AK107</f>
        <v>1</v>
      </c>
      <c r="AL53" s="2">
        <f>'Input Sheet'!AL107</f>
        <v>1</v>
      </c>
      <c r="AM53" s="2">
        <f>'Input Sheet'!AM107</f>
        <v>1</v>
      </c>
      <c r="AN53" s="2">
        <f>'Input Sheet'!AN107</f>
        <v>1</v>
      </c>
      <c r="AO53" s="2">
        <f>'Input Sheet'!AO107</f>
        <v>1</v>
      </c>
      <c r="AP53" s="2">
        <f>'Input Sheet'!AP107</f>
        <v>1</v>
      </c>
      <c r="AQ53" s="2">
        <f>'Input Sheet'!AQ107</f>
        <v>1</v>
      </c>
      <c r="AR53" s="2">
        <f>'Input Sheet'!AR107</f>
        <v>1</v>
      </c>
      <c r="AS53" s="2">
        <f>'Input Sheet'!AS107</f>
        <v>1</v>
      </c>
      <c r="AT53" s="2">
        <f>'Input Sheet'!AT107</f>
        <v>1</v>
      </c>
      <c r="AU53" s="2">
        <f>'Input Sheet'!AU107</f>
        <v>1</v>
      </c>
      <c r="AV53" s="2">
        <f>'Input Sheet'!AV107</f>
        <v>1</v>
      </c>
      <c r="AW53" s="2">
        <f>'Input Sheet'!AW107</f>
        <v>1</v>
      </c>
      <c r="AX53" s="2">
        <f>'Input Sheet'!AX107</f>
        <v>1</v>
      </c>
      <c r="AY53" s="2">
        <f>'Input Sheet'!AY107</f>
        <v>1</v>
      </c>
      <c r="AZ53" s="2">
        <f>'Input Sheet'!AZ107</f>
        <v>1</v>
      </c>
      <c r="BA53" s="2">
        <f>'Input Sheet'!BA107</f>
        <v>1</v>
      </c>
      <c r="BB53" s="2">
        <f>'Input Sheet'!BB107</f>
        <v>1</v>
      </c>
      <c r="BC53" s="2">
        <f>'Input Sheet'!BC107</f>
        <v>1</v>
      </c>
      <c r="BD53" s="2">
        <f>'Input Sheet'!BD107</f>
        <v>1</v>
      </c>
      <c r="BE53" s="2">
        <f>'Input Sheet'!BE107</f>
        <v>1</v>
      </c>
      <c r="BF53" s="2">
        <f>'Input Sheet'!BF107</f>
        <v>1</v>
      </c>
      <c r="BG53" s="2">
        <f>'Input Sheet'!BG107</f>
        <v>1</v>
      </c>
      <c r="BH53" s="2">
        <f>'Input Sheet'!BH107</f>
        <v>1</v>
      </c>
      <c r="BI53" s="2">
        <f>'Input Sheet'!BI107</f>
        <v>1</v>
      </c>
      <c r="BJ53" s="2">
        <f>'Input Sheet'!BJ107</f>
        <v>1</v>
      </c>
    </row>
    <row r="54" spans="2:62" x14ac:dyDescent="0.25">
      <c r="B54" s="2" t="str">
        <f>'Input Sheet'!B108</f>
        <v>Market Development &amp; Commercialisation Head</v>
      </c>
      <c r="C54" s="2">
        <f>'Input Sheet'!C108</f>
        <v>1</v>
      </c>
      <c r="D54" s="2">
        <f>'Input Sheet'!D108</f>
        <v>1</v>
      </c>
      <c r="E54" s="2">
        <f>'Input Sheet'!E108</f>
        <v>1</v>
      </c>
      <c r="F54" s="2">
        <f>'Input Sheet'!F108</f>
        <v>1</v>
      </c>
      <c r="G54" s="2">
        <f>'Input Sheet'!G108</f>
        <v>1</v>
      </c>
      <c r="H54" s="2">
        <f>'Input Sheet'!H108</f>
        <v>1</v>
      </c>
      <c r="I54" s="2">
        <f>'Input Sheet'!I108</f>
        <v>1</v>
      </c>
      <c r="J54" s="2">
        <f>'Input Sheet'!J108</f>
        <v>1</v>
      </c>
      <c r="K54" s="2">
        <f>'Input Sheet'!K108</f>
        <v>1</v>
      </c>
      <c r="L54" s="2">
        <f>'Input Sheet'!L108</f>
        <v>1</v>
      </c>
      <c r="M54" s="2">
        <f>'Input Sheet'!M108</f>
        <v>1</v>
      </c>
      <c r="N54" s="2">
        <f>'Input Sheet'!N108</f>
        <v>1</v>
      </c>
      <c r="O54" s="2">
        <f>'Input Sheet'!O108</f>
        <v>1</v>
      </c>
      <c r="P54" s="2">
        <f>'Input Sheet'!P108</f>
        <v>1</v>
      </c>
      <c r="Q54" s="2">
        <f>'Input Sheet'!Q108</f>
        <v>1</v>
      </c>
      <c r="R54" s="2">
        <f>'Input Sheet'!R108</f>
        <v>1</v>
      </c>
      <c r="S54" s="2">
        <f>'Input Sheet'!S108</f>
        <v>1</v>
      </c>
      <c r="T54" s="2">
        <f>'Input Sheet'!T108</f>
        <v>1</v>
      </c>
      <c r="U54" s="2">
        <f>'Input Sheet'!U108</f>
        <v>1</v>
      </c>
      <c r="V54" s="2">
        <f>'Input Sheet'!V108</f>
        <v>1</v>
      </c>
      <c r="W54" s="2">
        <f>'Input Sheet'!W108</f>
        <v>1</v>
      </c>
      <c r="X54" s="2">
        <f>'Input Sheet'!X108</f>
        <v>1</v>
      </c>
      <c r="Y54" s="2">
        <f>'Input Sheet'!Y108</f>
        <v>1</v>
      </c>
      <c r="Z54" s="2">
        <f>'Input Sheet'!Z108</f>
        <v>1</v>
      </c>
      <c r="AA54" s="2">
        <f>'Input Sheet'!AA108</f>
        <v>1</v>
      </c>
      <c r="AB54" s="2">
        <f>'Input Sheet'!AB108</f>
        <v>1</v>
      </c>
      <c r="AC54" s="2">
        <f>'Input Sheet'!AC108</f>
        <v>1</v>
      </c>
      <c r="AD54" s="2">
        <f>'Input Sheet'!AD108</f>
        <v>1</v>
      </c>
      <c r="AE54" s="2">
        <f>'Input Sheet'!AE108</f>
        <v>1</v>
      </c>
      <c r="AF54" s="2">
        <f>'Input Sheet'!AF108</f>
        <v>1</v>
      </c>
      <c r="AG54" s="2">
        <f>'Input Sheet'!AG108</f>
        <v>1</v>
      </c>
      <c r="AH54" s="2">
        <f>'Input Sheet'!AH108</f>
        <v>1</v>
      </c>
      <c r="AI54" s="2">
        <f>'Input Sheet'!AI108</f>
        <v>1</v>
      </c>
      <c r="AJ54" s="2">
        <f>'Input Sheet'!AJ108</f>
        <v>1</v>
      </c>
      <c r="AK54" s="2">
        <f>'Input Sheet'!AK108</f>
        <v>1</v>
      </c>
      <c r="AL54" s="2">
        <f>'Input Sheet'!AL108</f>
        <v>1</v>
      </c>
      <c r="AM54" s="2">
        <f>'Input Sheet'!AM108</f>
        <v>1</v>
      </c>
      <c r="AN54" s="2">
        <f>'Input Sheet'!AN108</f>
        <v>1</v>
      </c>
      <c r="AO54" s="2">
        <f>'Input Sheet'!AO108</f>
        <v>1</v>
      </c>
      <c r="AP54" s="2">
        <f>'Input Sheet'!AP108</f>
        <v>1</v>
      </c>
      <c r="AQ54" s="2">
        <f>'Input Sheet'!AQ108</f>
        <v>1</v>
      </c>
      <c r="AR54" s="2">
        <f>'Input Sheet'!AR108</f>
        <v>1</v>
      </c>
      <c r="AS54" s="2">
        <f>'Input Sheet'!AS108</f>
        <v>1</v>
      </c>
      <c r="AT54" s="2">
        <f>'Input Sheet'!AT108</f>
        <v>1</v>
      </c>
      <c r="AU54" s="2">
        <f>'Input Sheet'!AU108</f>
        <v>1</v>
      </c>
      <c r="AV54" s="2">
        <f>'Input Sheet'!AV108</f>
        <v>1</v>
      </c>
      <c r="AW54" s="2">
        <f>'Input Sheet'!AW108</f>
        <v>1</v>
      </c>
      <c r="AX54" s="2">
        <f>'Input Sheet'!AX108</f>
        <v>1</v>
      </c>
      <c r="AY54" s="2">
        <f>'Input Sheet'!AY108</f>
        <v>1</v>
      </c>
      <c r="AZ54" s="2">
        <f>'Input Sheet'!AZ108</f>
        <v>1</v>
      </c>
      <c r="BA54" s="2">
        <f>'Input Sheet'!BA108</f>
        <v>1</v>
      </c>
      <c r="BB54" s="2">
        <f>'Input Sheet'!BB108</f>
        <v>1</v>
      </c>
      <c r="BC54" s="2">
        <f>'Input Sheet'!BC108</f>
        <v>1</v>
      </c>
      <c r="BD54" s="2">
        <f>'Input Sheet'!BD108</f>
        <v>1</v>
      </c>
      <c r="BE54" s="2">
        <f>'Input Sheet'!BE108</f>
        <v>1</v>
      </c>
      <c r="BF54" s="2">
        <f>'Input Sheet'!BF108</f>
        <v>1</v>
      </c>
      <c r="BG54" s="2">
        <f>'Input Sheet'!BG108</f>
        <v>1</v>
      </c>
      <c r="BH54" s="2">
        <f>'Input Sheet'!BH108</f>
        <v>1</v>
      </c>
      <c r="BI54" s="2">
        <f>'Input Sheet'!BI108</f>
        <v>1</v>
      </c>
      <c r="BJ54" s="2">
        <f>'Input Sheet'!BJ108</f>
        <v>1</v>
      </c>
    </row>
    <row r="55" spans="2:62" x14ac:dyDescent="0.25">
      <c r="B55" s="2" t="str">
        <f>'Input Sheet'!B109</f>
        <v>Market Development Associate</v>
      </c>
      <c r="C55" s="2">
        <f>'Input Sheet'!C109</f>
        <v>1</v>
      </c>
      <c r="D55" s="2">
        <f>'Input Sheet'!D109</f>
        <v>1</v>
      </c>
      <c r="E55" s="2">
        <f>'Input Sheet'!E109</f>
        <v>1</v>
      </c>
      <c r="F55" s="2">
        <f>'Input Sheet'!F109</f>
        <v>1</v>
      </c>
      <c r="G55" s="2">
        <f>'Input Sheet'!G109</f>
        <v>1</v>
      </c>
      <c r="H55" s="2">
        <f>'Input Sheet'!H109</f>
        <v>2</v>
      </c>
      <c r="I55" s="2">
        <f>'Input Sheet'!I109</f>
        <v>2</v>
      </c>
      <c r="J55" s="2">
        <f>'Input Sheet'!J109</f>
        <v>2</v>
      </c>
      <c r="K55" s="2">
        <f>'Input Sheet'!K109</f>
        <v>2</v>
      </c>
      <c r="L55" s="2">
        <f>'Input Sheet'!L109</f>
        <v>2</v>
      </c>
      <c r="M55" s="2">
        <f>'Input Sheet'!M109</f>
        <v>2</v>
      </c>
      <c r="N55" s="2">
        <f>'Input Sheet'!N109</f>
        <v>2</v>
      </c>
      <c r="O55" s="2">
        <f>'Input Sheet'!O109</f>
        <v>2</v>
      </c>
      <c r="P55" s="2">
        <f>'Input Sheet'!P109</f>
        <v>2</v>
      </c>
      <c r="Q55" s="2">
        <f>'Input Sheet'!Q109</f>
        <v>2</v>
      </c>
      <c r="R55" s="2">
        <f>'Input Sheet'!R109</f>
        <v>2</v>
      </c>
      <c r="S55" s="2">
        <f>'Input Sheet'!S109</f>
        <v>2</v>
      </c>
      <c r="T55" s="2">
        <f>'Input Sheet'!T109</f>
        <v>2</v>
      </c>
      <c r="U55" s="2">
        <f>'Input Sheet'!U109</f>
        <v>3</v>
      </c>
      <c r="V55" s="2">
        <f>'Input Sheet'!V109</f>
        <v>3</v>
      </c>
      <c r="W55" s="2">
        <f>'Input Sheet'!W109</f>
        <v>3</v>
      </c>
      <c r="X55" s="2">
        <f>'Input Sheet'!X109</f>
        <v>3</v>
      </c>
      <c r="Y55" s="2">
        <f>'Input Sheet'!Y109</f>
        <v>3</v>
      </c>
      <c r="Z55" s="2">
        <f>'Input Sheet'!Z109</f>
        <v>3</v>
      </c>
      <c r="AA55" s="2">
        <f>'Input Sheet'!AA109</f>
        <v>3</v>
      </c>
      <c r="AB55" s="2">
        <f>'Input Sheet'!AB109</f>
        <v>3</v>
      </c>
      <c r="AC55" s="2">
        <f>'Input Sheet'!AC109</f>
        <v>3</v>
      </c>
      <c r="AD55" s="2">
        <f>'Input Sheet'!AD109</f>
        <v>3</v>
      </c>
      <c r="AE55" s="2">
        <f>'Input Sheet'!AE109</f>
        <v>3</v>
      </c>
      <c r="AF55" s="2">
        <f>'Input Sheet'!AF109</f>
        <v>3</v>
      </c>
      <c r="AG55" s="2">
        <f>'Input Sheet'!AG109</f>
        <v>3</v>
      </c>
      <c r="AH55" s="2">
        <f>'Input Sheet'!AH109</f>
        <v>3</v>
      </c>
      <c r="AI55" s="2">
        <f>'Input Sheet'!AI109</f>
        <v>3</v>
      </c>
      <c r="AJ55" s="2">
        <f>'Input Sheet'!AJ109</f>
        <v>3</v>
      </c>
      <c r="AK55" s="2">
        <f>'Input Sheet'!AK109</f>
        <v>3</v>
      </c>
      <c r="AL55" s="2">
        <f>'Input Sheet'!AL109</f>
        <v>3</v>
      </c>
      <c r="AM55" s="2">
        <f>'Input Sheet'!AM109</f>
        <v>3</v>
      </c>
      <c r="AN55" s="2">
        <f>'Input Sheet'!AN109</f>
        <v>3</v>
      </c>
      <c r="AO55" s="2">
        <f>'Input Sheet'!AO109</f>
        <v>4</v>
      </c>
      <c r="AP55" s="2">
        <f>'Input Sheet'!AP109</f>
        <v>4</v>
      </c>
      <c r="AQ55" s="2">
        <f>'Input Sheet'!AQ109</f>
        <v>4</v>
      </c>
      <c r="AR55" s="2">
        <f>'Input Sheet'!AR109</f>
        <v>4</v>
      </c>
      <c r="AS55" s="2">
        <f>'Input Sheet'!AS109</f>
        <v>4</v>
      </c>
      <c r="AT55" s="2">
        <f>'Input Sheet'!AT109</f>
        <v>4</v>
      </c>
      <c r="AU55" s="2">
        <f>'Input Sheet'!AU109</f>
        <v>4</v>
      </c>
      <c r="AV55" s="2">
        <f>'Input Sheet'!AV109</f>
        <v>4</v>
      </c>
      <c r="AW55" s="2">
        <f>'Input Sheet'!AW109</f>
        <v>4</v>
      </c>
      <c r="AX55" s="2">
        <f>'Input Sheet'!AX109</f>
        <v>4</v>
      </c>
      <c r="AY55" s="2">
        <f>'Input Sheet'!AY109</f>
        <v>5</v>
      </c>
      <c r="AZ55" s="2">
        <f>'Input Sheet'!AZ109</f>
        <v>5</v>
      </c>
      <c r="BA55" s="2">
        <f>'Input Sheet'!BA109</f>
        <v>5</v>
      </c>
      <c r="BB55" s="2">
        <f>'Input Sheet'!BB109</f>
        <v>5</v>
      </c>
      <c r="BC55" s="2">
        <f>'Input Sheet'!BC109</f>
        <v>5</v>
      </c>
      <c r="BD55" s="2">
        <f>'Input Sheet'!BD109</f>
        <v>5</v>
      </c>
      <c r="BE55" s="2">
        <f>'Input Sheet'!BE109</f>
        <v>5</v>
      </c>
      <c r="BF55" s="2">
        <f>'Input Sheet'!BF109</f>
        <v>5</v>
      </c>
      <c r="BG55" s="2">
        <f>'Input Sheet'!BG109</f>
        <v>5</v>
      </c>
      <c r="BH55" s="2">
        <f>'Input Sheet'!BH109</f>
        <v>5</v>
      </c>
      <c r="BI55" s="2">
        <f>'Input Sheet'!BI109</f>
        <v>5</v>
      </c>
      <c r="BJ55" s="2">
        <f>'Input Sheet'!BJ109</f>
        <v>5</v>
      </c>
    </row>
    <row r="56" spans="2:62" x14ac:dyDescent="0.25">
      <c r="B56" s="2" t="str">
        <f>'Input Sheet'!B110</f>
        <v>Front-End Tech developer</v>
      </c>
      <c r="C56" s="2">
        <f>'Input Sheet'!C110</f>
        <v>1</v>
      </c>
      <c r="D56" s="2">
        <f>'Input Sheet'!D110</f>
        <v>1</v>
      </c>
      <c r="E56" s="2">
        <f>'Input Sheet'!E110</f>
        <v>1</v>
      </c>
      <c r="F56" s="2">
        <f>'Input Sheet'!F110</f>
        <v>1</v>
      </c>
      <c r="G56" s="2">
        <f>'Input Sheet'!G110</f>
        <v>1</v>
      </c>
      <c r="H56" s="2">
        <f>'Input Sheet'!H110</f>
        <v>1</v>
      </c>
      <c r="I56" s="2">
        <f>'Input Sheet'!I110</f>
        <v>1</v>
      </c>
      <c r="J56" s="2">
        <f>'Input Sheet'!J110</f>
        <v>1</v>
      </c>
      <c r="K56" s="2">
        <f>'Input Sheet'!K110</f>
        <v>1</v>
      </c>
      <c r="L56" s="2">
        <f>'Input Sheet'!L110</f>
        <v>1</v>
      </c>
      <c r="M56" s="2">
        <f>'Input Sheet'!M110</f>
        <v>1</v>
      </c>
      <c r="N56" s="2">
        <f>'Input Sheet'!N110</f>
        <v>1</v>
      </c>
      <c r="O56" s="2">
        <f>'Input Sheet'!O110</f>
        <v>1</v>
      </c>
      <c r="P56" s="2">
        <f>'Input Sheet'!P110</f>
        <v>1</v>
      </c>
      <c r="Q56" s="2">
        <f>'Input Sheet'!Q110</f>
        <v>1</v>
      </c>
      <c r="R56" s="2">
        <f>'Input Sheet'!R110</f>
        <v>1</v>
      </c>
      <c r="S56" s="2">
        <f>'Input Sheet'!S110</f>
        <v>1</v>
      </c>
      <c r="T56" s="2">
        <f>'Input Sheet'!T110</f>
        <v>1</v>
      </c>
      <c r="U56" s="2">
        <f>'Input Sheet'!U110</f>
        <v>0.5</v>
      </c>
      <c r="V56" s="2">
        <f>'Input Sheet'!V110</f>
        <v>0.5</v>
      </c>
      <c r="W56" s="2">
        <f>'Input Sheet'!W110</f>
        <v>0.5</v>
      </c>
      <c r="X56" s="2">
        <f>'Input Sheet'!X110</f>
        <v>0.5</v>
      </c>
      <c r="Y56" s="2">
        <f>'Input Sheet'!Y110</f>
        <v>0.5</v>
      </c>
      <c r="Z56" s="2">
        <f>'Input Sheet'!Z110</f>
        <v>0.5</v>
      </c>
      <c r="AA56" s="2">
        <f>'Input Sheet'!AA110</f>
        <v>0.5</v>
      </c>
      <c r="AB56" s="2">
        <f>'Input Sheet'!AB110</f>
        <v>0.5</v>
      </c>
      <c r="AC56" s="2">
        <f>'Input Sheet'!AC110</f>
        <v>0.5</v>
      </c>
      <c r="AD56" s="2">
        <f>'Input Sheet'!AD110</f>
        <v>0.5</v>
      </c>
      <c r="AE56" s="2">
        <f>'Input Sheet'!AE110</f>
        <v>0.5</v>
      </c>
      <c r="AF56" s="2">
        <f>'Input Sheet'!AF110</f>
        <v>0.5</v>
      </c>
      <c r="AG56" s="2">
        <f>'Input Sheet'!AG110</f>
        <v>0.5</v>
      </c>
      <c r="AH56" s="2">
        <f>'Input Sheet'!AH110</f>
        <v>0.5</v>
      </c>
      <c r="AI56" s="2">
        <f>'Input Sheet'!AI110</f>
        <v>0.5</v>
      </c>
      <c r="AJ56" s="2">
        <f>'Input Sheet'!AJ110</f>
        <v>0.5</v>
      </c>
      <c r="AK56" s="2">
        <f>'Input Sheet'!AK110</f>
        <v>0.5</v>
      </c>
      <c r="AL56" s="2">
        <f>'Input Sheet'!AL110</f>
        <v>0.5</v>
      </c>
      <c r="AM56" s="2">
        <f>'Input Sheet'!AM110</f>
        <v>0.5</v>
      </c>
      <c r="AN56" s="2">
        <f>'Input Sheet'!AN110</f>
        <v>0.5</v>
      </c>
      <c r="AO56" s="2">
        <f>'Input Sheet'!AO110</f>
        <v>0.5</v>
      </c>
      <c r="AP56" s="2">
        <f>'Input Sheet'!AP110</f>
        <v>0.5</v>
      </c>
      <c r="AQ56" s="2">
        <f>'Input Sheet'!AQ110</f>
        <v>0.5</v>
      </c>
      <c r="AR56" s="2">
        <f>'Input Sheet'!AR110</f>
        <v>0.5</v>
      </c>
      <c r="AS56" s="2">
        <f>'Input Sheet'!AS110</f>
        <v>0.5</v>
      </c>
      <c r="AT56" s="2">
        <f>'Input Sheet'!AT110</f>
        <v>0.5</v>
      </c>
      <c r="AU56" s="2">
        <f>'Input Sheet'!AU110</f>
        <v>0.5</v>
      </c>
      <c r="AV56" s="2">
        <f>'Input Sheet'!AV110</f>
        <v>0.5</v>
      </c>
      <c r="AW56" s="2">
        <f>'Input Sheet'!AW110</f>
        <v>0.5</v>
      </c>
      <c r="AX56" s="2">
        <f>'Input Sheet'!AX110</f>
        <v>0.5</v>
      </c>
      <c r="AY56" s="2">
        <f>'Input Sheet'!AY110</f>
        <v>0.5</v>
      </c>
      <c r="AZ56" s="2">
        <f>'Input Sheet'!AZ110</f>
        <v>0.5</v>
      </c>
      <c r="BA56" s="2">
        <f>'Input Sheet'!BA110</f>
        <v>0.5</v>
      </c>
      <c r="BB56" s="2">
        <f>'Input Sheet'!BB110</f>
        <v>0.5</v>
      </c>
      <c r="BC56" s="2">
        <f>'Input Sheet'!BC110</f>
        <v>0.5</v>
      </c>
      <c r="BD56" s="2">
        <f>'Input Sheet'!BD110</f>
        <v>0.5</v>
      </c>
      <c r="BE56" s="2">
        <f>'Input Sheet'!BE110</f>
        <v>0.5</v>
      </c>
      <c r="BF56" s="2">
        <f>'Input Sheet'!BF110</f>
        <v>0.5</v>
      </c>
      <c r="BG56" s="2">
        <f>'Input Sheet'!BG110</f>
        <v>0.5</v>
      </c>
      <c r="BH56" s="2">
        <f>'Input Sheet'!BH110</f>
        <v>0.5</v>
      </c>
      <c r="BI56" s="2">
        <f>'Input Sheet'!BI110</f>
        <v>0.5</v>
      </c>
      <c r="BJ56" s="2">
        <f>'Input Sheet'!BJ110</f>
        <v>0.5</v>
      </c>
    </row>
    <row r="57" spans="2:62" x14ac:dyDescent="0.25">
      <c r="B57" s="2" t="str">
        <f>'Input Sheet'!B111</f>
        <v>Tech Development Lead (incl cybersecurity)</v>
      </c>
      <c r="C57" s="2">
        <f>'Input Sheet'!C111</f>
        <v>1</v>
      </c>
      <c r="D57" s="2">
        <f>'Input Sheet'!D111</f>
        <v>1</v>
      </c>
      <c r="E57" s="2">
        <f>'Input Sheet'!E111</f>
        <v>1</v>
      </c>
      <c r="F57" s="2">
        <f>'Input Sheet'!F111</f>
        <v>1</v>
      </c>
      <c r="G57" s="2">
        <f>'Input Sheet'!G111</f>
        <v>1</v>
      </c>
      <c r="H57" s="2">
        <f>'Input Sheet'!H111</f>
        <v>1</v>
      </c>
      <c r="I57" s="2">
        <f>'Input Sheet'!I111</f>
        <v>1</v>
      </c>
      <c r="J57" s="2">
        <f>'Input Sheet'!J111</f>
        <v>1</v>
      </c>
      <c r="K57" s="2">
        <f>'Input Sheet'!K111</f>
        <v>1</v>
      </c>
      <c r="L57" s="2">
        <f>'Input Sheet'!L111</f>
        <v>1</v>
      </c>
      <c r="M57" s="2">
        <f>'Input Sheet'!M111</f>
        <v>1</v>
      </c>
      <c r="N57" s="2">
        <f>'Input Sheet'!N111</f>
        <v>1</v>
      </c>
      <c r="O57" s="2">
        <f>'Input Sheet'!O111</f>
        <v>1</v>
      </c>
      <c r="P57" s="2">
        <f>'Input Sheet'!P111</f>
        <v>1</v>
      </c>
      <c r="Q57" s="2">
        <f>'Input Sheet'!Q111</f>
        <v>1</v>
      </c>
      <c r="R57" s="2">
        <f>'Input Sheet'!R111</f>
        <v>1</v>
      </c>
      <c r="S57" s="2">
        <f>'Input Sheet'!S111</f>
        <v>1</v>
      </c>
      <c r="T57" s="2">
        <f>'Input Sheet'!T111</f>
        <v>1</v>
      </c>
      <c r="U57" s="2">
        <f>'Input Sheet'!U111</f>
        <v>1</v>
      </c>
      <c r="V57" s="2">
        <f>'Input Sheet'!V111</f>
        <v>1</v>
      </c>
      <c r="W57" s="2">
        <f>'Input Sheet'!W111</f>
        <v>1</v>
      </c>
      <c r="X57" s="2">
        <f>'Input Sheet'!X111</f>
        <v>1</v>
      </c>
      <c r="Y57" s="2">
        <f>'Input Sheet'!Y111</f>
        <v>1</v>
      </c>
      <c r="Z57" s="2">
        <f>'Input Sheet'!Z111</f>
        <v>1</v>
      </c>
      <c r="AA57" s="2">
        <f>'Input Sheet'!AA111</f>
        <v>1</v>
      </c>
      <c r="AB57" s="2">
        <f>'Input Sheet'!AB111</f>
        <v>1</v>
      </c>
      <c r="AC57" s="2">
        <f>'Input Sheet'!AC111</f>
        <v>1</v>
      </c>
      <c r="AD57" s="2">
        <f>'Input Sheet'!AD111</f>
        <v>1</v>
      </c>
      <c r="AE57" s="2">
        <f>'Input Sheet'!AE111</f>
        <v>1</v>
      </c>
      <c r="AF57" s="2">
        <f>'Input Sheet'!AF111</f>
        <v>1</v>
      </c>
      <c r="AG57" s="2">
        <f>'Input Sheet'!AG111</f>
        <v>1</v>
      </c>
      <c r="AH57" s="2">
        <f>'Input Sheet'!AH111</f>
        <v>1</v>
      </c>
      <c r="AI57" s="2">
        <f>'Input Sheet'!AI111</f>
        <v>1</v>
      </c>
      <c r="AJ57" s="2">
        <f>'Input Sheet'!AJ111</f>
        <v>1</v>
      </c>
      <c r="AK57" s="2">
        <f>'Input Sheet'!AK111</f>
        <v>1</v>
      </c>
      <c r="AL57" s="2">
        <f>'Input Sheet'!AL111</f>
        <v>1</v>
      </c>
      <c r="AM57" s="2">
        <f>'Input Sheet'!AM111</f>
        <v>1</v>
      </c>
      <c r="AN57" s="2">
        <f>'Input Sheet'!AN111</f>
        <v>1</v>
      </c>
      <c r="AO57" s="2">
        <f>'Input Sheet'!AO111</f>
        <v>1</v>
      </c>
      <c r="AP57" s="2">
        <f>'Input Sheet'!AP111</f>
        <v>1</v>
      </c>
      <c r="AQ57" s="2">
        <f>'Input Sheet'!AQ111</f>
        <v>1</v>
      </c>
      <c r="AR57" s="2">
        <f>'Input Sheet'!AR111</f>
        <v>1</v>
      </c>
      <c r="AS57" s="2">
        <f>'Input Sheet'!AS111</f>
        <v>1</v>
      </c>
      <c r="AT57" s="2">
        <f>'Input Sheet'!AT111</f>
        <v>1</v>
      </c>
      <c r="AU57" s="2">
        <f>'Input Sheet'!AU111</f>
        <v>1</v>
      </c>
      <c r="AV57" s="2">
        <f>'Input Sheet'!AV111</f>
        <v>1</v>
      </c>
      <c r="AW57" s="2">
        <f>'Input Sheet'!AW111</f>
        <v>1</v>
      </c>
      <c r="AX57" s="2">
        <f>'Input Sheet'!AX111</f>
        <v>1</v>
      </c>
      <c r="AY57" s="2">
        <f>'Input Sheet'!AY111</f>
        <v>1</v>
      </c>
      <c r="AZ57" s="2">
        <f>'Input Sheet'!AZ111</f>
        <v>1</v>
      </c>
      <c r="BA57" s="2">
        <f>'Input Sheet'!BA111</f>
        <v>1</v>
      </c>
      <c r="BB57" s="2">
        <f>'Input Sheet'!BB111</f>
        <v>1</v>
      </c>
      <c r="BC57" s="2">
        <f>'Input Sheet'!BC111</f>
        <v>1</v>
      </c>
      <c r="BD57" s="2">
        <f>'Input Sheet'!BD111</f>
        <v>1</v>
      </c>
      <c r="BE57" s="2">
        <f>'Input Sheet'!BE111</f>
        <v>1</v>
      </c>
      <c r="BF57" s="2">
        <f>'Input Sheet'!BF111</f>
        <v>1</v>
      </c>
      <c r="BG57" s="2">
        <f>'Input Sheet'!BG111</f>
        <v>1</v>
      </c>
      <c r="BH57" s="2">
        <f>'Input Sheet'!BH111</f>
        <v>1</v>
      </c>
      <c r="BI57" s="2">
        <f>'Input Sheet'!BI111</f>
        <v>1</v>
      </c>
      <c r="BJ57" s="2">
        <f>'Input Sheet'!BJ111</f>
        <v>1</v>
      </c>
    </row>
    <row r="58" spans="2:62" x14ac:dyDescent="0.25">
      <c r="B58" s="2" t="str">
        <f>'Input Sheet'!B112</f>
        <v>Marine Biologist</v>
      </c>
      <c r="C58" s="2">
        <f>'Input Sheet'!C112</f>
        <v>0.5</v>
      </c>
      <c r="D58" s="2">
        <f>'Input Sheet'!D112</f>
        <v>0.5</v>
      </c>
      <c r="E58" s="2">
        <f>'Input Sheet'!E112</f>
        <v>0.5</v>
      </c>
      <c r="F58" s="2">
        <f>'Input Sheet'!F112</f>
        <v>0.5</v>
      </c>
      <c r="G58" s="2">
        <f>'Input Sheet'!G112</f>
        <v>0.5</v>
      </c>
      <c r="H58" s="2">
        <f>'Input Sheet'!H112</f>
        <v>0.5</v>
      </c>
      <c r="I58" s="2">
        <f>'Input Sheet'!I112</f>
        <v>0.5</v>
      </c>
      <c r="J58" s="2">
        <f>'Input Sheet'!J112</f>
        <v>0.5</v>
      </c>
      <c r="K58" s="2">
        <f>'Input Sheet'!K112</f>
        <v>0.5</v>
      </c>
      <c r="L58" s="2">
        <f>'Input Sheet'!L112</f>
        <v>0.5</v>
      </c>
      <c r="M58" s="2">
        <f>'Input Sheet'!M112</f>
        <v>0.5</v>
      </c>
      <c r="N58" s="2">
        <f>'Input Sheet'!N112</f>
        <v>0.5</v>
      </c>
      <c r="O58" s="2">
        <f>'Input Sheet'!O112</f>
        <v>0.5</v>
      </c>
      <c r="P58" s="2">
        <f>'Input Sheet'!P112</f>
        <v>0.5</v>
      </c>
      <c r="Q58" s="2">
        <f>'Input Sheet'!Q112</f>
        <v>0.5</v>
      </c>
      <c r="R58" s="2">
        <f>'Input Sheet'!R112</f>
        <v>0.5</v>
      </c>
      <c r="S58" s="2">
        <f>'Input Sheet'!S112</f>
        <v>0.5</v>
      </c>
      <c r="T58" s="2">
        <f>'Input Sheet'!T112</f>
        <v>0.5</v>
      </c>
      <c r="U58" s="2">
        <f>'Input Sheet'!U112</f>
        <v>0.5</v>
      </c>
      <c r="V58" s="2">
        <f>'Input Sheet'!V112</f>
        <v>0.5</v>
      </c>
      <c r="W58" s="2">
        <f>'Input Sheet'!W112</f>
        <v>0.5</v>
      </c>
      <c r="X58" s="2">
        <f>'Input Sheet'!X112</f>
        <v>0.5</v>
      </c>
      <c r="Y58" s="2">
        <f>'Input Sheet'!Y112</f>
        <v>0.5</v>
      </c>
      <c r="Z58" s="2">
        <f>'Input Sheet'!Z112</f>
        <v>0.5</v>
      </c>
      <c r="AA58" s="2">
        <f>'Input Sheet'!AA112</f>
        <v>0.5</v>
      </c>
      <c r="AB58" s="2">
        <f>'Input Sheet'!AB112</f>
        <v>0.5</v>
      </c>
      <c r="AC58" s="2">
        <f>'Input Sheet'!AC112</f>
        <v>0.5</v>
      </c>
      <c r="AD58" s="2">
        <f>'Input Sheet'!AD112</f>
        <v>0.5</v>
      </c>
      <c r="AE58" s="2">
        <f>'Input Sheet'!AE112</f>
        <v>0.5</v>
      </c>
      <c r="AF58" s="2">
        <f>'Input Sheet'!AF112</f>
        <v>0.5</v>
      </c>
      <c r="AG58" s="2">
        <f>'Input Sheet'!AG112</f>
        <v>0.5</v>
      </c>
      <c r="AH58" s="2">
        <f>'Input Sheet'!AH112</f>
        <v>0.5</v>
      </c>
      <c r="AI58" s="2">
        <f>'Input Sheet'!AI112</f>
        <v>0.5</v>
      </c>
      <c r="AJ58" s="2">
        <f>'Input Sheet'!AJ112</f>
        <v>0.5</v>
      </c>
      <c r="AK58" s="2">
        <f>'Input Sheet'!AK112</f>
        <v>0.5</v>
      </c>
      <c r="AL58" s="2">
        <f>'Input Sheet'!AL112</f>
        <v>0.5</v>
      </c>
      <c r="AM58" s="2">
        <f>'Input Sheet'!AM112</f>
        <v>0.5</v>
      </c>
      <c r="AN58" s="2">
        <f>'Input Sheet'!AN112</f>
        <v>0.5</v>
      </c>
      <c r="AO58" s="2">
        <f>'Input Sheet'!AO112</f>
        <v>0.5</v>
      </c>
      <c r="AP58" s="2">
        <f>'Input Sheet'!AP112</f>
        <v>0.5</v>
      </c>
      <c r="AQ58" s="2">
        <f>'Input Sheet'!AQ112</f>
        <v>0.5</v>
      </c>
      <c r="AR58" s="2">
        <f>'Input Sheet'!AR112</f>
        <v>0.5</v>
      </c>
      <c r="AS58" s="2">
        <f>'Input Sheet'!AS112</f>
        <v>0.5</v>
      </c>
      <c r="AT58" s="2">
        <f>'Input Sheet'!AT112</f>
        <v>0.5</v>
      </c>
      <c r="AU58" s="2">
        <f>'Input Sheet'!AU112</f>
        <v>0.5</v>
      </c>
      <c r="AV58" s="2">
        <f>'Input Sheet'!AV112</f>
        <v>0.5</v>
      </c>
      <c r="AW58" s="2">
        <f>'Input Sheet'!AW112</f>
        <v>0.5</v>
      </c>
      <c r="AX58" s="2">
        <f>'Input Sheet'!AX112</f>
        <v>0.5</v>
      </c>
      <c r="AY58" s="2">
        <f>'Input Sheet'!AY112</f>
        <v>0.5</v>
      </c>
      <c r="AZ58" s="2">
        <f>'Input Sheet'!AZ112</f>
        <v>0.5</v>
      </c>
      <c r="BA58" s="2">
        <f>'Input Sheet'!BA112</f>
        <v>0.5</v>
      </c>
      <c r="BB58" s="2">
        <f>'Input Sheet'!BB112</f>
        <v>0.5</v>
      </c>
      <c r="BC58" s="2">
        <f>'Input Sheet'!BC112</f>
        <v>0.5</v>
      </c>
      <c r="BD58" s="2">
        <f>'Input Sheet'!BD112</f>
        <v>0.5</v>
      </c>
      <c r="BE58" s="2">
        <f>'Input Sheet'!BE112</f>
        <v>0.5</v>
      </c>
      <c r="BF58" s="2">
        <f>'Input Sheet'!BF112</f>
        <v>0.5</v>
      </c>
      <c r="BG58" s="2">
        <f>'Input Sheet'!BG112</f>
        <v>0.5</v>
      </c>
      <c r="BH58" s="2">
        <f>'Input Sheet'!BH112</f>
        <v>0.5</v>
      </c>
      <c r="BI58" s="2">
        <f>'Input Sheet'!BI112</f>
        <v>0.5</v>
      </c>
      <c r="BJ58" s="2">
        <f>'Input Sheet'!BJ112</f>
        <v>0.5</v>
      </c>
    </row>
    <row r="59" spans="2:62" x14ac:dyDescent="0.25">
      <c r="B59" s="2" t="str">
        <f>'Input Sheet'!B113</f>
        <v>Admin</v>
      </c>
      <c r="C59" s="2">
        <f>'Input Sheet'!C113</f>
        <v>1</v>
      </c>
      <c r="D59" s="2">
        <f>'Input Sheet'!D113</f>
        <v>1</v>
      </c>
      <c r="E59" s="2">
        <f>'Input Sheet'!E113</f>
        <v>1</v>
      </c>
      <c r="F59" s="2">
        <f>'Input Sheet'!F113</f>
        <v>2</v>
      </c>
      <c r="G59" s="2">
        <f>'Input Sheet'!G113</f>
        <v>2</v>
      </c>
      <c r="H59" s="2">
        <f>'Input Sheet'!H113</f>
        <v>4</v>
      </c>
      <c r="I59" s="2">
        <f>'Input Sheet'!I113</f>
        <v>4</v>
      </c>
      <c r="J59" s="2">
        <f>'Input Sheet'!J113</f>
        <v>4</v>
      </c>
      <c r="K59" s="2">
        <f>'Input Sheet'!K113</f>
        <v>4</v>
      </c>
      <c r="L59" s="2">
        <f>'Input Sheet'!L113</f>
        <v>4</v>
      </c>
      <c r="M59" s="2">
        <f>'Input Sheet'!M113</f>
        <v>4</v>
      </c>
      <c r="N59" s="2">
        <f>'Input Sheet'!N113</f>
        <v>4</v>
      </c>
      <c r="O59" s="2">
        <f>'Input Sheet'!O113</f>
        <v>4</v>
      </c>
      <c r="P59" s="2">
        <f>'Input Sheet'!P113</f>
        <v>4</v>
      </c>
      <c r="Q59" s="2">
        <f>'Input Sheet'!Q113</f>
        <v>4</v>
      </c>
      <c r="R59" s="2">
        <f>'Input Sheet'!R113</f>
        <v>4</v>
      </c>
      <c r="S59" s="2">
        <f>'Input Sheet'!S113</f>
        <v>4</v>
      </c>
      <c r="T59" s="2">
        <f>'Input Sheet'!T113</f>
        <v>4</v>
      </c>
      <c r="U59" s="2">
        <f>'Input Sheet'!U113</f>
        <v>4</v>
      </c>
      <c r="V59" s="2">
        <f>'Input Sheet'!V113</f>
        <v>5</v>
      </c>
      <c r="W59" s="2">
        <f>'Input Sheet'!W113</f>
        <v>5</v>
      </c>
      <c r="X59" s="2">
        <f>'Input Sheet'!X113</f>
        <v>5</v>
      </c>
      <c r="Y59" s="2">
        <f>'Input Sheet'!Y113</f>
        <v>5</v>
      </c>
      <c r="Z59" s="2">
        <f>'Input Sheet'!Z113</f>
        <v>5</v>
      </c>
      <c r="AA59" s="2">
        <f>'Input Sheet'!AA113</f>
        <v>5</v>
      </c>
      <c r="AB59" s="2">
        <f>'Input Sheet'!AB113</f>
        <v>5</v>
      </c>
      <c r="AC59" s="2">
        <f>'Input Sheet'!AC113</f>
        <v>5</v>
      </c>
      <c r="AD59" s="2">
        <f>'Input Sheet'!AD113</f>
        <v>5</v>
      </c>
      <c r="AE59" s="2">
        <f>'Input Sheet'!AE113</f>
        <v>5</v>
      </c>
      <c r="AF59" s="2">
        <f>'Input Sheet'!AF113</f>
        <v>5</v>
      </c>
      <c r="AG59" s="2">
        <f>'Input Sheet'!AG113</f>
        <v>5</v>
      </c>
      <c r="AH59" s="2">
        <f>'Input Sheet'!AH113</f>
        <v>6</v>
      </c>
      <c r="AI59" s="2">
        <f>'Input Sheet'!AI113</f>
        <v>6</v>
      </c>
      <c r="AJ59" s="2">
        <f>'Input Sheet'!AJ113</f>
        <v>6</v>
      </c>
      <c r="AK59" s="2">
        <f>'Input Sheet'!AK113</f>
        <v>6</v>
      </c>
      <c r="AL59" s="2">
        <f>'Input Sheet'!AL113</f>
        <v>6</v>
      </c>
      <c r="AM59" s="2">
        <f>'Input Sheet'!AM113</f>
        <v>6</v>
      </c>
      <c r="AN59" s="2">
        <f>'Input Sheet'!AN113</f>
        <v>6</v>
      </c>
      <c r="AO59" s="2">
        <f>'Input Sheet'!AO113</f>
        <v>6</v>
      </c>
      <c r="AP59" s="2">
        <f>'Input Sheet'!AP113</f>
        <v>6</v>
      </c>
      <c r="AQ59" s="2">
        <f>'Input Sheet'!AQ113</f>
        <v>6</v>
      </c>
      <c r="AR59" s="2">
        <f>'Input Sheet'!AR113</f>
        <v>6</v>
      </c>
      <c r="AS59" s="2">
        <f>'Input Sheet'!AS113</f>
        <v>6</v>
      </c>
      <c r="AT59" s="2">
        <f>'Input Sheet'!AT113</f>
        <v>6</v>
      </c>
      <c r="AU59" s="2">
        <f>'Input Sheet'!AU113</f>
        <v>6</v>
      </c>
      <c r="AV59" s="2">
        <f>'Input Sheet'!AV113</f>
        <v>6</v>
      </c>
      <c r="AW59" s="2">
        <f>'Input Sheet'!AW113</f>
        <v>6</v>
      </c>
      <c r="AX59" s="2">
        <f>'Input Sheet'!AX113</f>
        <v>6</v>
      </c>
      <c r="AY59" s="2">
        <f>'Input Sheet'!AY113</f>
        <v>6</v>
      </c>
      <c r="AZ59" s="2">
        <f>'Input Sheet'!AZ113</f>
        <v>6</v>
      </c>
      <c r="BA59" s="2">
        <f>'Input Sheet'!BA113</f>
        <v>6</v>
      </c>
      <c r="BB59" s="2">
        <f>'Input Sheet'!BB113</f>
        <v>6</v>
      </c>
      <c r="BC59" s="2">
        <f>'Input Sheet'!BC113</f>
        <v>6</v>
      </c>
      <c r="BD59" s="2">
        <f>'Input Sheet'!BD113</f>
        <v>6</v>
      </c>
      <c r="BE59" s="2">
        <f>'Input Sheet'!BE113</f>
        <v>6</v>
      </c>
      <c r="BF59" s="2">
        <f>'Input Sheet'!BF113</f>
        <v>6</v>
      </c>
      <c r="BG59" s="2">
        <f>'Input Sheet'!BG113</f>
        <v>6</v>
      </c>
      <c r="BH59" s="2">
        <f>'Input Sheet'!BH113</f>
        <v>6</v>
      </c>
      <c r="BI59" s="2">
        <f>'Input Sheet'!BI113</f>
        <v>6</v>
      </c>
      <c r="BJ59" s="2">
        <f>'Input Sheet'!BJ113</f>
        <v>6</v>
      </c>
    </row>
    <row r="60" spans="2:62" x14ac:dyDescent="0.25">
      <c r="B60" s="2" t="str">
        <f>'Input Sheet'!B114</f>
        <v>Sales Person</v>
      </c>
      <c r="C60" s="2">
        <f>'Input Sheet'!C114</f>
        <v>0</v>
      </c>
      <c r="D60" s="2">
        <f>'Input Sheet'!D114</f>
        <v>0</v>
      </c>
      <c r="E60" s="2">
        <f>'Input Sheet'!E114</f>
        <v>0</v>
      </c>
      <c r="F60" s="2">
        <f>'Input Sheet'!F114</f>
        <v>0</v>
      </c>
      <c r="G60" s="2">
        <f>'Input Sheet'!G114</f>
        <v>0</v>
      </c>
      <c r="H60" s="2">
        <f>'Input Sheet'!H114</f>
        <v>1</v>
      </c>
      <c r="I60" s="2">
        <f>'Input Sheet'!I114</f>
        <v>1</v>
      </c>
      <c r="J60" s="2">
        <f>'Input Sheet'!J114</f>
        <v>1</v>
      </c>
      <c r="K60" s="2">
        <f>'Input Sheet'!K114</f>
        <v>1</v>
      </c>
      <c r="L60" s="2">
        <f>'Input Sheet'!L114</f>
        <v>1</v>
      </c>
      <c r="M60" s="2">
        <f>'Input Sheet'!M114</f>
        <v>1</v>
      </c>
      <c r="N60" s="2">
        <f>'Input Sheet'!N114</f>
        <v>1</v>
      </c>
      <c r="O60" s="2">
        <f>'Input Sheet'!O114</f>
        <v>2</v>
      </c>
      <c r="P60" s="2">
        <f>'Input Sheet'!P114</f>
        <v>2</v>
      </c>
      <c r="Q60" s="2">
        <f>'Input Sheet'!Q114</f>
        <v>2</v>
      </c>
      <c r="R60" s="2">
        <f>'Input Sheet'!R114</f>
        <v>2</v>
      </c>
      <c r="S60" s="2">
        <f>'Input Sheet'!S114</f>
        <v>2</v>
      </c>
      <c r="T60" s="2">
        <f>'Input Sheet'!T114</f>
        <v>2</v>
      </c>
      <c r="U60" s="2">
        <f>'Input Sheet'!U114</f>
        <v>2</v>
      </c>
      <c r="V60" s="2">
        <f>'Input Sheet'!V114</f>
        <v>4</v>
      </c>
      <c r="W60" s="2">
        <f>'Input Sheet'!W114</f>
        <v>4</v>
      </c>
      <c r="X60" s="2">
        <f>'Input Sheet'!X114</f>
        <v>4</v>
      </c>
      <c r="Y60" s="2">
        <f>'Input Sheet'!Y114</f>
        <v>4</v>
      </c>
      <c r="Z60" s="2">
        <f>'Input Sheet'!Z114</f>
        <v>4</v>
      </c>
      <c r="AA60" s="2">
        <f>'Input Sheet'!AA114</f>
        <v>4</v>
      </c>
      <c r="AB60" s="2">
        <f>'Input Sheet'!AB114</f>
        <v>4</v>
      </c>
      <c r="AC60" s="2">
        <f>'Input Sheet'!AC114</f>
        <v>4</v>
      </c>
      <c r="AD60" s="2">
        <f>'Input Sheet'!AD114</f>
        <v>4</v>
      </c>
      <c r="AE60" s="2">
        <f>'Input Sheet'!AE114</f>
        <v>4</v>
      </c>
      <c r="AF60" s="2">
        <f>'Input Sheet'!AF114</f>
        <v>4</v>
      </c>
      <c r="AG60" s="2">
        <f>'Input Sheet'!AG114</f>
        <v>6</v>
      </c>
      <c r="AH60" s="2">
        <f>'Input Sheet'!AH114</f>
        <v>6</v>
      </c>
      <c r="AI60" s="2">
        <f>'Input Sheet'!AI114</f>
        <v>6</v>
      </c>
      <c r="AJ60" s="2">
        <f>'Input Sheet'!AJ114</f>
        <v>6</v>
      </c>
      <c r="AK60" s="2">
        <f>'Input Sheet'!AK114</f>
        <v>6</v>
      </c>
      <c r="AL60" s="2">
        <f>'Input Sheet'!AL114</f>
        <v>6</v>
      </c>
      <c r="AM60" s="2">
        <f>'Input Sheet'!AM114</f>
        <v>6</v>
      </c>
      <c r="AN60" s="2">
        <f>'Input Sheet'!AN114</f>
        <v>6</v>
      </c>
      <c r="AO60" s="2">
        <f>'Input Sheet'!AO114</f>
        <v>6</v>
      </c>
      <c r="AP60" s="2">
        <f>'Input Sheet'!AP114</f>
        <v>6</v>
      </c>
      <c r="AQ60" s="2">
        <f>'Input Sheet'!AQ114</f>
        <v>6</v>
      </c>
      <c r="AR60" s="2">
        <f>'Input Sheet'!AR114</f>
        <v>6</v>
      </c>
      <c r="AS60" s="2">
        <f>'Input Sheet'!AS114</f>
        <v>6</v>
      </c>
      <c r="AT60" s="2">
        <f>'Input Sheet'!AT114</f>
        <v>6</v>
      </c>
      <c r="AU60" s="2">
        <f>'Input Sheet'!AU114</f>
        <v>6</v>
      </c>
      <c r="AV60" s="2">
        <f>'Input Sheet'!AV114</f>
        <v>6</v>
      </c>
      <c r="AW60" s="2">
        <f>'Input Sheet'!AW114</f>
        <v>6</v>
      </c>
      <c r="AX60" s="2">
        <f>'Input Sheet'!AX114</f>
        <v>6</v>
      </c>
      <c r="AY60" s="2">
        <f>'Input Sheet'!AY114</f>
        <v>8</v>
      </c>
      <c r="AZ60" s="2">
        <f>'Input Sheet'!AZ114</f>
        <v>8</v>
      </c>
      <c r="BA60" s="2">
        <f>'Input Sheet'!BA114</f>
        <v>8</v>
      </c>
      <c r="BB60" s="2">
        <f>'Input Sheet'!BB114</f>
        <v>8</v>
      </c>
      <c r="BC60" s="2">
        <f>'Input Sheet'!BC114</f>
        <v>8</v>
      </c>
      <c r="BD60" s="2">
        <f>'Input Sheet'!BD114</f>
        <v>8</v>
      </c>
      <c r="BE60" s="2">
        <f>'Input Sheet'!BE114</f>
        <v>8</v>
      </c>
      <c r="BF60" s="2">
        <f>'Input Sheet'!BF114</f>
        <v>8</v>
      </c>
      <c r="BG60" s="2">
        <f>'Input Sheet'!BG114</f>
        <v>8</v>
      </c>
      <c r="BH60" s="2">
        <f>'Input Sheet'!BH114</f>
        <v>8</v>
      </c>
      <c r="BI60" s="2">
        <f>'Input Sheet'!BI114</f>
        <v>8</v>
      </c>
      <c r="BJ60" s="2">
        <f>'Input Sheet'!BJ114</f>
        <v>8</v>
      </c>
    </row>
    <row r="61" spans="2:62" x14ac:dyDescent="0.25">
      <c r="B61" s="2" t="str">
        <f>'Input Sheet'!B115</f>
        <v>Digital Marketer &amp; PR</v>
      </c>
      <c r="C61" s="2">
        <f>'Input Sheet'!C115</f>
        <v>0</v>
      </c>
      <c r="D61" s="2">
        <f>'Input Sheet'!D115</f>
        <v>0</v>
      </c>
      <c r="E61" s="2">
        <f>'Input Sheet'!E115</f>
        <v>0</v>
      </c>
      <c r="F61" s="2">
        <f>'Input Sheet'!F115</f>
        <v>0</v>
      </c>
      <c r="G61" s="2">
        <f>'Input Sheet'!G115</f>
        <v>0</v>
      </c>
      <c r="H61" s="2">
        <f>'Input Sheet'!H115</f>
        <v>1</v>
      </c>
      <c r="I61" s="2">
        <f>'Input Sheet'!I115</f>
        <v>1</v>
      </c>
      <c r="J61" s="2">
        <f>'Input Sheet'!J115</f>
        <v>1</v>
      </c>
      <c r="K61" s="2">
        <f>'Input Sheet'!K115</f>
        <v>1</v>
      </c>
      <c r="L61" s="2">
        <f>'Input Sheet'!L115</f>
        <v>1</v>
      </c>
      <c r="M61" s="2">
        <f>'Input Sheet'!M115</f>
        <v>1</v>
      </c>
      <c r="N61" s="2">
        <f>'Input Sheet'!N115</f>
        <v>1</v>
      </c>
      <c r="O61" s="2">
        <f>'Input Sheet'!O115</f>
        <v>1</v>
      </c>
      <c r="P61" s="2">
        <f>'Input Sheet'!P115</f>
        <v>1</v>
      </c>
      <c r="Q61" s="2">
        <f>'Input Sheet'!Q115</f>
        <v>1</v>
      </c>
      <c r="R61" s="2">
        <f>'Input Sheet'!R115</f>
        <v>1</v>
      </c>
      <c r="S61" s="2">
        <f>'Input Sheet'!S115</f>
        <v>1</v>
      </c>
      <c r="T61" s="2">
        <f>'Input Sheet'!T115</f>
        <v>1</v>
      </c>
      <c r="U61" s="2">
        <f>'Input Sheet'!U115</f>
        <v>1</v>
      </c>
      <c r="V61" s="2">
        <f>'Input Sheet'!V115</f>
        <v>2</v>
      </c>
      <c r="W61" s="2">
        <f>'Input Sheet'!W115</f>
        <v>2</v>
      </c>
      <c r="X61" s="2">
        <f>'Input Sheet'!X115</f>
        <v>2</v>
      </c>
      <c r="Y61" s="2">
        <f>'Input Sheet'!Y115</f>
        <v>2</v>
      </c>
      <c r="Z61" s="2">
        <f>'Input Sheet'!Z115</f>
        <v>2</v>
      </c>
      <c r="AA61" s="2">
        <f>'Input Sheet'!AA115</f>
        <v>2</v>
      </c>
      <c r="AB61" s="2">
        <f>'Input Sheet'!AB115</f>
        <v>2</v>
      </c>
      <c r="AC61" s="2">
        <f>'Input Sheet'!AC115</f>
        <v>2</v>
      </c>
      <c r="AD61" s="2">
        <f>'Input Sheet'!AD115</f>
        <v>2</v>
      </c>
      <c r="AE61" s="2">
        <f>'Input Sheet'!AE115</f>
        <v>2</v>
      </c>
      <c r="AF61" s="2">
        <f>'Input Sheet'!AF115</f>
        <v>2</v>
      </c>
      <c r="AG61" s="2">
        <f>'Input Sheet'!AG115</f>
        <v>2</v>
      </c>
      <c r="AH61" s="2">
        <f>'Input Sheet'!AH115</f>
        <v>2</v>
      </c>
      <c r="AI61" s="2">
        <f>'Input Sheet'!AI115</f>
        <v>2</v>
      </c>
      <c r="AJ61" s="2">
        <f>'Input Sheet'!AJ115</f>
        <v>2</v>
      </c>
      <c r="AK61" s="2">
        <f>'Input Sheet'!AK115</f>
        <v>2</v>
      </c>
      <c r="AL61" s="2">
        <f>'Input Sheet'!AL115</f>
        <v>2</v>
      </c>
      <c r="AM61" s="2">
        <f>'Input Sheet'!AM115</f>
        <v>2</v>
      </c>
      <c r="AN61" s="2">
        <f>'Input Sheet'!AN115</f>
        <v>2</v>
      </c>
      <c r="AO61" s="2">
        <f>'Input Sheet'!AO115</f>
        <v>2</v>
      </c>
      <c r="AP61" s="2">
        <f>'Input Sheet'!AP115</f>
        <v>2</v>
      </c>
      <c r="AQ61" s="2">
        <f>'Input Sheet'!AQ115</f>
        <v>2</v>
      </c>
      <c r="AR61" s="2">
        <f>'Input Sheet'!AR115</f>
        <v>2</v>
      </c>
      <c r="AS61" s="2">
        <f>'Input Sheet'!AS115</f>
        <v>2</v>
      </c>
      <c r="AT61" s="2">
        <f>'Input Sheet'!AT115</f>
        <v>2</v>
      </c>
      <c r="AU61" s="2">
        <f>'Input Sheet'!AU115</f>
        <v>2</v>
      </c>
      <c r="AV61" s="2">
        <f>'Input Sheet'!AV115</f>
        <v>2</v>
      </c>
      <c r="AW61" s="2">
        <f>'Input Sheet'!AW115</f>
        <v>2</v>
      </c>
      <c r="AX61" s="2">
        <f>'Input Sheet'!AX115</f>
        <v>3</v>
      </c>
      <c r="AY61" s="2">
        <f>'Input Sheet'!AY115</f>
        <v>3</v>
      </c>
      <c r="AZ61" s="2">
        <f>'Input Sheet'!AZ115</f>
        <v>3</v>
      </c>
      <c r="BA61" s="2">
        <f>'Input Sheet'!BA115</f>
        <v>3</v>
      </c>
      <c r="BB61" s="2">
        <f>'Input Sheet'!BB115</f>
        <v>3</v>
      </c>
      <c r="BC61" s="2">
        <f>'Input Sheet'!BC115</f>
        <v>3</v>
      </c>
      <c r="BD61" s="2">
        <f>'Input Sheet'!BD115</f>
        <v>3</v>
      </c>
      <c r="BE61" s="2">
        <f>'Input Sheet'!BE115</f>
        <v>3</v>
      </c>
      <c r="BF61" s="2">
        <f>'Input Sheet'!BF115</f>
        <v>3</v>
      </c>
      <c r="BG61" s="2">
        <f>'Input Sheet'!BG115</f>
        <v>3</v>
      </c>
      <c r="BH61" s="2">
        <f>'Input Sheet'!BH115</f>
        <v>3</v>
      </c>
      <c r="BI61" s="2">
        <f>'Input Sheet'!BI115</f>
        <v>3</v>
      </c>
      <c r="BJ61" s="2">
        <f>'Input Sheet'!BJ115</f>
        <v>3</v>
      </c>
    </row>
    <row r="62" spans="2:62" x14ac:dyDescent="0.25">
      <c r="B62" s="2" t="str">
        <f>'Input Sheet'!B116</f>
        <v>Software Developer</v>
      </c>
      <c r="C62" s="2">
        <f>'Input Sheet'!C116</f>
        <v>1</v>
      </c>
      <c r="D62" s="2">
        <f>'Input Sheet'!D116</f>
        <v>1</v>
      </c>
      <c r="E62" s="2">
        <f>'Input Sheet'!E116</f>
        <v>1</v>
      </c>
      <c r="F62" s="2">
        <f>'Input Sheet'!F116</f>
        <v>1</v>
      </c>
      <c r="G62" s="2">
        <f>'Input Sheet'!G116</f>
        <v>1</v>
      </c>
      <c r="H62" s="2">
        <f>'Input Sheet'!H116</f>
        <v>1</v>
      </c>
      <c r="I62" s="2">
        <f>'Input Sheet'!I116</f>
        <v>1</v>
      </c>
      <c r="J62" s="2">
        <f>'Input Sheet'!J116</f>
        <v>1</v>
      </c>
      <c r="K62" s="2">
        <f>'Input Sheet'!K116</f>
        <v>1</v>
      </c>
      <c r="L62" s="2">
        <f>'Input Sheet'!L116</f>
        <v>1</v>
      </c>
      <c r="M62" s="2">
        <f>'Input Sheet'!M116</f>
        <v>1</v>
      </c>
      <c r="N62" s="2">
        <f>'Input Sheet'!N116</f>
        <v>1</v>
      </c>
      <c r="O62" s="2">
        <f>'Input Sheet'!O116</f>
        <v>1</v>
      </c>
      <c r="P62" s="2">
        <f>'Input Sheet'!P116</f>
        <v>1</v>
      </c>
      <c r="Q62" s="2">
        <f>'Input Sheet'!Q116</f>
        <v>1</v>
      </c>
      <c r="R62" s="2">
        <f>'Input Sheet'!R116</f>
        <v>1</v>
      </c>
      <c r="S62" s="2">
        <f>'Input Sheet'!S116</f>
        <v>1</v>
      </c>
      <c r="T62" s="2">
        <f>'Input Sheet'!T116</f>
        <v>1</v>
      </c>
      <c r="U62" s="2">
        <f>'Input Sheet'!U116</f>
        <v>1</v>
      </c>
      <c r="V62" s="2">
        <f>'Input Sheet'!V116</f>
        <v>1</v>
      </c>
      <c r="W62" s="2">
        <f>'Input Sheet'!W116</f>
        <v>1</v>
      </c>
      <c r="X62" s="2">
        <f>'Input Sheet'!X116</f>
        <v>1</v>
      </c>
      <c r="Y62" s="2">
        <f>'Input Sheet'!Y116</f>
        <v>1</v>
      </c>
      <c r="Z62" s="2">
        <f>'Input Sheet'!Z116</f>
        <v>1</v>
      </c>
      <c r="AA62" s="2">
        <f>'Input Sheet'!AA116</f>
        <v>1</v>
      </c>
      <c r="AB62" s="2">
        <f>'Input Sheet'!AB116</f>
        <v>1</v>
      </c>
      <c r="AC62" s="2">
        <f>'Input Sheet'!AC116</f>
        <v>1</v>
      </c>
      <c r="AD62" s="2">
        <f>'Input Sheet'!AD116</f>
        <v>1</v>
      </c>
      <c r="AE62" s="2">
        <f>'Input Sheet'!AE116</f>
        <v>1</v>
      </c>
      <c r="AF62" s="2">
        <f>'Input Sheet'!AF116</f>
        <v>1</v>
      </c>
      <c r="AG62" s="2">
        <f>'Input Sheet'!AG116</f>
        <v>1</v>
      </c>
      <c r="AH62" s="2">
        <f>'Input Sheet'!AH116</f>
        <v>1</v>
      </c>
      <c r="AI62" s="2">
        <f>'Input Sheet'!AI116</f>
        <v>1</v>
      </c>
      <c r="AJ62" s="2">
        <f>'Input Sheet'!AJ116</f>
        <v>1</v>
      </c>
      <c r="AK62" s="2">
        <f>'Input Sheet'!AK116</f>
        <v>1</v>
      </c>
      <c r="AL62" s="2">
        <f>'Input Sheet'!AL116</f>
        <v>1</v>
      </c>
      <c r="AM62" s="2">
        <f>'Input Sheet'!AM116</f>
        <v>1</v>
      </c>
      <c r="AN62" s="2">
        <f>'Input Sheet'!AN116</f>
        <v>1</v>
      </c>
      <c r="AO62" s="2">
        <f>'Input Sheet'!AO116</f>
        <v>1</v>
      </c>
      <c r="AP62" s="2">
        <f>'Input Sheet'!AP116</f>
        <v>1</v>
      </c>
      <c r="AQ62" s="2">
        <f>'Input Sheet'!AQ116</f>
        <v>1</v>
      </c>
      <c r="AR62" s="2">
        <f>'Input Sheet'!AR116</f>
        <v>1</v>
      </c>
      <c r="AS62" s="2">
        <f>'Input Sheet'!AS116</f>
        <v>1</v>
      </c>
      <c r="AT62" s="2">
        <f>'Input Sheet'!AT116</f>
        <v>1</v>
      </c>
      <c r="AU62" s="2">
        <f>'Input Sheet'!AU116</f>
        <v>1</v>
      </c>
      <c r="AV62" s="2">
        <f>'Input Sheet'!AV116</f>
        <v>1</v>
      </c>
      <c r="AW62" s="2">
        <f>'Input Sheet'!AW116</f>
        <v>1</v>
      </c>
      <c r="AX62" s="2">
        <f>'Input Sheet'!AX116</f>
        <v>1</v>
      </c>
      <c r="AY62" s="2">
        <f>'Input Sheet'!AY116</f>
        <v>1</v>
      </c>
      <c r="AZ62" s="2">
        <f>'Input Sheet'!AZ116</f>
        <v>1</v>
      </c>
      <c r="BA62" s="2">
        <f>'Input Sheet'!BA116</f>
        <v>1</v>
      </c>
      <c r="BB62" s="2">
        <f>'Input Sheet'!BB116</f>
        <v>1</v>
      </c>
      <c r="BC62" s="2">
        <f>'Input Sheet'!BC116</f>
        <v>1</v>
      </c>
      <c r="BD62" s="2">
        <f>'Input Sheet'!BD116</f>
        <v>1</v>
      </c>
      <c r="BE62" s="2">
        <f>'Input Sheet'!BE116</f>
        <v>1</v>
      </c>
      <c r="BF62" s="2">
        <f>'Input Sheet'!BF116</f>
        <v>1</v>
      </c>
      <c r="BG62" s="2">
        <f>'Input Sheet'!BG116</f>
        <v>1</v>
      </c>
      <c r="BH62" s="2">
        <f>'Input Sheet'!BH116</f>
        <v>1</v>
      </c>
      <c r="BI62" s="2">
        <f>'Input Sheet'!BI116</f>
        <v>1</v>
      </c>
      <c r="BJ62" s="2">
        <f>'Input Sheet'!BJ116</f>
        <v>1</v>
      </c>
    </row>
    <row r="65" spans="1:62" x14ac:dyDescent="0.25">
      <c r="A65" s="2" t="str">
        <f>B45</f>
        <v>CEO</v>
      </c>
      <c r="B65" s="2" t="s">
        <v>223</v>
      </c>
      <c r="C65" s="2">
        <f>ROUND(IF(C$5&lt;13,('Input Sheet'!$C42*C45)/12,IF(C$5&lt;25,('Input Sheet'!$D42*C45)/12,IF(C$5&lt;37,('Input Sheet'!$E42*C45)/12,IF(C$5&lt;49,('Input Sheet'!$F42*C45)/12,('Input Sheet'!$G42*C45)/12))))*(1+Analysis!$B$10),0)</f>
        <v>5417</v>
      </c>
      <c r="D65" s="2">
        <f>ROUND(IF(D$5&lt;13,('Input Sheet'!$C42*D45)/12,IF(D$5&lt;25,('Input Sheet'!$D42*D45)/12,IF(D$5&lt;37,('Input Sheet'!$E42*D45)/12,IF(D$5&lt;49,('Input Sheet'!$F42*D45)/12,('Input Sheet'!$G42*D45)/12))))*(1+Analysis!$B$10),0)</f>
        <v>5417</v>
      </c>
      <c r="E65" s="2">
        <f>ROUND(IF(E$5&lt;13,('Input Sheet'!$C42*E45)/12,IF(E$5&lt;25,('Input Sheet'!$D42*E45)/12,IF(E$5&lt;37,('Input Sheet'!$E42*E45)/12,IF(E$5&lt;49,('Input Sheet'!$F42*E45)/12,('Input Sheet'!$G42*E45)/12))))*(1+Analysis!$B$10),0)</f>
        <v>5417</v>
      </c>
      <c r="F65" s="2">
        <f>ROUND(IF(F$5&lt;13,('Input Sheet'!$C42*F45)/12,IF(F$5&lt;25,('Input Sheet'!$D42*F45)/12,IF(F$5&lt;37,('Input Sheet'!$E42*F45)/12,IF(F$5&lt;49,('Input Sheet'!$F42*F45)/12,('Input Sheet'!$G42*F45)/12))))*(1+Analysis!$B$10),0)</f>
        <v>5417</v>
      </c>
      <c r="G65" s="2">
        <f>ROUND(IF(G$5&lt;13,('Input Sheet'!$C42*G45)/12,IF(G$5&lt;25,('Input Sheet'!$D42*G45)/12,IF(G$5&lt;37,('Input Sheet'!$E42*G45)/12,IF(G$5&lt;49,('Input Sheet'!$F42*G45)/12,('Input Sheet'!$G42*G45)/12))))*(1+Analysis!$B$10),0)</f>
        <v>5417</v>
      </c>
      <c r="H65" s="2">
        <f>ROUND(IF(H$5&lt;13,('Input Sheet'!$C42*H45)/12,IF(H$5&lt;25,('Input Sheet'!$D42*H45)/12,IF(H$5&lt;37,('Input Sheet'!$E42*H45)/12,IF(H$5&lt;49,('Input Sheet'!$F42*H45)/12,('Input Sheet'!$G42*H45)/12))))*(1+Analysis!$B$10),0)</f>
        <v>5417</v>
      </c>
      <c r="I65" s="2">
        <f>ROUND(IF(I$5&lt;13,('Input Sheet'!$C42*I45)/12,IF(I$5&lt;25,('Input Sheet'!$D42*I45)/12,IF(I$5&lt;37,('Input Sheet'!$E42*I45)/12,IF(I$5&lt;49,('Input Sheet'!$F42*I45)/12,('Input Sheet'!$G42*I45)/12))))*(1+Analysis!$B$10),0)</f>
        <v>5417</v>
      </c>
      <c r="J65" s="2">
        <f>ROUND(IF(J$5&lt;13,('Input Sheet'!$C42*J45)/12,IF(J$5&lt;25,('Input Sheet'!$D42*J45)/12,IF(J$5&lt;37,('Input Sheet'!$E42*J45)/12,IF(J$5&lt;49,('Input Sheet'!$F42*J45)/12,('Input Sheet'!$G42*J45)/12))))*(1+Analysis!$B$10),0)</f>
        <v>5417</v>
      </c>
      <c r="K65" s="2">
        <f>ROUND(IF(K$5&lt;13,('Input Sheet'!$C42*K45)/12,IF(K$5&lt;25,('Input Sheet'!$D42*K45)/12,IF(K$5&lt;37,('Input Sheet'!$E42*K45)/12,IF(K$5&lt;49,('Input Sheet'!$F42*K45)/12,('Input Sheet'!$G42*K45)/12))))*(1+Analysis!$B$10),0)</f>
        <v>5417</v>
      </c>
      <c r="L65" s="2">
        <f>ROUND(IF(L$5&lt;13,('Input Sheet'!$C42*L45)/12,IF(L$5&lt;25,('Input Sheet'!$D42*L45)/12,IF(L$5&lt;37,('Input Sheet'!$E42*L45)/12,IF(L$5&lt;49,('Input Sheet'!$F42*L45)/12,('Input Sheet'!$G42*L45)/12))))*(1+Analysis!$B$10),0)</f>
        <v>5417</v>
      </c>
      <c r="M65" s="2">
        <f>ROUND(IF(M$5&lt;13,('Input Sheet'!$C42*M45)/12,IF(M$5&lt;25,('Input Sheet'!$D42*M45)/12,IF(M$5&lt;37,('Input Sheet'!$E42*M45)/12,IF(M$5&lt;49,('Input Sheet'!$F42*M45)/12,('Input Sheet'!$G42*M45)/12))))*(1+Analysis!$B$10),0)</f>
        <v>5417</v>
      </c>
      <c r="N65" s="2">
        <f>ROUND(IF(N$5&lt;13,('Input Sheet'!$C42*N45)/12,IF(N$5&lt;25,('Input Sheet'!$D42*N45)/12,IF(N$5&lt;37,('Input Sheet'!$E42*N45)/12,IF(N$5&lt;49,('Input Sheet'!$F42*N45)/12,('Input Sheet'!$G42*N45)/12))))*(1+Analysis!$B$10),0)</f>
        <v>5417</v>
      </c>
      <c r="O65" s="2">
        <f>ROUND(IF(O$5&lt;13,('Input Sheet'!$C42*O45)/12,IF(O$5&lt;25,('Input Sheet'!$D42*O45)/12,IF(O$5&lt;37,('Input Sheet'!$E42*O45)/12,IF(O$5&lt;49,('Input Sheet'!$F42*O45)/12,('Input Sheet'!$G42*O45)/12))))*(1+Analysis!$B$10),0)</f>
        <v>5958</v>
      </c>
      <c r="P65" s="2">
        <f>ROUND(IF(P$5&lt;13,('Input Sheet'!$C42*P45)/12,IF(P$5&lt;25,('Input Sheet'!$D42*P45)/12,IF(P$5&lt;37,('Input Sheet'!$E42*P45)/12,IF(P$5&lt;49,('Input Sheet'!$F42*P45)/12,('Input Sheet'!$G42*P45)/12))))*(1+Analysis!$B$10),0)</f>
        <v>5958</v>
      </c>
      <c r="Q65" s="2">
        <f>ROUND(IF(Q$5&lt;13,('Input Sheet'!$C42*Q45)/12,IF(Q$5&lt;25,('Input Sheet'!$D42*Q45)/12,IF(Q$5&lt;37,('Input Sheet'!$E42*Q45)/12,IF(Q$5&lt;49,('Input Sheet'!$F42*Q45)/12,('Input Sheet'!$G42*Q45)/12))))*(1+Analysis!$B$10),0)</f>
        <v>5958</v>
      </c>
      <c r="R65" s="2">
        <f>ROUND(IF(R$5&lt;13,('Input Sheet'!$C42*R45)/12,IF(R$5&lt;25,('Input Sheet'!$D42*R45)/12,IF(R$5&lt;37,('Input Sheet'!$E42*R45)/12,IF(R$5&lt;49,('Input Sheet'!$F42*R45)/12,('Input Sheet'!$G42*R45)/12))))*(1+Analysis!$B$10),0)</f>
        <v>5958</v>
      </c>
      <c r="S65" s="2">
        <f>ROUND(IF(S$5&lt;13,('Input Sheet'!$C42*S45)/12,IF(S$5&lt;25,('Input Sheet'!$D42*S45)/12,IF(S$5&lt;37,('Input Sheet'!$E42*S45)/12,IF(S$5&lt;49,('Input Sheet'!$F42*S45)/12,('Input Sheet'!$G42*S45)/12))))*(1+Analysis!$B$10),0)</f>
        <v>5958</v>
      </c>
      <c r="T65" s="2">
        <f>ROUND(IF(T$5&lt;13,('Input Sheet'!$C42*T45)/12,IF(T$5&lt;25,('Input Sheet'!$D42*T45)/12,IF(T$5&lt;37,('Input Sheet'!$E42*T45)/12,IF(T$5&lt;49,('Input Sheet'!$F42*T45)/12,('Input Sheet'!$G42*T45)/12))))*(1+Analysis!$B$10),0)</f>
        <v>5958</v>
      </c>
      <c r="U65" s="2">
        <f>ROUND(IF(U$5&lt;13,('Input Sheet'!$C42*U45)/12,IF(U$5&lt;25,('Input Sheet'!$D42*U45)/12,IF(U$5&lt;37,('Input Sheet'!$E42*U45)/12,IF(U$5&lt;49,('Input Sheet'!$F42*U45)/12,('Input Sheet'!$G42*U45)/12))))*(1+Analysis!$B$10),0)</f>
        <v>5958</v>
      </c>
      <c r="V65" s="2">
        <f>ROUND(IF(V$5&lt;13,('Input Sheet'!$C42*V45)/12,IF(V$5&lt;25,('Input Sheet'!$D42*V45)/12,IF(V$5&lt;37,('Input Sheet'!$E42*V45)/12,IF(V$5&lt;49,('Input Sheet'!$F42*V45)/12,('Input Sheet'!$G42*V45)/12))))*(1+Analysis!$B$10),0)</f>
        <v>5958</v>
      </c>
      <c r="W65" s="2">
        <f>ROUND(IF(W$5&lt;13,('Input Sheet'!$C42*W45)/12,IF(W$5&lt;25,('Input Sheet'!$D42*W45)/12,IF(W$5&lt;37,('Input Sheet'!$E42*W45)/12,IF(W$5&lt;49,('Input Sheet'!$F42*W45)/12,('Input Sheet'!$G42*W45)/12))))*(1+Analysis!$B$10),0)</f>
        <v>5958</v>
      </c>
      <c r="X65" s="2">
        <f>ROUND(IF(X$5&lt;13,('Input Sheet'!$C42*X45)/12,IF(X$5&lt;25,('Input Sheet'!$D42*X45)/12,IF(X$5&lt;37,('Input Sheet'!$E42*X45)/12,IF(X$5&lt;49,('Input Sheet'!$F42*X45)/12,('Input Sheet'!$G42*X45)/12))))*(1+Analysis!$B$10),0)</f>
        <v>5958</v>
      </c>
      <c r="Y65" s="2">
        <f>ROUND(IF(Y$5&lt;13,('Input Sheet'!$C42*Y45)/12,IF(Y$5&lt;25,('Input Sheet'!$D42*Y45)/12,IF(Y$5&lt;37,('Input Sheet'!$E42*Y45)/12,IF(Y$5&lt;49,('Input Sheet'!$F42*Y45)/12,('Input Sheet'!$G42*Y45)/12))))*(1+Analysis!$B$10),0)</f>
        <v>5958</v>
      </c>
      <c r="Z65" s="2">
        <f>ROUND(IF(Z$5&lt;13,('Input Sheet'!$C42*Z45)/12,IF(Z$5&lt;25,('Input Sheet'!$D42*Z45)/12,IF(Z$5&lt;37,('Input Sheet'!$E42*Z45)/12,IF(Z$5&lt;49,('Input Sheet'!$F42*Z45)/12,('Input Sheet'!$G42*Z45)/12))))*(1+Analysis!$B$10),0)</f>
        <v>5958</v>
      </c>
      <c r="AA65" s="2">
        <f>ROUND(IF(AA$5&lt;13,('Input Sheet'!$C42*AA45)/12,IF(AA$5&lt;25,('Input Sheet'!$D42*AA45)/12,IF(AA$5&lt;37,('Input Sheet'!$E42*AA45)/12,IF(AA$5&lt;49,('Input Sheet'!$F42*AA45)/12,('Input Sheet'!$G42*AA45)/12))))*(1+Analysis!$B$10),0)</f>
        <v>6554</v>
      </c>
      <c r="AB65" s="2">
        <f>ROUND(IF(AB$5&lt;13,('Input Sheet'!$C42*AB45)/12,IF(AB$5&lt;25,('Input Sheet'!$D42*AB45)/12,IF(AB$5&lt;37,('Input Sheet'!$E42*AB45)/12,IF(AB$5&lt;49,('Input Sheet'!$F42*AB45)/12,('Input Sheet'!$G42*AB45)/12))))*(1+Analysis!$B$10),0)</f>
        <v>6554</v>
      </c>
      <c r="AC65" s="2">
        <f>ROUND(IF(AC$5&lt;13,('Input Sheet'!$C42*AC45)/12,IF(AC$5&lt;25,('Input Sheet'!$D42*AC45)/12,IF(AC$5&lt;37,('Input Sheet'!$E42*AC45)/12,IF(AC$5&lt;49,('Input Sheet'!$F42*AC45)/12,('Input Sheet'!$G42*AC45)/12))))*(1+Analysis!$B$10),0)</f>
        <v>6554</v>
      </c>
      <c r="AD65" s="2">
        <f>ROUND(IF(AD$5&lt;13,('Input Sheet'!$C42*AD45)/12,IF(AD$5&lt;25,('Input Sheet'!$D42*AD45)/12,IF(AD$5&lt;37,('Input Sheet'!$E42*AD45)/12,IF(AD$5&lt;49,('Input Sheet'!$F42*AD45)/12,('Input Sheet'!$G42*AD45)/12))))*(1+Analysis!$B$10),0)</f>
        <v>6554</v>
      </c>
      <c r="AE65" s="2">
        <f>ROUND(IF(AE$5&lt;13,('Input Sheet'!$C42*AE45)/12,IF(AE$5&lt;25,('Input Sheet'!$D42*AE45)/12,IF(AE$5&lt;37,('Input Sheet'!$E42*AE45)/12,IF(AE$5&lt;49,('Input Sheet'!$F42*AE45)/12,('Input Sheet'!$G42*AE45)/12))))*(1+Analysis!$B$10),0)</f>
        <v>6554</v>
      </c>
      <c r="AF65" s="2">
        <f>ROUND(IF(AF$5&lt;13,('Input Sheet'!$C42*AF45)/12,IF(AF$5&lt;25,('Input Sheet'!$D42*AF45)/12,IF(AF$5&lt;37,('Input Sheet'!$E42*AF45)/12,IF(AF$5&lt;49,('Input Sheet'!$F42*AF45)/12,('Input Sheet'!$G42*AF45)/12))))*(1+Analysis!$B$10),0)</f>
        <v>6554</v>
      </c>
      <c r="AG65" s="2">
        <f>ROUND(IF(AG$5&lt;13,('Input Sheet'!$C42*AG45)/12,IF(AG$5&lt;25,('Input Sheet'!$D42*AG45)/12,IF(AG$5&lt;37,('Input Sheet'!$E42*AG45)/12,IF(AG$5&lt;49,('Input Sheet'!$F42*AG45)/12,('Input Sheet'!$G42*AG45)/12))))*(1+Analysis!$B$10),0)</f>
        <v>6554</v>
      </c>
      <c r="AH65" s="2">
        <f>ROUND(IF(AH$5&lt;13,('Input Sheet'!$C42*AH45)/12,IF(AH$5&lt;25,('Input Sheet'!$D42*AH45)/12,IF(AH$5&lt;37,('Input Sheet'!$E42*AH45)/12,IF(AH$5&lt;49,('Input Sheet'!$F42*AH45)/12,('Input Sheet'!$G42*AH45)/12))))*(1+Analysis!$B$10),0)</f>
        <v>6554</v>
      </c>
      <c r="AI65" s="2">
        <f>ROUND(IF(AI$5&lt;13,('Input Sheet'!$C42*AI45)/12,IF(AI$5&lt;25,('Input Sheet'!$D42*AI45)/12,IF(AI$5&lt;37,('Input Sheet'!$E42*AI45)/12,IF(AI$5&lt;49,('Input Sheet'!$F42*AI45)/12,('Input Sheet'!$G42*AI45)/12))))*(1+Analysis!$B$10),0)</f>
        <v>6554</v>
      </c>
      <c r="AJ65" s="2">
        <f>ROUND(IF(AJ$5&lt;13,('Input Sheet'!$C42*AJ45)/12,IF(AJ$5&lt;25,('Input Sheet'!$D42*AJ45)/12,IF(AJ$5&lt;37,('Input Sheet'!$E42*AJ45)/12,IF(AJ$5&lt;49,('Input Sheet'!$F42*AJ45)/12,('Input Sheet'!$G42*AJ45)/12))))*(1+Analysis!$B$10),0)</f>
        <v>6554</v>
      </c>
      <c r="AK65" s="2">
        <f>ROUND(IF(AK$5&lt;13,('Input Sheet'!$C42*AK45)/12,IF(AK$5&lt;25,('Input Sheet'!$D42*AK45)/12,IF(AK$5&lt;37,('Input Sheet'!$E42*AK45)/12,IF(AK$5&lt;49,('Input Sheet'!$F42*AK45)/12,('Input Sheet'!$G42*AK45)/12))))*(1+Analysis!$B$10),0)</f>
        <v>6554</v>
      </c>
      <c r="AL65" s="2">
        <f>ROUND(IF(AL$5&lt;13,('Input Sheet'!$C42*AL45)/12,IF(AL$5&lt;25,('Input Sheet'!$D42*AL45)/12,IF(AL$5&lt;37,('Input Sheet'!$E42*AL45)/12,IF(AL$5&lt;49,('Input Sheet'!$F42*AL45)/12,('Input Sheet'!$G42*AL45)/12))))*(1+Analysis!$B$10),0)</f>
        <v>6554</v>
      </c>
      <c r="AM65" s="2">
        <f>ROUND(IF(AM$5&lt;13,('Input Sheet'!$C42*AM45)/12,IF(AM$5&lt;25,('Input Sheet'!$D42*AM45)/12,IF(AM$5&lt;37,('Input Sheet'!$E42*AM45)/12,IF(AM$5&lt;49,('Input Sheet'!$F42*AM45)/12,('Input Sheet'!$G42*AM45)/12))))*(1+Analysis!$B$10),0)</f>
        <v>7210</v>
      </c>
      <c r="AN65" s="2">
        <f>ROUND(IF(AN$5&lt;13,('Input Sheet'!$C42*AN45)/12,IF(AN$5&lt;25,('Input Sheet'!$D42*AN45)/12,IF(AN$5&lt;37,('Input Sheet'!$E42*AN45)/12,IF(AN$5&lt;49,('Input Sheet'!$F42*AN45)/12,('Input Sheet'!$G42*AN45)/12))))*(1+Analysis!$B$10),0)</f>
        <v>7210</v>
      </c>
      <c r="AO65" s="2">
        <f>ROUND(IF(AO$5&lt;13,('Input Sheet'!$C42*AO45)/12,IF(AO$5&lt;25,('Input Sheet'!$D42*AO45)/12,IF(AO$5&lt;37,('Input Sheet'!$E42*AO45)/12,IF(AO$5&lt;49,('Input Sheet'!$F42*AO45)/12,('Input Sheet'!$G42*AO45)/12))))*(1+Analysis!$B$10),0)</f>
        <v>7210</v>
      </c>
      <c r="AP65" s="2">
        <f>ROUND(IF(AP$5&lt;13,('Input Sheet'!$C42*AP45)/12,IF(AP$5&lt;25,('Input Sheet'!$D42*AP45)/12,IF(AP$5&lt;37,('Input Sheet'!$E42*AP45)/12,IF(AP$5&lt;49,('Input Sheet'!$F42*AP45)/12,('Input Sheet'!$G42*AP45)/12))))*(1+Analysis!$B$10),0)</f>
        <v>7210</v>
      </c>
      <c r="AQ65" s="2">
        <f>ROUND(IF(AQ$5&lt;13,('Input Sheet'!$C42*AQ45)/12,IF(AQ$5&lt;25,('Input Sheet'!$D42*AQ45)/12,IF(AQ$5&lt;37,('Input Sheet'!$E42*AQ45)/12,IF(AQ$5&lt;49,('Input Sheet'!$F42*AQ45)/12,('Input Sheet'!$G42*AQ45)/12))))*(1+Analysis!$B$10),0)</f>
        <v>7210</v>
      </c>
      <c r="AR65" s="2">
        <f>ROUND(IF(AR$5&lt;13,('Input Sheet'!$C42*AR45)/12,IF(AR$5&lt;25,('Input Sheet'!$D42*AR45)/12,IF(AR$5&lt;37,('Input Sheet'!$E42*AR45)/12,IF(AR$5&lt;49,('Input Sheet'!$F42*AR45)/12,('Input Sheet'!$G42*AR45)/12))))*(1+Analysis!$B$10),0)</f>
        <v>7210</v>
      </c>
      <c r="AS65" s="2">
        <f>ROUND(IF(AS$5&lt;13,('Input Sheet'!$C42*AS45)/12,IF(AS$5&lt;25,('Input Sheet'!$D42*AS45)/12,IF(AS$5&lt;37,('Input Sheet'!$E42*AS45)/12,IF(AS$5&lt;49,('Input Sheet'!$F42*AS45)/12,('Input Sheet'!$G42*AS45)/12))))*(1+Analysis!$B$10),0)</f>
        <v>7210</v>
      </c>
      <c r="AT65" s="2">
        <f>ROUND(IF(AT$5&lt;13,('Input Sheet'!$C42*AT45)/12,IF(AT$5&lt;25,('Input Sheet'!$D42*AT45)/12,IF(AT$5&lt;37,('Input Sheet'!$E42*AT45)/12,IF(AT$5&lt;49,('Input Sheet'!$F42*AT45)/12,('Input Sheet'!$G42*AT45)/12))))*(1+Analysis!$B$10),0)</f>
        <v>7210</v>
      </c>
      <c r="AU65" s="2">
        <f>ROUND(IF(AU$5&lt;13,('Input Sheet'!$C42*AU45)/12,IF(AU$5&lt;25,('Input Sheet'!$D42*AU45)/12,IF(AU$5&lt;37,('Input Sheet'!$E42*AU45)/12,IF(AU$5&lt;49,('Input Sheet'!$F42*AU45)/12,('Input Sheet'!$G42*AU45)/12))))*(1+Analysis!$B$10),0)</f>
        <v>7210</v>
      </c>
      <c r="AV65" s="2">
        <f>ROUND(IF(AV$5&lt;13,('Input Sheet'!$C42*AV45)/12,IF(AV$5&lt;25,('Input Sheet'!$D42*AV45)/12,IF(AV$5&lt;37,('Input Sheet'!$E42*AV45)/12,IF(AV$5&lt;49,('Input Sheet'!$F42*AV45)/12,('Input Sheet'!$G42*AV45)/12))))*(1+Analysis!$B$10),0)</f>
        <v>7210</v>
      </c>
      <c r="AW65" s="2">
        <f>ROUND(IF(AW$5&lt;13,('Input Sheet'!$C42*AW45)/12,IF(AW$5&lt;25,('Input Sheet'!$D42*AW45)/12,IF(AW$5&lt;37,('Input Sheet'!$E42*AW45)/12,IF(AW$5&lt;49,('Input Sheet'!$F42*AW45)/12,('Input Sheet'!$G42*AW45)/12))))*(1+Analysis!$B$10),0)</f>
        <v>7210</v>
      </c>
      <c r="AX65" s="2">
        <f>ROUND(IF(AX$5&lt;13,('Input Sheet'!$C42*AX45)/12,IF(AX$5&lt;25,('Input Sheet'!$D42*AX45)/12,IF(AX$5&lt;37,('Input Sheet'!$E42*AX45)/12,IF(AX$5&lt;49,('Input Sheet'!$F42*AX45)/12,('Input Sheet'!$G42*AX45)/12))))*(1+Analysis!$B$10),0)</f>
        <v>7210</v>
      </c>
      <c r="AY65" s="2">
        <f>ROUND(IF(AY$5&lt;13,('Input Sheet'!$C42*AY45)/12,IF(AY$5&lt;25,('Input Sheet'!$D42*AY45)/12,IF(AY$5&lt;37,('Input Sheet'!$E42*AY45)/12,IF(AY$5&lt;49,('Input Sheet'!$F42*AY45)/12,('Input Sheet'!$G42*AY45)/12))))*(1+Analysis!$B$10),0)</f>
        <v>7931</v>
      </c>
      <c r="AZ65" s="2">
        <f>ROUND(IF(AZ$5&lt;13,('Input Sheet'!$C42*AZ45)/12,IF(AZ$5&lt;25,('Input Sheet'!$D42*AZ45)/12,IF(AZ$5&lt;37,('Input Sheet'!$E42*AZ45)/12,IF(AZ$5&lt;49,('Input Sheet'!$F42*AZ45)/12,('Input Sheet'!$G42*AZ45)/12))))*(1+Analysis!$B$10),0)</f>
        <v>7931</v>
      </c>
      <c r="BA65" s="2">
        <f>ROUND(IF(BA$5&lt;13,('Input Sheet'!$C42*BA45)/12,IF(BA$5&lt;25,('Input Sheet'!$D42*BA45)/12,IF(BA$5&lt;37,('Input Sheet'!$E42*BA45)/12,IF(BA$5&lt;49,('Input Sheet'!$F42*BA45)/12,('Input Sheet'!$G42*BA45)/12))))*(1+Analysis!$B$10),0)</f>
        <v>7931</v>
      </c>
      <c r="BB65" s="2">
        <f>ROUND(IF(BB$5&lt;13,('Input Sheet'!$C42*BB45)/12,IF(BB$5&lt;25,('Input Sheet'!$D42*BB45)/12,IF(BB$5&lt;37,('Input Sheet'!$E42*BB45)/12,IF(BB$5&lt;49,('Input Sheet'!$F42*BB45)/12,('Input Sheet'!$G42*BB45)/12))))*(1+Analysis!$B$10),0)</f>
        <v>7931</v>
      </c>
      <c r="BC65" s="2">
        <f>ROUND(IF(BC$5&lt;13,('Input Sheet'!$C42*BC45)/12,IF(BC$5&lt;25,('Input Sheet'!$D42*BC45)/12,IF(BC$5&lt;37,('Input Sheet'!$E42*BC45)/12,IF(BC$5&lt;49,('Input Sheet'!$F42*BC45)/12,('Input Sheet'!$G42*BC45)/12))))*(1+Analysis!$B$10),0)</f>
        <v>7931</v>
      </c>
      <c r="BD65" s="2">
        <f>ROUND(IF(BD$5&lt;13,('Input Sheet'!$C42*BD45)/12,IF(BD$5&lt;25,('Input Sheet'!$D42*BD45)/12,IF(BD$5&lt;37,('Input Sheet'!$E42*BD45)/12,IF(BD$5&lt;49,('Input Sheet'!$F42*BD45)/12,('Input Sheet'!$G42*BD45)/12))))*(1+Analysis!$B$10),0)</f>
        <v>7931</v>
      </c>
      <c r="BE65" s="2">
        <f>ROUND(IF(BE$5&lt;13,('Input Sheet'!$C42*BE45)/12,IF(BE$5&lt;25,('Input Sheet'!$D42*BE45)/12,IF(BE$5&lt;37,('Input Sheet'!$E42*BE45)/12,IF(BE$5&lt;49,('Input Sheet'!$F42*BE45)/12,('Input Sheet'!$G42*BE45)/12))))*(1+Analysis!$B$10),0)</f>
        <v>7931</v>
      </c>
      <c r="BF65" s="2">
        <f>ROUND(IF(BF$5&lt;13,('Input Sheet'!$C42*BF45)/12,IF(BF$5&lt;25,('Input Sheet'!$D42*BF45)/12,IF(BF$5&lt;37,('Input Sheet'!$E42*BF45)/12,IF(BF$5&lt;49,('Input Sheet'!$F42*BF45)/12,('Input Sheet'!$G42*BF45)/12))))*(1+Analysis!$B$10),0)</f>
        <v>7931</v>
      </c>
      <c r="BG65" s="2">
        <f>ROUND(IF(BG$5&lt;13,('Input Sheet'!$C42*BG45)/12,IF(BG$5&lt;25,('Input Sheet'!$D42*BG45)/12,IF(BG$5&lt;37,('Input Sheet'!$E42*BG45)/12,IF(BG$5&lt;49,('Input Sheet'!$F42*BG45)/12,('Input Sheet'!$G42*BG45)/12))))*(1+Analysis!$B$10),0)</f>
        <v>7931</v>
      </c>
      <c r="BH65" s="2">
        <f>ROUND(IF(BH$5&lt;13,('Input Sheet'!$C42*BH45)/12,IF(BH$5&lt;25,('Input Sheet'!$D42*BH45)/12,IF(BH$5&lt;37,('Input Sheet'!$E42*BH45)/12,IF(BH$5&lt;49,('Input Sheet'!$F42*BH45)/12,('Input Sheet'!$G42*BH45)/12))))*(1+Analysis!$B$10),0)</f>
        <v>7931</v>
      </c>
      <c r="BI65" s="2">
        <f>ROUND(IF(BI$5&lt;13,('Input Sheet'!$C42*BI45)/12,IF(BI$5&lt;25,('Input Sheet'!$D42*BI45)/12,IF(BI$5&lt;37,('Input Sheet'!$E42*BI45)/12,IF(BI$5&lt;49,('Input Sheet'!$F42*BI45)/12,('Input Sheet'!$G42*BI45)/12))))*(1+Analysis!$B$10),0)</f>
        <v>7931</v>
      </c>
      <c r="BJ65" s="2">
        <f>ROUND(IF(BJ$5&lt;13,('Input Sheet'!$C42*BJ45)/12,IF(BJ$5&lt;25,('Input Sheet'!$D42*BJ45)/12,IF(BJ$5&lt;37,('Input Sheet'!$E42*BJ45)/12,IF(BJ$5&lt;49,('Input Sheet'!$F42*BJ45)/12,('Input Sheet'!$G42*BJ45)/12))))*(1+Analysis!$B$10),0)</f>
        <v>7931</v>
      </c>
    </row>
    <row r="66" spans="1:62" x14ac:dyDescent="0.25">
      <c r="B66" s="2" t="s">
        <v>16</v>
      </c>
      <c r="C66" s="48">
        <f t="shared" ref="C66:AH66" si="13">IF(C65=0,0,IF((C65-PersonalAllowance)&gt;LowerLevel,IF((C65-PersonalAllowance)&gt;Upperlevel,(C65-PersonalAllowance-Upperlevel)*PAYErateHigher+Taxaddhigher+Taxaddmedium,(C65-PersonalAllowance-LowerLevel)*PAYErateMedium+Taxaddmedium),(C65-PersonalAllowance)*PAYErate))</f>
        <v>1517.4333333333332</v>
      </c>
      <c r="D66" s="48">
        <f t="shared" si="13"/>
        <v>1517.4333333333332</v>
      </c>
      <c r="E66" s="48">
        <f t="shared" si="13"/>
        <v>1517.4333333333332</v>
      </c>
      <c r="F66" s="48">
        <f t="shared" si="13"/>
        <v>1517.4333333333332</v>
      </c>
      <c r="G66" s="48">
        <f t="shared" si="13"/>
        <v>1517.4333333333332</v>
      </c>
      <c r="H66" s="48">
        <f t="shared" si="13"/>
        <v>1517.4333333333332</v>
      </c>
      <c r="I66" s="48">
        <f t="shared" si="13"/>
        <v>1517.4333333333332</v>
      </c>
      <c r="J66" s="48">
        <f t="shared" si="13"/>
        <v>1517.4333333333332</v>
      </c>
      <c r="K66" s="48">
        <f t="shared" si="13"/>
        <v>1517.4333333333332</v>
      </c>
      <c r="L66" s="48">
        <f t="shared" si="13"/>
        <v>1517.4333333333332</v>
      </c>
      <c r="M66" s="48">
        <f t="shared" si="13"/>
        <v>1517.4333333333332</v>
      </c>
      <c r="N66" s="48">
        <f t="shared" si="13"/>
        <v>1517.4333333333332</v>
      </c>
      <c r="O66" s="48">
        <f t="shared" si="13"/>
        <v>1733.8333333333333</v>
      </c>
      <c r="P66" s="48">
        <f t="shared" si="13"/>
        <v>1733.8333333333333</v>
      </c>
      <c r="Q66" s="48">
        <f t="shared" si="13"/>
        <v>1733.8333333333333</v>
      </c>
      <c r="R66" s="48">
        <f t="shared" si="13"/>
        <v>1733.8333333333333</v>
      </c>
      <c r="S66" s="48">
        <f t="shared" si="13"/>
        <v>1733.8333333333333</v>
      </c>
      <c r="T66" s="48">
        <f t="shared" si="13"/>
        <v>1733.8333333333333</v>
      </c>
      <c r="U66" s="48">
        <f t="shared" si="13"/>
        <v>1733.8333333333333</v>
      </c>
      <c r="V66" s="48">
        <f t="shared" si="13"/>
        <v>1733.8333333333333</v>
      </c>
      <c r="W66" s="48">
        <f t="shared" si="13"/>
        <v>1733.8333333333333</v>
      </c>
      <c r="X66" s="48">
        <f t="shared" si="13"/>
        <v>1733.8333333333333</v>
      </c>
      <c r="Y66" s="48">
        <f t="shared" si="13"/>
        <v>1733.8333333333333</v>
      </c>
      <c r="Z66" s="48">
        <f t="shared" si="13"/>
        <v>1733.8333333333333</v>
      </c>
      <c r="AA66" s="48">
        <f t="shared" si="13"/>
        <v>1972.2333333333333</v>
      </c>
      <c r="AB66" s="48">
        <f t="shared" si="13"/>
        <v>1972.2333333333333</v>
      </c>
      <c r="AC66" s="48">
        <f t="shared" si="13"/>
        <v>1972.2333333333333</v>
      </c>
      <c r="AD66" s="48">
        <f t="shared" si="13"/>
        <v>1972.2333333333333</v>
      </c>
      <c r="AE66" s="48">
        <f t="shared" si="13"/>
        <v>1972.2333333333333</v>
      </c>
      <c r="AF66" s="48">
        <f t="shared" si="13"/>
        <v>1972.2333333333333</v>
      </c>
      <c r="AG66" s="48">
        <f t="shared" si="13"/>
        <v>1972.2333333333333</v>
      </c>
      <c r="AH66" s="48">
        <f t="shared" si="13"/>
        <v>1972.2333333333333</v>
      </c>
      <c r="AI66" s="48">
        <f t="shared" ref="AI66:BJ66" si="14">IF(AI65=0,0,IF((AI65-PersonalAllowance)&gt;LowerLevel,IF((AI65-PersonalAllowance)&gt;Upperlevel,(AI65-PersonalAllowance-Upperlevel)*PAYErateHigher+Taxaddhigher+Taxaddmedium,(AI65-PersonalAllowance-LowerLevel)*PAYErateMedium+Taxaddmedium),(AI65-PersonalAllowance)*PAYErate))</f>
        <v>1972.2333333333333</v>
      </c>
      <c r="AJ66" s="48">
        <f t="shared" si="14"/>
        <v>1972.2333333333333</v>
      </c>
      <c r="AK66" s="48">
        <f t="shared" si="14"/>
        <v>1972.2333333333333</v>
      </c>
      <c r="AL66" s="48">
        <f t="shared" si="14"/>
        <v>1972.2333333333333</v>
      </c>
      <c r="AM66" s="48">
        <f t="shared" si="14"/>
        <v>2234.6333333333332</v>
      </c>
      <c r="AN66" s="48">
        <f t="shared" si="14"/>
        <v>2234.6333333333332</v>
      </c>
      <c r="AO66" s="48">
        <f t="shared" si="14"/>
        <v>2234.6333333333332</v>
      </c>
      <c r="AP66" s="48">
        <f t="shared" si="14"/>
        <v>2234.6333333333332</v>
      </c>
      <c r="AQ66" s="48">
        <f t="shared" si="14"/>
        <v>2234.6333333333332</v>
      </c>
      <c r="AR66" s="48">
        <f t="shared" si="14"/>
        <v>2234.6333333333332</v>
      </c>
      <c r="AS66" s="48">
        <f t="shared" si="14"/>
        <v>2234.6333333333332</v>
      </c>
      <c r="AT66" s="48">
        <f t="shared" si="14"/>
        <v>2234.6333333333332</v>
      </c>
      <c r="AU66" s="48">
        <f t="shared" si="14"/>
        <v>2234.6333333333332</v>
      </c>
      <c r="AV66" s="48">
        <f t="shared" si="14"/>
        <v>2234.6333333333332</v>
      </c>
      <c r="AW66" s="48">
        <f t="shared" si="14"/>
        <v>2234.6333333333332</v>
      </c>
      <c r="AX66" s="48">
        <f t="shared" si="14"/>
        <v>2234.6333333333332</v>
      </c>
      <c r="AY66" s="48">
        <f t="shared" si="14"/>
        <v>2523.0333333333333</v>
      </c>
      <c r="AZ66" s="48">
        <f t="shared" si="14"/>
        <v>2523.0333333333333</v>
      </c>
      <c r="BA66" s="48">
        <f t="shared" si="14"/>
        <v>2523.0333333333333</v>
      </c>
      <c r="BB66" s="48">
        <f t="shared" si="14"/>
        <v>2523.0333333333333</v>
      </c>
      <c r="BC66" s="48">
        <f t="shared" si="14"/>
        <v>2523.0333333333333</v>
      </c>
      <c r="BD66" s="48">
        <f t="shared" si="14"/>
        <v>2523.0333333333333</v>
      </c>
      <c r="BE66" s="48">
        <f t="shared" si="14"/>
        <v>2523.0333333333333</v>
      </c>
      <c r="BF66" s="48">
        <f t="shared" si="14"/>
        <v>2523.0333333333333</v>
      </c>
      <c r="BG66" s="48">
        <f t="shared" si="14"/>
        <v>2523.0333333333333</v>
      </c>
      <c r="BH66" s="48">
        <f t="shared" si="14"/>
        <v>2523.0333333333333</v>
      </c>
      <c r="BI66" s="48">
        <f t="shared" si="14"/>
        <v>2523.0333333333333</v>
      </c>
      <c r="BJ66" s="48">
        <f t="shared" si="14"/>
        <v>2523.0333333333333</v>
      </c>
    </row>
    <row r="67" spans="1:62" x14ac:dyDescent="0.25">
      <c r="B67" s="2" t="s">
        <v>17</v>
      </c>
      <c r="C67" s="48">
        <f t="shared" ref="C67:AH67" si="15">IF(C65=0,0,IF(C65*12/52&gt;Upperearningslimit,((Upperearningslimit-NICnilEmployee)*EeeNICrate*52/12)+((C65*12/52-Upperearningslimit)*EeeNICrate1*52/12),((C65*12)/52-NICnilEmployee)*EeeNICrate*52/12))</f>
        <v>275.12666666666667</v>
      </c>
      <c r="D67" s="48">
        <f t="shared" si="15"/>
        <v>275.12666666666667</v>
      </c>
      <c r="E67" s="48">
        <f t="shared" si="15"/>
        <v>275.12666666666667</v>
      </c>
      <c r="F67" s="48">
        <f t="shared" si="15"/>
        <v>275.12666666666667</v>
      </c>
      <c r="G67" s="48">
        <f t="shared" si="15"/>
        <v>275.12666666666667</v>
      </c>
      <c r="H67" s="48">
        <f t="shared" si="15"/>
        <v>275.12666666666667</v>
      </c>
      <c r="I67" s="48">
        <f t="shared" si="15"/>
        <v>275.12666666666667</v>
      </c>
      <c r="J67" s="48">
        <f t="shared" si="15"/>
        <v>275.12666666666667</v>
      </c>
      <c r="K67" s="48">
        <f t="shared" si="15"/>
        <v>275.12666666666667</v>
      </c>
      <c r="L67" s="48">
        <f t="shared" si="15"/>
        <v>275.12666666666667</v>
      </c>
      <c r="M67" s="48">
        <f t="shared" si="15"/>
        <v>275.12666666666667</v>
      </c>
      <c r="N67" s="48">
        <f t="shared" si="15"/>
        <v>275.12666666666667</v>
      </c>
      <c r="O67" s="48">
        <f t="shared" si="15"/>
        <v>280.53666666666669</v>
      </c>
      <c r="P67" s="48">
        <f t="shared" si="15"/>
        <v>280.53666666666669</v>
      </c>
      <c r="Q67" s="48">
        <f t="shared" si="15"/>
        <v>280.53666666666669</v>
      </c>
      <c r="R67" s="48">
        <f t="shared" si="15"/>
        <v>280.53666666666669</v>
      </c>
      <c r="S67" s="48">
        <f t="shared" si="15"/>
        <v>280.53666666666669</v>
      </c>
      <c r="T67" s="48">
        <f t="shared" si="15"/>
        <v>280.53666666666669</v>
      </c>
      <c r="U67" s="48">
        <f t="shared" si="15"/>
        <v>280.53666666666669</v>
      </c>
      <c r="V67" s="48">
        <f t="shared" si="15"/>
        <v>280.53666666666669</v>
      </c>
      <c r="W67" s="48">
        <f t="shared" si="15"/>
        <v>280.53666666666669</v>
      </c>
      <c r="X67" s="48">
        <f t="shared" si="15"/>
        <v>280.53666666666669</v>
      </c>
      <c r="Y67" s="48">
        <f t="shared" si="15"/>
        <v>280.53666666666669</v>
      </c>
      <c r="Z67" s="48">
        <f t="shared" si="15"/>
        <v>280.53666666666669</v>
      </c>
      <c r="AA67" s="48">
        <f t="shared" si="15"/>
        <v>286.49666666666667</v>
      </c>
      <c r="AB67" s="48">
        <f t="shared" si="15"/>
        <v>286.49666666666667</v>
      </c>
      <c r="AC67" s="48">
        <f t="shared" si="15"/>
        <v>286.49666666666667</v>
      </c>
      <c r="AD67" s="48">
        <f t="shared" si="15"/>
        <v>286.49666666666667</v>
      </c>
      <c r="AE67" s="48">
        <f t="shared" si="15"/>
        <v>286.49666666666667</v>
      </c>
      <c r="AF67" s="48">
        <f t="shared" si="15"/>
        <v>286.49666666666667</v>
      </c>
      <c r="AG67" s="48">
        <f t="shared" si="15"/>
        <v>286.49666666666667</v>
      </c>
      <c r="AH67" s="48">
        <f t="shared" si="15"/>
        <v>286.49666666666667</v>
      </c>
      <c r="AI67" s="48">
        <f t="shared" ref="AI67:BJ67" si="16">IF(AI65=0,0,IF(AI65*12/52&gt;Upperearningslimit,((Upperearningslimit-NICnilEmployee)*EeeNICrate*52/12)+((AI65*12/52-Upperearningslimit)*EeeNICrate1*52/12),((AI65*12)/52-NICnilEmployee)*EeeNICrate*52/12))</f>
        <v>286.49666666666667</v>
      </c>
      <c r="AJ67" s="48">
        <f t="shared" si="16"/>
        <v>286.49666666666667</v>
      </c>
      <c r="AK67" s="48">
        <f t="shared" si="16"/>
        <v>286.49666666666667</v>
      </c>
      <c r="AL67" s="48">
        <f t="shared" si="16"/>
        <v>286.49666666666667</v>
      </c>
      <c r="AM67" s="48">
        <f t="shared" si="16"/>
        <v>293.05666666666667</v>
      </c>
      <c r="AN67" s="48">
        <f t="shared" si="16"/>
        <v>293.05666666666667</v>
      </c>
      <c r="AO67" s="48">
        <f t="shared" si="16"/>
        <v>293.05666666666667</v>
      </c>
      <c r="AP67" s="48">
        <f t="shared" si="16"/>
        <v>293.05666666666667</v>
      </c>
      <c r="AQ67" s="48">
        <f t="shared" si="16"/>
        <v>293.05666666666667</v>
      </c>
      <c r="AR67" s="48">
        <f t="shared" si="16"/>
        <v>293.05666666666667</v>
      </c>
      <c r="AS67" s="48">
        <f t="shared" si="16"/>
        <v>293.05666666666667</v>
      </c>
      <c r="AT67" s="48">
        <f t="shared" si="16"/>
        <v>293.05666666666667</v>
      </c>
      <c r="AU67" s="48">
        <f t="shared" si="16"/>
        <v>293.05666666666667</v>
      </c>
      <c r="AV67" s="48">
        <f t="shared" si="16"/>
        <v>293.05666666666667</v>
      </c>
      <c r="AW67" s="48">
        <f t="shared" si="16"/>
        <v>293.05666666666667</v>
      </c>
      <c r="AX67" s="48">
        <f t="shared" si="16"/>
        <v>293.05666666666667</v>
      </c>
      <c r="AY67" s="48">
        <f t="shared" si="16"/>
        <v>300.26666666666671</v>
      </c>
      <c r="AZ67" s="48">
        <f t="shared" si="16"/>
        <v>300.26666666666671</v>
      </c>
      <c r="BA67" s="48">
        <f t="shared" si="16"/>
        <v>300.26666666666671</v>
      </c>
      <c r="BB67" s="48">
        <f t="shared" si="16"/>
        <v>300.26666666666671</v>
      </c>
      <c r="BC67" s="48">
        <f t="shared" si="16"/>
        <v>300.26666666666671</v>
      </c>
      <c r="BD67" s="48">
        <f t="shared" si="16"/>
        <v>300.26666666666671</v>
      </c>
      <c r="BE67" s="48">
        <f t="shared" si="16"/>
        <v>300.26666666666671</v>
      </c>
      <c r="BF67" s="48">
        <f t="shared" si="16"/>
        <v>300.26666666666671</v>
      </c>
      <c r="BG67" s="48">
        <f t="shared" si="16"/>
        <v>300.26666666666671</v>
      </c>
      <c r="BH67" s="48">
        <f t="shared" si="16"/>
        <v>300.26666666666671</v>
      </c>
      <c r="BI67" s="48">
        <f t="shared" si="16"/>
        <v>300.26666666666671</v>
      </c>
      <c r="BJ67" s="48">
        <f t="shared" si="16"/>
        <v>300.26666666666671</v>
      </c>
    </row>
    <row r="68" spans="1:62" x14ac:dyDescent="0.25">
      <c r="B68" s="2" t="s">
        <v>161</v>
      </c>
      <c r="C68" s="2">
        <f>C65-C66-C67</f>
        <v>3624.44</v>
      </c>
      <c r="D68" s="2">
        <f t="shared" ref="D68:BJ68" si="17">D65-D66-D67</f>
        <v>3624.44</v>
      </c>
      <c r="E68" s="2">
        <f t="shared" si="17"/>
        <v>3624.44</v>
      </c>
      <c r="F68" s="2">
        <f t="shared" si="17"/>
        <v>3624.44</v>
      </c>
      <c r="G68" s="2">
        <f t="shared" si="17"/>
        <v>3624.44</v>
      </c>
      <c r="H68" s="2">
        <f t="shared" si="17"/>
        <v>3624.44</v>
      </c>
      <c r="I68" s="2">
        <f t="shared" si="17"/>
        <v>3624.44</v>
      </c>
      <c r="J68" s="2">
        <f t="shared" si="17"/>
        <v>3624.44</v>
      </c>
      <c r="K68" s="2">
        <f t="shared" si="17"/>
        <v>3624.44</v>
      </c>
      <c r="L68" s="2">
        <f t="shared" si="17"/>
        <v>3624.44</v>
      </c>
      <c r="M68" s="2">
        <f t="shared" si="17"/>
        <v>3624.44</v>
      </c>
      <c r="N68" s="2">
        <f t="shared" si="17"/>
        <v>3624.44</v>
      </c>
      <c r="O68" s="2">
        <f t="shared" si="17"/>
        <v>3943.63</v>
      </c>
      <c r="P68" s="2">
        <f t="shared" si="17"/>
        <v>3943.63</v>
      </c>
      <c r="Q68" s="2">
        <f t="shared" si="17"/>
        <v>3943.63</v>
      </c>
      <c r="R68" s="2">
        <f t="shared" si="17"/>
        <v>3943.63</v>
      </c>
      <c r="S68" s="2">
        <f t="shared" si="17"/>
        <v>3943.63</v>
      </c>
      <c r="T68" s="2">
        <f t="shared" si="17"/>
        <v>3943.63</v>
      </c>
      <c r="U68" s="2">
        <f t="shared" si="17"/>
        <v>3943.63</v>
      </c>
      <c r="V68" s="2">
        <f t="shared" si="17"/>
        <v>3943.63</v>
      </c>
      <c r="W68" s="2">
        <f t="shared" si="17"/>
        <v>3943.63</v>
      </c>
      <c r="X68" s="2">
        <f t="shared" si="17"/>
        <v>3943.63</v>
      </c>
      <c r="Y68" s="2">
        <f t="shared" si="17"/>
        <v>3943.63</v>
      </c>
      <c r="Z68" s="2">
        <f t="shared" si="17"/>
        <v>3943.63</v>
      </c>
      <c r="AA68" s="2">
        <f t="shared" si="17"/>
        <v>4295.2699999999995</v>
      </c>
      <c r="AB68" s="2">
        <f t="shared" si="17"/>
        <v>4295.2699999999995</v>
      </c>
      <c r="AC68" s="2">
        <f t="shared" si="17"/>
        <v>4295.2699999999995</v>
      </c>
      <c r="AD68" s="2">
        <f t="shared" si="17"/>
        <v>4295.2699999999995</v>
      </c>
      <c r="AE68" s="2">
        <f t="shared" si="17"/>
        <v>4295.2699999999995</v>
      </c>
      <c r="AF68" s="2">
        <f t="shared" si="17"/>
        <v>4295.2699999999995</v>
      </c>
      <c r="AG68" s="2">
        <f t="shared" si="17"/>
        <v>4295.2699999999995</v>
      </c>
      <c r="AH68" s="2">
        <f t="shared" si="17"/>
        <v>4295.2699999999995</v>
      </c>
      <c r="AI68" s="2">
        <f t="shared" si="17"/>
        <v>4295.2699999999995</v>
      </c>
      <c r="AJ68" s="2">
        <f t="shared" si="17"/>
        <v>4295.2699999999995</v>
      </c>
      <c r="AK68" s="2">
        <f t="shared" si="17"/>
        <v>4295.2699999999995</v>
      </c>
      <c r="AL68" s="2">
        <f t="shared" si="17"/>
        <v>4295.2699999999995</v>
      </c>
      <c r="AM68" s="2">
        <f t="shared" si="17"/>
        <v>4682.3100000000004</v>
      </c>
      <c r="AN68" s="2">
        <f t="shared" si="17"/>
        <v>4682.3100000000004</v>
      </c>
      <c r="AO68" s="2">
        <f t="shared" si="17"/>
        <v>4682.3100000000004</v>
      </c>
      <c r="AP68" s="2">
        <f t="shared" si="17"/>
        <v>4682.3100000000004</v>
      </c>
      <c r="AQ68" s="2">
        <f t="shared" si="17"/>
        <v>4682.3100000000004</v>
      </c>
      <c r="AR68" s="2">
        <f t="shared" si="17"/>
        <v>4682.3100000000004</v>
      </c>
      <c r="AS68" s="2">
        <f t="shared" si="17"/>
        <v>4682.3100000000004</v>
      </c>
      <c r="AT68" s="2">
        <f t="shared" si="17"/>
        <v>4682.3100000000004</v>
      </c>
      <c r="AU68" s="2">
        <f t="shared" si="17"/>
        <v>4682.3100000000004</v>
      </c>
      <c r="AV68" s="2">
        <f t="shared" si="17"/>
        <v>4682.3100000000004</v>
      </c>
      <c r="AW68" s="2">
        <f t="shared" si="17"/>
        <v>4682.3100000000004</v>
      </c>
      <c r="AX68" s="2">
        <f t="shared" si="17"/>
        <v>4682.3100000000004</v>
      </c>
      <c r="AY68" s="2">
        <f t="shared" si="17"/>
        <v>5107.7000000000007</v>
      </c>
      <c r="AZ68" s="2">
        <f t="shared" si="17"/>
        <v>5107.7000000000007</v>
      </c>
      <c r="BA68" s="2">
        <f t="shared" si="17"/>
        <v>5107.7000000000007</v>
      </c>
      <c r="BB68" s="2">
        <f t="shared" si="17"/>
        <v>5107.7000000000007</v>
      </c>
      <c r="BC68" s="2">
        <f t="shared" si="17"/>
        <v>5107.7000000000007</v>
      </c>
      <c r="BD68" s="2">
        <f t="shared" si="17"/>
        <v>5107.7000000000007</v>
      </c>
      <c r="BE68" s="2">
        <f t="shared" si="17"/>
        <v>5107.7000000000007</v>
      </c>
      <c r="BF68" s="2">
        <f t="shared" si="17"/>
        <v>5107.7000000000007</v>
      </c>
      <c r="BG68" s="2">
        <f t="shared" si="17"/>
        <v>5107.7000000000007</v>
      </c>
      <c r="BH68" s="2">
        <f t="shared" si="17"/>
        <v>5107.7000000000007</v>
      </c>
      <c r="BI68" s="2">
        <f t="shared" si="17"/>
        <v>5107.7000000000007</v>
      </c>
      <c r="BJ68" s="2">
        <f t="shared" si="17"/>
        <v>5107.7000000000007</v>
      </c>
    </row>
    <row r="69" spans="1:62" x14ac:dyDescent="0.25">
      <c r="B69" s="2" t="s">
        <v>18</v>
      </c>
      <c r="C69" s="48">
        <f t="shared" ref="C69:AH69" si="18">IF(C65=0,0,((C65*12/52)-NICnilEmployer)*EerNICrate*52/12)</f>
        <v>642.90133333333335</v>
      </c>
      <c r="D69" s="48">
        <f t="shared" si="18"/>
        <v>642.90133333333335</v>
      </c>
      <c r="E69" s="48">
        <f t="shared" si="18"/>
        <v>642.90133333333335</v>
      </c>
      <c r="F69" s="48">
        <f t="shared" si="18"/>
        <v>642.90133333333335</v>
      </c>
      <c r="G69" s="48">
        <f t="shared" si="18"/>
        <v>642.90133333333335</v>
      </c>
      <c r="H69" s="48">
        <f t="shared" si="18"/>
        <v>642.90133333333335</v>
      </c>
      <c r="I69" s="48">
        <f t="shared" si="18"/>
        <v>642.90133333333335</v>
      </c>
      <c r="J69" s="48">
        <f t="shared" si="18"/>
        <v>642.90133333333335</v>
      </c>
      <c r="K69" s="48">
        <f t="shared" si="18"/>
        <v>642.90133333333335</v>
      </c>
      <c r="L69" s="48">
        <f t="shared" si="18"/>
        <v>642.90133333333335</v>
      </c>
      <c r="M69" s="48">
        <f t="shared" si="18"/>
        <v>642.90133333333335</v>
      </c>
      <c r="N69" s="48">
        <f t="shared" si="18"/>
        <v>642.90133333333335</v>
      </c>
      <c r="O69" s="48">
        <f t="shared" si="18"/>
        <v>712.14933333333329</v>
      </c>
      <c r="P69" s="48">
        <f t="shared" si="18"/>
        <v>712.14933333333329</v>
      </c>
      <c r="Q69" s="48">
        <f t="shared" si="18"/>
        <v>712.14933333333329</v>
      </c>
      <c r="R69" s="48">
        <f t="shared" si="18"/>
        <v>712.14933333333329</v>
      </c>
      <c r="S69" s="48">
        <f t="shared" si="18"/>
        <v>712.14933333333329</v>
      </c>
      <c r="T69" s="48">
        <f t="shared" si="18"/>
        <v>712.14933333333329</v>
      </c>
      <c r="U69" s="48">
        <f t="shared" si="18"/>
        <v>712.14933333333329</v>
      </c>
      <c r="V69" s="48">
        <f t="shared" si="18"/>
        <v>712.14933333333329</v>
      </c>
      <c r="W69" s="48">
        <f t="shared" si="18"/>
        <v>712.14933333333329</v>
      </c>
      <c r="X69" s="48">
        <f t="shared" si="18"/>
        <v>712.14933333333329</v>
      </c>
      <c r="Y69" s="48">
        <f t="shared" si="18"/>
        <v>712.14933333333329</v>
      </c>
      <c r="Z69" s="48">
        <f t="shared" si="18"/>
        <v>712.14933333333329</v>
      </c>
      <c r="AA69" s="48">
        <f t="shared" si="18"/>
        <v>788.43733333333341</v>
      </c>
      <c r="AB69" s="48">
        <f t="shared" si="18"/>
        <v>788.43733333333341</v>
      </c>
      <c r="AC69" s="48">
        <f t="shared" si="18"/>
        <v>788.43733333333341</v>
      </c>
      <c r="AD69" s="48">
        <f t="shared" si="18"/>
        <v>788.43733333333341</v>
      </c>
      <c r="AE69" s="48">
        <f t="shared" si="18"/>
        <v>788.43733333333341</v>
      </c>
      <c r="AF69" s="48">
        <f t="shared" si="18"/>
        <v>788.43733333333341</v>
      </c>
      <c r="AG69" s="48">
        <f t="shared" si="18"/>
        <v>788.43733333333341</v>
      </c>
      <c r="AH69" s="48">
        <f t="shared" si="18"/>
        <v>788.43733333333341</v>
      </c>
      <c r="AI69" s="48">
        <f t="shared" ref="AI69:BJ69" si="19">IF(AI65=0,0,((AI65*12/52)-NICnilEmployer)*EerNICrate*52/12)</f>
        <v>788.43733333333341</v>
      </c>
      <c r="AJ69" s="48">
        <f t="shared" si="19"/>
        <v>788.43733333333341</v>
      </c>
      <c r="AK69" s="48">
        <f t="shared" si="19"/>
        <v>788.43733333333341</v>
      </c>
      <c r="AL69" s="48">
        <f t="shared" si="19"/>
        <v>788.43733333333341</v>
      </c>
      <c r="AM69" s="48">
        <f t="shared" si="19"/>
        <v>872.40533333333326</v>
      </c>
      <c r="AN69" s="48">
        <f t="shared" si="19"/>
        <v>872.40533333333326</v>
      </c>
      <c r="AO69" s="48">
        <f t="shared" si="19"/>
        <v>872.40533333333326</v>
      </c>
      <c r="AP69" s="48">
        <f t="shared" si="19"/>
        <v>872.40533333333326</v>
      </c>
      <c r="AQ69" s="48">
        <f t="shared" si="19"/>
        <v>872.40533333333326</v>
      </c>
      <c r="AR69" s="48">
        <f t="shared" si="19"/>
        <v>872.40533333333326</v>
      </c>
      <c r="AS69" s="48">
        <f t="shared" si="19"/>
        <v>872.40533333333326</v>
      </c>
      <c r="AT69" s="48">
        <f t="shared" si="19"/>
        <v>872.40533333333326</v>
      </c>
      <c r="AU69" s="48">
        <f t="shared" si="19"/>
        <v>872.40533333333326</v>
      </c>
      <c r="AV69" s="48">
        <f t="shared" si="19"/>
        <v>872.40533333333326</v>
      </c>
      <c r="AW69" s="48">
        <f t="shared" si="19"/>
        <v>872.40533333333326</v>
      </c>
      <c r="AX69" s="48">
        <f t="shared" si="19"/>
        <v>872.40533333333326</v>
      </c>
      <c r="AY69" s="48">
        <f t="shared" si="19"/>
        <v>964.6933333333335</v>
      </c>
      <c r="AZ69" s="48">
        <f t="shared" si="19"/>
        <v>964.6933333333335</v>
      </c>
      <c r="BA69" s="48">
        <f t="shared" si="19"/>
        <v>964.6933333333335</v>
      </c>
      <c r="BB69" s="48">
        <f t="shared" si="19"/>
        <v>964.6933333333335</v>
      </c>
      <c r="BC69" s="48">
        <f t="shared" si="19"/>
        <v>964.6933333333335</v>
      </c>
      <c r="BD69" s="48">
        <f t="shared" si="19"/>
        <v>964.6933333333335</v>
      </c>
      <c r="BE69" s="48">
        <f t="shared" si="19"/>
        <v>964.6933333333335</v>
      </c>
      <c r="BF69" s="48">
        <f t="shared" si="19"/>
        <v>964.6933333333335</v>
      </c>
      <c r="BG69" s="48">
        <f t="shared" si="19"/>
        <v>964.6933333333335</v>
      </c>
      <c r="BH69" s="48">
        <f t="shared" si="19"/>
        <v>964.6933333333335</v>
      </c>
      <c r="BI69" s="48">
        <f t="shared" si="19"/>
        <v>964.6933333333335</v>
      </c>
      <c r="BJ69" s="48">
        <f t="shared" si="19"/>
        <v>964.6933333333335</v>
      </c>
    </row>
    <row r="70" spans="1:62" x14ac:dyDescent="0.25">
      <c r="A70" s="2" t="str">
        <f>B46</f>
        <v>CTO</v>
      </c>
      <c r="B70" s="2" t="str">
        <f>B65</f>
        <v>Gross Pay</v>
      </c>
      <c r="C70" s="2">
        <f>ROUND(IF(C$5&lt;13,('Input Sheet'!$C43*C46)/12,IF(C$5&lt;25,('Input Sheet'!$D43*C46)/12,IF(C$5&lt;37,('Input Sheet'!$E43*C46)/12,IF(C$5&lt;49,('Input Sheet'!$F43*C46)/12,('Input Sheet'!$G43*C46)/12))))*(1+Analysis!$B$10),0)</f>
        <v>5417</v>
      </c>
      <c r="D70" s="2">
        <f>ROUND(IF(D$5&lt;13,('Input Sheet'!$C43*D46)/12,IF(D$5&lt;25,('Input Sheet'!$D43*D46)/12,IF(D$5&lt;37,('Input Sheet'!$E43*D46)/12,IF(D$5&lt;49,('Input Sheet'!$F43*D46)/12,('Input Sheet'!$G43*D46)/12))))*(1+Analysis!$B$10),0)</f>
        <v>5417</v>
      </c>
      <c r="E70" s="2">
        <f>ROUND(IF(E$5&lt;13,('Input Sheet'!$C43*E46)/12,IF(E$5&lt;25,('Input Sheet'!$D43*E46)/12,IF(E$5&lt;37,('Input Sheet'!$E43*E46)/12,IF(E$5&lt;49,('Input Sheet'!$F43*E46)/12,('Input Sheet'!$G43*E46)/12))))*(1+Analysis!$B$10),0)</f>
        <v>5417</v>
      </c>
      <c r="F70" s="2">
        <f>ROUND(IF(F$5&lt;13,('Input Sheet'!$C43*F46)/12,IF(F$5&lt;25,('Input Sheet'!$D43*F46)/12,IF(F$5&lt;37,('Input Sheet'!$E43*F46)/12,IF(F$5&lt;49,('Input Sheet'!$F43*F46)/12,('Input Sheet'!$G43*F46)/12))))*(1+Analysis!$B$10),0)</f>
        <v>5417</v>
      </c>
      <c r="G70" s="2">
        <f>ROUND(IF(G$5&lt;13,('Input Sheet'!$C43*G46)/12,IF(G$5&lt;25,('Input Sheet'!$D43*G46)/12,IF(G$5&lt;37,('Input Sheet'!$E43*G46)/12,IF(G$5&lt;49,('Input Sheet'!$F43*G46)/12,('Input Sheet'!$G43*G46)/12))))*(1+Analysis!$B$10),0)</f>
        <v>5417</v>
      </c>
      <c r="H70" s="2">
        <f>ROUND(IF(H$5&lt;13,('Input Sheet'!$C43*H46)/12,IF(H$5&lt;25,('Input Sheet'!$D43*H46)/12,IF(H$5&lt;37,('Input Sheet'!$E43*H46)/12,IF(H$5&lt;49,('Input Sheet'!$F43*H46)/12,('Input Sheet'!$G43*H46)/12))))*(1+Analysis!$B$10),0)</f>
        <v>5417</v>
      </c>
      <c r="I70" s="2">
        <f>ROUND(IF(I$5&lt;13,('Input Sheet'!$C43*I46)/12,IF(I$5&lt;25,('Input Sheet'!$D43*I46)/12,IF(I$5&lt;37,('Input Sheet'!$E43*I46)/12,IF(I$5&lt;49,('Input Sheet'!$F43*I46)/12,('Input Sheet'!$G43*I46)/12))))*(1+Analysis!$B$10),0)</f>
        <v>5417</v>
      </c>
      <c r="J70" s="2">
        <f>ROUND(IF(J$5&lt;13,('Input Sheet'!$C43*J46)/12,IF(J$5&lt;25,('Input Sheet'!$D43*J46)/12,IF(J$5&lt;37,('Input Sheet'!$E43*J46)/12,IF(J$5&lt;49,('Input Sheet'!$F43*J46)/12,('Input Sheet'!$G43*J46)/12))))*(1+Analysis!$B$10),0)</f>
        <v>5417</v>
      </c>
      <c r="K70" s="2">
        <f>ROUND(IF(K$5&lt;13,('Input Sheet'!$C43*K46)/12,IF(K$5&lt;25,('Input Sheet'!$D43*K46)/12,IF(K$5&lt;37,('Input Sheet'!$E43*K46)/12,IF(K$5&lt;49,('Input Sheet'!$F43*K46)/12,('Input Sheet'!$G43*K46)/12))))*(1+Analysis!$B$10),0)</f>
        <v>5417</v>
      </c>
      <c r="L70" s="2">
        <f>ROUND(IF(L$5&lt;13,('Input Sheet'!$C43*L46)/12,IF(L$5&lt;25,('Input Sheet'!$D43*L46)/12,IF(L$5&lt;37,('Input Sheet'!$E43*L46)/12,IF(L$5&lt;49,('Input Sheet'!$F43*L46)/12,('Input Sheet'!$G43*L46)/12))))*(1+Analysis!$B$10),0)</f>
        <v>5417</v>
      </c>
      <c r="M70" s="2">
        <f>ROUND(IF(M$5&lt;13,('Input Sheet'!$C43*M46)/12,IF(M$5&lt;25,('Input Sheet'!$D43*M46)/12,IF(M$5&lt;37,('Input Sheet'!$E43*M46)/12,IF(M$5&lt;49,('Input Sheet'!$F43*M46)/12,('Input Sheet'!$G43*M46)/12))))*(1+Analysis!$B$10),0)</f>
        <v>5417</v>
      </c>
      <c r="N70" s="2">
        <f>ROUND(IF(N$5&lt;13,('Input Sheet'!$C43*N46)/12,IF(N$5&lt;25,('Input Sheet'!$D43*N46)/12,IF(N$5&lt;37,('Input Sheet'!$E43*N46)/12,IF(N$5&lt;49,('Input Sheet'!$F43*N46)/12,('Input Sheet'!$G43*N46)/12))))*(1+Analysis!$B$10),0)</f>
        <v>5417</v>
      </c>
      <c r="O70" s="2">
        <f>ROUND(IF(O$5&lt;13,('Input Sheet'!$C43*O46)/12,IF(O$5&lt;25,('Input Sheet'!$D43*O46)/12,IF(O$5&lt;37,('Input Sheet'!$E43*O46)/12,IF(O$5&lt;49,('Input Sheet'!$F43*O46)/12,('Input Sheet'!$G43*O46)/12))))*(1+Analysis!$B$10),0)</f>
        <v>5958</v>
      </c>
      <c r="P70" s="2">
        <f>ROUND(IF(P$5&lt;13,('Input Sheet'!$C43*P46)/12,IF(P$5&lt;25,('Input Sheet'!$D43*P46)/12,IF(P$5&lt;37,('Input Sheet'!$E43*P46)/12,IF(P$5&lt;49,('Input Sheet'!$F43*P46)/12,('Input Sheet'!$G43*P46)/12))))*(1+Analysis!$B$10),0)</f>
        <v>5958</v>
      </c>
      <c r="Q70" s="2">
        <f>ROUND(IF(Q$5&lt;13,('Input Sheet'!$C43*Q46)/12,IF(Q$5&lt;25,('Input Sheet'!$D43*Q46)/12,IF(Q$5&lt;37,('Input Sheet'!$E43*Q46)/12,IF(Q$5&lt;49,('Input Sheet'!$F43*Q46)/12,('Input Sheet'!$G43*Q46)/12))))*(1+Analysis!$B$10),0)</f>
        <v>5958</v>
      </c>
      <c r="R70" s="2">
        <f>ROUND(IF(R$5&lt;13,('Input Sheet'!$C43*R46)/12,IF(R$5&lt;25,('Input Sheet'!$D43*R46)/12,IF(R$5&lt;37,('Input Sheet'!$E43*R46)/12,IF(R$5&lt;49,('Input Sheet'!$F43*R46)/12,('Input Sheet'!$G43*R46)/12))))*(1+Analysis!$B$10),0)</f>
        <v>5958</v>
      </c>
      <c r="S70" s="2">
        <f>ROUND(IF(S$5&lt;13,('Input Sheet'!$C43*S46)/12,IF(S$5&lt;25,('Input Sheet'!$D43*S46)/12,IF(S$5&lt;37,('Input Sheet'!$E43*S46)/12,IF(S$5&lt;49,('Input Sheet'!$F43*S46)/12,('Input Sheet'!$G43*S46)/12))))*(1+Analysis!$B$10),0)</f>
        <v>5958</v>
      </c>
      <c r="T70" s="2">
        <f>ROUND(IF(T$5&lt;13,('Input Sheet'!$C43*T46)/12,IF(T$5&lt;25,('Input Sheet'!$D43*T46)/12,IF(T$5&lt;37,('Input Sheet'!$E43*T46)/12,IF(T$5&lt;49,('Input Sheet'!$F43*T46)/12,('Input Sheet'!$G43*T46)/12))))*(1+Analysis!$B$10),0)</f>
        <v>5958</v>
      </c>
      <c r="U70" s="2">
        <f>ROUND(IF(U$5&lt;13,('Input Sheet'!$C43*U46)/12,IF(U$5&lt;25,('Input Sheet'!$D43*U46)/12,IF(U$5&lt;37,('Input Sheet'!$E43*U46)/12,IF(U$5&lt;49,('Input Sheet'!$F43*U46)/12,('Input Sheet'!$G43*U46)/12))))*(1+Analysis!$B$10),0)</f>
        <v>5958</v>
      </c>
      <c r="V70" s="2">
        <f>ROUND(IF(V$5&lt;13,('Input Sheet'!$C43*V46)/12,IF(V$5&lt;25,('Input Sheet'!$D43*V46)/12,IF(V$5&lt;37,('Input Sheet'!$E43*V46)/12,IF(V$5&lt;49,('Input Sheet'!$F43*V46)/12,('Input Sheet'!$G43*V46)/12))))*(1+Analysis!$B$10),0)</f>
        <v>5958</v>
      </c>
      <c r="W70" s="2">
        <f>ROUND(IF(W$5&lt;13,('Input Sheet'!$C43*W46)/12,IF(W$5&lt;25,('Input Sheet'!$D43*W46)/12,IF(W$5&lt;37,('Input Sheet'!$E43*W46)/12,IF(W$5&lt;49,('Input Sheet'!$F43*W46)/12,('Input Sheet'!$G43*W46)/12))))*(1+Analysis!$B$10),0)</f>
        <v>5958</v>
      </c>
      <c r="X70" s="2">
        <f>ROUND(IF(X$5&lt;13,('Input Sheet'!$C43*X46)/12,IF(X$5&lt;25,('Input Sheet'!$D43*X46)/12,IF(X$5&lt;37,('Input Sheet'!$E43*X46)/12,IF(X$5&lt;49,('Input Sheet'!$F43*X46)/12,('Input Sheet'!$G43*X46)/12))))*(1+Analysis!$B$10),0)</f>
        <v>5958</v>
      </c>
      <c r="Y70" s="2">
        <f>ROUND(IF(Y$5&lt;13,('Input Sheet'!$C43*Y46)/12,IF(Y$5&lt;25,('Input Sheet'!$D43*Y46)/12,IF(Y$5&lt;37,('Input Sheet'!$E43*Y46)/12,IF(Y$5&lt;49,('Input Sheet'!$F43*Y46)/12,('Input Sheet'!$G43*Y46)/12))))*(1+Analysis!$B$10),0)</f>
        <v>5958</v>
      </c>
      <c r="Z70" s="2">
        <f>ROUND(IF(Z$5&lt;13,('Input Sheet'!$C43*Z46)/12,IF(Z$5&lt;25,('Input Sheet'!$D43*Z46)/12,IF(Z$5&lt;37,('Input Sheet'!$E43*Z46)/12,IF(Z$5&lt;49,('Input Sheet'!$F43*Z46)/12,('Input Sheet'!$G43*Z46)/12))))*(1+Analysis!$B$10),0)</f>
        <v>5958</v>
      </c>
      <c r="AA70" s="2">
        <f>ROUND(IF(AA$5&lt;13,('Input Sheet'!$C43*AA46)/12,IF(AA$5&lt;25,('Input Sheet'!$D43*AA46)/12,IF(AA$5&lt;37,('Input Sheet'!$E43*AA46)/12,IF(AA$5&lt;49,('Input Sheet'!$F43*AA46)/12,('Input Sheet'!$G43*AA46)/12))))*(1+Analysis!$B$10),0)</f>
        <v>6554</v>
      </c>
      <c r="AB70" s="2">
        <f>ROUND(IF(AB$5&lt;13,('Input Sheet'!$C43*AB46)/12,IF(AB$5&lt;25,('Input Sheet'!$D43*AB46)/12,IF(AB$5&lt;37,('Input Sheet'!$E43*AB46)/12,IF(AB$5&lt;49,('Input Sheet'!$F43*AB46)/12,('Input Sheet'!$G43*AB46)/12))))*(1+Analysis!$B$10),0)</f>
        <v>6554</v>
      </c>
      <c r="AC70" s="2">
        <f>ROUND(IF(AC$5&lt;13,('Input Sheet'!$C43*AC46)/12,IF(AC$5&lt;25,('Input Sheet'!$D43*AC46)/12,IF(AC$5&lt;37,('Input Sheet'!$E43*AC46)/12,IF(AC$5&lt;49,('Input Sheet'!$F43*AC46)/12,('Input Sheet'!$G43*AC46)/12))))*(1+Analysis!$B$10),0)</f>
        <v>6554</v>
      </c>
      <c r="AD70" s="2">
        <f>ROUND(IF(AD$5&lt;13,('Input Sheet'!$C43*AD46)/12,IF(AD$5&lt;25,('Input Sheet'!$D43*AD46)/12,IF(AD$5&lt;37,('Input Sheet'!$E43*AD46)/12,IF(AD$5&lt;49,('Input Sheet'!$F43*AD46)/12,('Input Sheet'!$G43*AD46)/12))))*(1+Analysis!$B$10),0)</f>
        <v>6554</v>
      </c>
      <c r="AE70" s="2">
        <f>ROUND(IF(AE$5&lt;13,('Input Sheet'!$C43*AE46)/12,IF(AE$5&lt;25,('Input Sheet'!$D43*AE46)/12,IF(AE$5&lt;37,('Input Sheet'!$E43*AE46)/12,IF(AE$5&lt;49,('Input Sheet'!$F43*AE46)/12,('Input Sheet'!$G43*AE46)/12))))*(1+Analysis!$B$10),0)</f>
        <v>6554</v>
      </c>
      <c r="AF70" s="2">
        <f>ROUND(IF(AF$5&lt;13,('Input Sheet'!$C43*AF46)/12,IF(AF$5&lt;25,('Input Sheet'!$D43*AF46)/12,IF(AF$5&lt;37,('Input Sheet'!$E43*AF46)/12,IF(AF$5&lt;49,('Input Sheet'!$F43*AF46)/12,('Input Sheet'!$G43*AF46)/12))))*(1+Analysis!$B$10),0)</f>
        <v>6554</v>
      </c>
      <c r="AG70" s="2">
        <f>ROUND(IF(AG$5&lt;13,('Input Sheet'!$C43*AG46)/12,IF(AG$5&lt;25,('Input Sheet'!$D43*AG46)/12,IF(AG$5&lt;37,('Input Sheet'!$E43*AG46)/12,IF(AG$5&lt;49,('Input Sheet'!$F43*AG46)/12,('Input Sheet'!$G43*AG46)/12))))*(1+Analysis!$B$10),0)</f>
        <v>6554</v>
      </c>
      <c r="AH70" s="2">
        <f>ROUND(IF(AH$5&lt;13,('Input Sheet'!$C43*AH46)/12,IF(AH$5&lt;25,('Input Sheet'!$D43*AH46)/12,IF(AH$5&lt;37,('Input Sheet'!$E43*AH46)/12,IF(AH$5&lt;49,('Input Sheet'!$F43*AH46)/12,('Input Sheet'!$G43*AH46)/12))))*(1+Analysis!$B$10),0)</f>
        <v>6554</v>
      </c>
      <c r="AI70" s="2">
        <f>ROUND(IF(AI$5&lt;13,('Input Sheet'!$C43*AI46)/12,IF(AI$5&lt;25,('Input Sheet'!$D43*AI46)/12,IF(AI$5&lt;37,('Input Sheet'!$E43*AI46)/12,IF(AI$5&lt;49,('Input Sheet'!$F43*AI46)/12,('Input Sheet'!$G43*AI46)/12))))*(1+Analysis!$B$10),0)</f>
        <v>6554</v>
      </c>
      <c r="AJ70" s="2">
        <f>ROUND(IF(AJ$5&lt;13,('Input Sheet'!$C43*AJ46)/12,IF(AJ$5&lt;25,('Input Sheet'!$D43*AJ46)/12,IF(AJ$5&lt;37,('Input Sheet'!$E43*AJ46)/12,IF(AJ$5&lt;49,('Input Sheet'!$F43*AJ46)/12,('Input Sheet'!$G43*AJ46)/12))))*(1+Analysis!$B$10),0)</f>
        <v>6554</v>
      </c>
      <c r="AK70" s="2">
        <f>ROUND(IF(AK$5&lt;13,('Input Sheet'!$C43*AK46)/12,IF(AK$5&lt;25,('Input Sheet'!$D43*AK46)/12,IF(AK$5&lt;37,('Input Sheet'!$E43*AK46)/12,IF(AK$5&lt;49,('Input Sheet'!$F43*AK46)/12,('Input Sheet'!$G43*AK46)/12))))*(1+Analysis!$B$10),0)</f>
        <v>6554</v>
      </c>
      <c r="AL70" s="2">
        <f>ROUND(IF(AL$5&lt;13,('Input Sheet'!$C43*AL46)/12,IF(AL$5&lt;25,('Input Sheet'!$D43*AL46)/12,IF(AL$5&lt;37,('Input Sheet'!$E43*AL46)/12,IF(AL$5&lt;49,('Input Sheet'!$F43*AL46)/12,('Input Sheet'!$G43*AL46)/12))))*(1+Analysis!$B$10),0)</f>
        <v>6554</v>
      </c>
      <c r="AM70" s="2">
        <f>ROUND(IF(AM$5&lt;13,('Input Sheet'!$C43*AM46)/12,IF(AM$5&lt;25,('Input Sheet'!$D43*AM46)/12,IF(AM$5&lt;37,('Input Sheet'!$E43*AM46)/12,IF(AM$5&lt;49,('Input Sheet'!$F43*AM46)/12,('Input Sheet'!$G43*AM46)/12))))*(1+Analysis!$B$10),0)</f>
        <v>7210</v>
      </c>
      <c r="AN70" s="2">
        <f>ROUND(IF(AN$5&lt;13,('Input Sheet'!$C43*AN46)/12,IF(AN$5&lt;25,('Input Sheet'!$D43*AN46)/12,IF(AN$5&lt;37,('Input Sheet'!$E43*AN46)/12,IF(AN$5&lt;49,('Input Sheet'!$F43*AN46)/12,('Input Sheet'!$G43*AN46)/12))))*(1+Analysis!$B$10),0)</f>
        <v>7210</v>
      </c>
      <c r="AO70" s="2">
        <f>ROUND(IF(AO$5&lt;13,('Input Sheet'!$C43*AO46)/12,IF(AO$5&lt;25,('Input Sheet'!$D43*AO46)/12,IF(AO$5&lt;37,('Input Sheet'!$E43*AO46)/12,IF(AO$5&lt;49,('Input Sheet'!$F43*AO46)/12,('Input Sheet'!$G43*AO46)/12))))*(1+Analysis!$B$10),0)</f>
        <v>7210</v>
      </c>
      <c r="AP70" s="2">
        <f>ROUND(IF(AP$5&lt;13,('Input Sheet'!$C43*AP46)/12,IF(AP$5&lt;25,('Input Sheet'!$D43*AP46)/12,IF(AP$5&lt;37,('Input Sheet'!$E43*AP46)/12,IF(AP$5&lt;49,('Input Sheet'!$F43*AP46)/12,('Input Sheet'!$G43*AP46)/12))))*(1+Analysis!$B$10),0)</f>
        <v>7210</v>
      </c>
      <c r="AQ70" s="2">
        <f>ROUND(IF(AQ$5&lt;13,('Input Sheet'!$C43*AQ46)/12,IF(AQ$5&lt;25,('Input Sheet'!$D43*AQ46)/12,IF(AQ$5&lt;37,('Input Sheet'!$E43*AQ46)/12,IF(AQ$5&lt;49,('Input Sheet'!$F43*AQ46)/12,('Input Sheet'!$G43*AQ46)/12))))*(1+Analysis!$B$10),0)</f>
        <v>7210</v>
      </c>
      <c r="AR70" s="2">
        <f>ROUND(IF(AR$5&lt;13,('Input Sheet'!$C43*AR46)/12,IF(AR$5&lt;25,('Input Sheet'!$D43*AR46)/12,IF(AR$5&lt;37,('Input Sheet'!$E43*AR46)/12,IF(AR$5&lt;49,('Input Sheet'!$F43*AR46)/12,('Input Sheet'!$G43*AR46)/12))))*(1+Analysis!$B$10),0)</f>
        <v>7210</v>
      </c>
      <c r="AS70" s="2">
        <f>ROUND(IF(AS$5&lt;13,('Input Sheet'!$C43*AS46)/12,IF(AS$5&lt;25,('Input Sheet'!$D43*AS46)/12,IF(AS$5&lt;37,('Input Sheet'!$E43*AS46)/12,IF(AS$5&lt;49,('Input Sheet'!$F43*AS46)/12,('Input Sheet'!$G43*AS46)/12))))*(1+Analysis!$B$10),0)</f>
        <v>7210</v>
      </c>
      <c r="AT70" s="2">
        <f>ROUND(IF(AT$5&lt;13,('Input Sheet'!$C43*AT46)/12,IF(AT$5&lt;25,('Input Sheet'!$D43*AT46)/12,IF(AT$5&lt;37,('Input Sheet'!$E43*AT46)/12,IF(AT$5&lt;49,('Input Sheet'!$F43*AT46)/12,('Input Sheet'!$G43*AT46)/12))))*(1+Analysis!$B$10),0)</f>
        <v>7210</v>
      </c>
      <c r="AU70" s="2">
        <f>ROUND(IF(AU$5&lt;13,('Input Sheet'!$C43*AU46)/12,IF(AU$5&lt;25,('Input Sheet'!$D43*AU46)/12,IF(AU$5&lt;37,('Input Sheet'!$E43*AU46)/12,IF(AU$5&lt;49,('Input Sheet'!$F43*AU46)/12,('Input Sheet'!$G43*AU46)/12))))*(1+Analysis!$B$10),0)</f>
        <v>7210</v>
      </c>
      <c r="AV70" s="2">
        <f>ROUND(IF(AV$5&lt;13,('Input Sheet'!$C43*AV46)/12,IF(AV$5&lt;25,('Input Sheet'!$D43*AV46)/12,IF(AV$5&lt;37,('Input Sheet'!$E43*AV46)/12,IF(AV$5&lt;49,('Input Sheet'!$F43*AV46)/12,('Input Sheet'!$G43*AV46)/12))))*(1+Analysis!$B$10),0)</f>
        <v>7210</v>
      </c>
      <c r="AW70" s="2">
        <f>ROUND(IF(AW$5&lt;13,('Input Sheet'!$C43*AW46)/12,IF(AW$5&lt;25,('Input Sheet'!$D43*AW46)/12,IF(AW$5&lt;37,('Input Sheet'!$E43*AW46)/12,IF(AW$5&lt;49,('Input Sheet'!$F43*AW46)/12,('Input Sheet'!$G43*AW46)/12))))*(1+Analysis!$B$10),0)</f>
        <v>7210</v>
      </c>
      <c r="AX70" s="2">
        <f>ROUND(IF(AX$5&lt;13,('Input Sheet'!$C43*AX46)/12,IF(AX$5&lt;25,('Input Sheet'!$D43*AX46)/12,IF(AX$5&lt;37,('Input Sheet'!$E43*AX46)/12,IF(AX$5&lt;49,('Input Sheet'!$F43*AX46)/12,('Input Sheet'!$G43*AX46)/12))))*(1+Analysis!$B$10),0)</f>
        <v>7210</v>
      </c>
      <c r="AY70" s="2">
        <f>ROUND(IF(AY$5&lt;13,('Input Sheet'!$C43*AY46)/12,IF(AY$5&lt;25,('Input Sheet'!$D43*AY46)/12,IF(AY$5&lt;37,('Input Sheet'!$E43*AY46)/12,IF(AY$5&lt;49,('Input Sheet'!$F43*AY46)/12,('Input Sheet'!$G43*AY46)/12))))*(1+Analysis!$B$10),0)</f>
        <v>7931</v>
      </c>
      <c r="AZ70" s="2">
        <f>ROUND(IF(AZ$5&lt;13,('Input Sheet'!$C43*AZ46)/12,IF(AZ$5&lt;25,('Input Sheet'!$D43*AZ46)/12,IF(AZ$5&lt;37,('Input Sheet'!$E43*AZ46)/12,IF(AZ$5&lt;49,('Input Sheet'!$F43*AZ46)/12,('Input Sheet'!$G43*AZ46)/12))))*(1+Analysis!$B$10),0)</f>
        <v>7931</v>
      </c>
      <c r="BA70" s="2">
        <f>ROUND(IF(BA$5&lt;13,('Input Sheet'!$C43*BA46)/12,IF(BA$5&lt;25,('Input Sheet'!$D43*BA46)/12,IF(BA$5&lt;37,('Input Sheet'!$E43*BA46)/12,IF(BA$5&lt;49,('Input Sheet'!$F43*BA46)/12,('Input Sheet'!$G43*BA46)/12))))*(1+Analysis!$B$10),0)</f>
        <v>7931</v>
      </c>
      <c r="BB70" s="2">
        <f>ROUND(IF(BB$5&lt;13,('Input Sheet'!$C43*BB46)/12,IF(BB$5&lt;25,('Input Sheet'!$D43*BB46)/12,IF(BB$5&lt;37,('Input Sheet'!$E43*BB46)/12,IF(BB$5&lt;49,('Input Sheet'!$F43*BB46)/12,('Input Sheet'!$G43*BB46)/12))))*(1+Analysis!$B$10),0)</f>
        <v>7931</v>
      </c>
      <c r="BC70" s="2">
        <f>ROUND(IF(BC$5&lt;13,('Input Sheet'!$C43*BC46)/12,IF(BC$5&lt;25,('Input Sheet'!$D43*BC46)/12,IF(BC$5&lt;37,('Input Sheet'!$E43*BC46)/12,IF(BC$5&lt;49,('Input Sheet'!$F43*BC46)/12,('Input Sheet'!$G43*BC46)/12))))*(1+Analysis!$B$10),0)</f>
        <v>7931</v>
      </c>
      <c r="BD70" s="2">
        <f>ROUND(IF(BD$5&lt;13,('Input Sheet'!$C43*BD46)/12,IF(BD$5&lt;25,('Input Sheet'!$D43*BD46)/12,IF(BD$5&lt;37,('Input Sheet'!$E43*BD46)/12,IF(BD$5&lt;49,('Input Sheet'!$F43*BD46)/12,('Input Sheet'!$G43*BD46)/12))))*(1+Analysis!$B$10),0)</f>
        <v>7931</v>
      </c>
      <c r="BE70" s="2">
        <f>ROUND(IF(BE$5&lt;13,('Input Sheet'!$C43*BE46)/12,IF(BE$5&lt;25,('Input Sheet'!$D43*BE46)/12,IF(BE$5&lt;37,('Input Sheet'!$E43*BE46)/12,IF(BE$5&lt;49,('Input Sheet'!$F43*BE46)/12,('Input Sheet'!$G43*BE46)/12))))*(1+Analysis!$B$10),0)</f>
        <v>7931</v>
      </c>
      <c r="BF70" s="2">
        <f>ROUND(IF(BF$5&lt;13,('Input Sheet'!$C43*BF46)/12,IF(BF$5&lt;25,('Input Sheet'!$D43*BF46)/12,IF(BF$5&lt;37,('Input Sheet'!$E43*BF46)/12,IF(BF$5&lt;49,('Input Sheet'!$F43*BF46)/12,('Input Sheet'!$G43*BF46)/12))))*(1+Analysis!$B$10),0)</f>
        <v>7931</v>
      </c>
      <c r="BG70" s="2">
        <f>ROUND(IF(BG$5&lt;13,('Input Sheet'!$C43*BG46)/12,IF(BG$5&lt;25,('Input Sheet'!$D43*BG46)/12,IF(BG$5&lt;37,('Input Sheet'!$E43*BG46)/12,IF(BG$5&lt;49,('Input Sheet'!$F43*BG46)/12,('Input Sheet'!$G43*BG46)/12))))*(1+Analysis!$B$10),0)</f>
        <v>7931</v>
      </c>
      <c r="BH70" s="2">
        <f>ROUND(IF(BH$5&lt;13,('Input Sheet'!$C43*BH46)/12,IF(BH$5&lt;25,('Input Sheet'!$D43*BH46)/12,IF(BH$5&lt;37,('Input Sheet'!$E43*BH46)/12,IF(BH$5&lt;49,('Input Sheet'!$F43*BH46)/12,('Input Sheet'!$G43*BH46)/12))))*(1+Analysis!$B$10),0)</f>
        <v>7931</v>
      </c>
      <c r="BI70" s="2">
        <f>ROUND(IF(BI$5&lt;13,('Input Sheet'!$C43*BI46)/12,IF(BI$5&lt;25,('Input Sheet'!$D43*BI46)/12,IF(BI$5&lt;37,('Input Sheet'!$E43*BI46)/12,IF(BI$5&lt;49,('Input Sheet'!$F43*BI46)/12,('Input Sheet'!$G43*BI46)/12))))*(1+Analysis!$B$10),0)</f>
        <v>7931</v>
      </c>
      <c r="BJ70" s="2">
        <f>ROUND(IF(BJ$5&lt;13,('Input Sheet'!$C43*BJ46)/12,IF(BJ$5&lt;25,('Input Sheet'!$D43*BJ46)/12,IF(BJ$5&lt;37,('Input Sheet'!$E43*BJ46)/12,IF(BJ$5&lt;49,('Input Sheet'!$F43*BJ46)/12,('Input Sheet'!$G43*BJ46)/12))))*(1+Analysis!$B$10),0)</f>
        <v>7931</v>
      </c>
    </row>
    <row r="71" spans="1:62" x14ac:dyDescent="0.25">
      <c r="B71" s="2" t="str">
        <f t="shared" ref="B71:B134" si="20">B66</f>
        <v>PAYE</v>
      </c>
      <c r="C71" s="48">
        <f t="shared" ref="C71:AH71" si="21">IF(C70=0,0,IF((C70-PersonalAllowance)&gt;LowerLevel,IF((C70-PersonalAllowance)&gt;Upperlevel,(C70-PersonalAllowance-Upperlevel)*PAYErateHigher+Taxaddhigher+Taxaddmedium,(C70-PersonalAllowance-LowerLevel)*PAYErateMedium+Taxaddmedium),(C70-PersonalAllowance)*PAYErate))</f>
        <v>1517.4333333333332</v>
      </c>
      <c r="D71" s="48">
        <f t="shared" si="21"/>
        <v>1517.4333333333332</v>
      </c>
      <c r="E71" s="48">
        <f t="shared" si="21"/>
        <v>1517.4333333333332</v>
      </c>
      <c r="F71" s="48">
        <f t="shared" si="21"/>
        <v>1517.4333333333332</v>
      </c>
      <c r="G71" s="48">
        <f t="shared" si="21"/>
        <v>1517.4333333333332</v>
      </c>
      <c r="H71" s="48">
        <f t="shared" si="21"/>
        <v>1517.4333333333332</v>
      </c>
      <c r="I71" s="48">
        <f t="shared" si="21"/>
        <v>1517.4333333333332</v>
      </c>
      <c r="J71" s="48">
        <f t="shared" si="21"/>
        <v>1517.4333333333332</v>
      </c>
      <c r="K71" s="48">
        <f t="shared" si="21"/>
        <v>1517.4333333333332</v>
      </c>
      <c r="L71" s="48">
        <f t="shared" si="21"/>
        <v>1517.4333333333332</v>
      </c>
      <c r="M71" s="48">
        <f t="shared" si="21"/>
        <v>1517.4333333333332</v>
      </c>
      <c r="N71" s="48">
        <f t="shared" si="21"/>
        <v>1517.4333333333332</v>
      </c>
      <c r="O71" s="48">
        <f t="shared" si="21"/>
        <v>1733.8333333333333</v>
      </c>
      <c r="P71" s="48">
        <f t="shared" si="21"/>
        <v>1733.8333333333333</v>
      </c>
      <c r="Q71" s="48">
        <f t="shared" si="21"/>
        <v>1733.8333333333333</v>
      </c>
      <c r="R71" s="48">
        <f t="shared" si="21"/>
        <v>1733.8333333333333</v>
      </c>
      <c r="S71" s="48">
        <f t="shared" si="21"/>
        <v>1733.8333333333333</v>
      </c>
      <c r="T71" s="48">
        <f t="shared" si="21"/>
        <v>1733.8333333333333</v>
      </c>
      <c r="U71" s="48">
        <f t="shared" si="21"/>
        <v>1733.8333333333333</v>
      </c>
      <c r="V71" s="48">
        <f t="shared" si="21"/>
        <v>1733.8333333333333</v>
      </c>
      <c r="W71" s="48">
        <f t="shared" si="21"/>
        <v>1733.8333333333333</v>
      </c>
      <c r="X71" s="48">
        <f t="shared" si="21"/>
        <v>1733.8333333333333</v>
      </c>
      <c r="Y71" s="48">
        <f t="shared" si="21"/>
        <v>1733.8333333333333</v>
      </c>
      <c r="Z71" s="48">
        <f t="shared" si="21"/>
        <v>1733.8333333333333</v>
      </c>
      <c r="AA71" s="48">
        <f t="shared" si="21"/>
        <v>1972.2333333333333</v>
      </c>
      <c r="AB71" s="48">
        <f t="shared" si="21"/>
        <v>1972.2333333333333</v>
      </c>
      <c r="AC71" s="48">
        <f t="shared" si="21"/>
        <v>1972.2333333333333</v>
      </c>
      <c r="AD71" s="48">
        <f t="shared" si="21"/>
        <v>1972.2333333333333</v>
      </c>
      <c r="AE71" s="48">
        <f t="shared" si="21"/>
        <v>1972.2333333333333</v>
      </c>
      <c r="AF71" s="48">
        <f t="shared" si="21"/>
        <v>1972.2333333333333</v>
      </c>
      <c r="AG71" s="48">
        <f t="shared" si="21"/>
        <v>1972.2333333333333</v>
      </c>
      <c r="AH71" s="48">
        <f t="shared" si="21"/>
        <v>1972.2333333333333</v>
      </c>
      <c r="AI71" s="48">
        <f t="shared" ref="AI71:BJ71" si="22">IF(AI70=0,0,IF((AI70-PersonalAllowance)&gt;LowerLevel,IF((AI70-PersonalAllowance)&gt;Upperlevel,(AI70-PersonalAllowance-Upperlevel)*PAYErateHigher+Taxaddhigher+Taxaddmedium,(AI70-PersonalAllowance-LowerLevel)*PAYErateMedium+Taxaddmedium),(AI70-PersonalAllowance)*PAYErate))</f>
        <v>1972.2333333333333</v>
      </c>
      <c r="AJ71" s="48">
        <f t="shared" si="22"/>
        <v>1972.2333333333333</v>
      </c>
      <c r="AK71" s="48">
        <f t="shared" si="22"/>
        <v>1972.2333333333333</v>
      </c>
      <c r="AL71" s="48">
        <f t="shared" si="22"/>
        <v>1972.2333333333333</v>
      </c>
      <c r="AM71" s="48">
        <f t="shared" si="22"/>
        <v>2234.6333333333332</v>
      </c>
      <c r="AN71" s="48">
        <f t="shared" si="22"/>
        <v>2234.6333333333332</v>
      </c>
      <c r="AO71" s="48">
        <f t="shared" si="22"/>
        <v>2234.6333333333332</v>
      </c>
      <c r="AP71" s="48">
        <f t="shared" si="22"/>
        <v>2234.6333333333332</v>
      </c>
      <c r="AQ71" s="48">
        <f t="shared" si="22"/>
        <v>2234.6333333333332</v>
      </c>
      <c r="AR71" s="48">
        <f t="shared" si="22"/>
        <v>2234.6333333333332</v>
      </c>
      <c r="AS71" s="48">
        <f t="shared" si="22"/>
        <v>2234.6333333333332</v>
      </c>
      <c r="AT71" s="48">
        <f t="shared" si="22"/>
        <v>2234.6333333333332</v>
      </c>
      <c r="AU71" s="48">
        <f t="shared" si="22"/>
        <v>2234.6333333333332</v>
      </c>
      <c r="AV71" s="48">
        <f t="shared" si="22"/>
        <v>2234.6333333333332</v>
      </c>
      <c r="AW71" s="48">
        <f t="shared" si="22"/>
        <v>2234.6333333333332</v>
      </c>
      <c r="AX71" s="48">
        <f t="shared" si="22"/>
        <v>2234.6333333333332</v>
      </c>
      <c r="AY71" s="48">
        <f t="shared" si="22"/>
        <v>2523.0333333333333</v>
      </c>
      <c r="AZ71" s="48">
        <f t="shared" si="22"/>
        <v>2523.0333333333333</v>
      </c>
      <c r="BA71" s="48">
        <f t="shared" si="22"/>
        <v>2523.0333333333333</v>
      </c>
      <c r="BB71" s="48">
        <f t="shared" si="22"/>
        <v>2523.0333333333333</v>
      </c>
      <c r="BC71" s="48">
        <f t="shared" si="22"/>
        <v>2523.0333333333333</v>
      </c>
      <c r="BD71" s="48">
        <f t="shared" si="22"/>
        <v>2523.0333333333333</v>
      </c>
      <c r="BE71" s="48">
        <f t="shared" si="22"/>
        <v>2523.0333333333333</v>
      </c>
      <c r="BF71" s="48">
        <f t="shared" si="22"/>
        <v>2523.0333333333333</v>
      </c>
      <c r="BG71" s="48">
        <f t="shared" si="22"/>
        <v>2523.0333333333333</v>
      </c>
      <c r="BH71" s="48">
        <f t="shared" si="22"/>
        <v>2523.0333333333333</v>
      </c>
      <c r="BI71" s="48">
        <f t="shared" si="22"/>
        <v>2523.0333333333333</v>
      </c>
      <c r="BJ71" s="48">
        <f t="shared" si="22"/>
        <v>2523.0333333333333</v>
      </c>
    </row>
    <row r="72" spans="1:62" x14ac:dyDescent="0.25">
      <c r="B72" s="2" t="str">
        <f t="shared" si="20"/>
        <v>E'ee NIC</v>
      </c>
      <c r="C72" s="48">
        <f t="shared" ref="C72:AH72" si="23">IF(C70=0,0,IF(C70*12/52&gt;Upperearningslimit,((Upperearningslimit-NICnilEmployee)*EeeNICrate*52/12)+((C70*12/52-Upperearningslimit)*EeeNICrate1*52/12),((C70*12)/52-NICnilEmployee)*EeeNICrate*52/12))</f>
        <v>275.12666666666667</v>
      </c>
      <c r="D72" s="48">
        <f t="shared" si="23"/>
        <v>275.12666666666667</v>
      </c>
      <c r="E72" s="48">
        <f t="shared" si="23"/>
        <v>275.12666666666667</v>
      </c>
      <c r="F72" s="48">
        <f t="shared" si="23"/>
        <v>275.12666666666667</v>
      </c>
      <c r="G72" s="48">
        <f t="shared" si="23"/>
        <v>275.12666666666667</v>
      </c>
      <c r="H72" s="48">
        <f t="shared" si="23"/>
        <v>275.12666666666667</v>
      </c>
      <c r="I72" s="48">
        <f t="shared" si="23"/>
        <v>275.12666666666667</v>
      </c>
      <c r="J72" s="48">
        <f t="shared" si="23"/>
        <v>275.12666666666667</v>
      </c>
      <c r="K72" s="48">
        <f t="shared" si="23"/>
        <v>275.12666666666667</v>
      </c>
      <c r="L72" s="48">
        <f t="shared" si="23"/>
        <v>275.12666666666667</v>
      </c>
      <c r="M72" s="48">
        <f t="shared" si="23"/>
        <v>275.12666666666667</v>
      </c>
      <c r="N72" s="48">
        <f t="shared" si="23"/>
        <v>275.12666666666667</v>
      </c>
      <c r="O72" s="48">
        <f t="shared" si="23"/>
        <v>280.53666666666669</v>
      </c>
      <c r="P72" s="48">
        <f t="shared" si="23"/>
        <v>280.53666666666669</v>
      </c>
      <c r="Q72" s="48">
        <f t="shared" si="23"/>
        <v>280.53666666666669</v>
      </c>
      <c r="R72" s="48">
        <f t="shared" si="23"/>
        <v>280.53666666666669</v>
      </c>
      <c r="S72" s="48">
        <f t="shared" si="23"/>
        <v>280.53666666666669</v>
      </c>
      <c r="T72" s="48">
        <f t="shared" si="23"/>
        <v>280.53666666666669</v>
      </c>
      <c r="U72" s="48">
        <f t="shared" si="23"/>
        <v>280.53666666666669</v>
      </c>
      <c r="V72" s="48">
        <f t="shared" si="23"/>
        <v>280.53666666666669</v>
      </c>
      <c r="W72" s="48">
        <f t="shared" si="23"/>
        <v>280.53666666666669</v>
      </c>
      <c r="X72" s="48">
        <f t="shared" si="23"/>
        <v>280.53666666666669</v>
      </c>
      <c r="Y72" s="48">
        <f t="shared" si="23"/>
        <v>280.53666666666669</v>
      </c>
      <c r="Z72" s="48">
        <f t="shared" si="23"/>
        <v>280.53666666666669</v>
      </c>
      <c r="AA72" s="48">
        <f t="shared" si="23"/>
        <v>286.49666666666667</v>
      </c>
      <c r="AB72" s="48">
        <f t="shared" si="23"/>
        <v>286.49666666666667</v>
      </c>
      <c r="AC72" s="48">
        <f t="shared" si="23"/>
        <v>286.49666666666667</v>
      </c>
      <c r="AD72" s="48">
        <f t="shared" si="23"/>
        <v>286.49666666666667</v>
      </c>
      <c r="AE72" s="48">
        <f t="shared" si="23"/>
        <v>286.49666666666667</v>
      </c>
      <c r="AF72" s="48">
        <f t="shared" si="23"/>
        <v>286.49666666666667</v>
      </c>
      <c r="AG72" s="48">
        <f t="shared" si="23"/>
        <v>286.49666666666667</v>
      </c>
      <c r="AH72" s="48">
        <f t="shared" si="23"/>
        <v>286.49666666666667</v>
      </c>
      <c r="AI72" s="48">
        <f t="shared" ref="AI72:BJ72" si="24">IF(AI70=0,0,IF(AI70*12/52&gt;Upperearningslimit,((Upperearningslimit-NICnilEmployee)*EeeNICrate*52/12)+((AI70*12/52-Upperearningslimit)*EeeNICrate1*52/12),((AI70*12)/52-NICnilEmployee)*EeeNICrate*52/12))</f>
        <v>286.49666666666667</v>
      </c>
      <c r="AJ72" s="48">
        <f t="shared" si="24"/>
        <v>286.49666666666667</v>
      </c>
      <c r="AK72" s="48">
        <f t="shared" si="24"/>
        <v>286.49666666666667</v>
      </c>
      <c r="AL72" s="48">
        <f t="shared" si="24"/>
        <v>286.49666666666667</v>
      </c>
      <c r="AM72" s="48">
        <f t="shared" si="24"/>
        <v>293.05666666666667</v>
      </c>
      <c r="AN72" s="48">
        <f t="shared" si="24"/>
        <v>293.05666666666667</v>
      </c>
      <c r="AO72" s="48">
        <f t="shared" si="24"/>
        <v>293.05666666666667</v>
      </c>
      <c r="AP72" s="48">
        <f t="shared" si="24"/>
        <v>293.05666666666667</v>
      </c>
      <c r="AQ72" s="48">
        <f t="shared" si="24"/>
        <v>293.05666666666667</v>
      </c>
      <c r="AR72" s="48">
        <f t="shared" si="24"/>
        <v>293.05666666666667</v>
      </c>
      <c r="AS72" s="48">
        <f t="shared" si="24"/>
        <v>293.05666666666667</v>
      </c>
      <c r="AT72" s="48">
        <f t="shared" si="24"/>
        <v>293.05666666666667</v>
      </c>
      <c r="AU72" s="48">
        <f t="shared" si="24"/>
        <v>293.05666666666667</v>
      </c>
      <c r="AV72" s="48">
        <f t="shared" si="24"/>
        <v>293.05666666666667</v>
      </c>
      <c r="AW72" s="48">
        <f t="shared" si="24"/>
        <v>293.05666666666667</v>
      </c>
      <c r="AX72" s="48">
        <f t="shared" si="24"/>
        <v>293.05666666666667</v>
      </c>
      <c r="AY72" s="48">
        <f t="shared" si="24"/>
        <v>300.26666666666671</v>
      </c>
      <c r="AZ72" s="48">
        <f t="shared" si="24"/>
        <v>300.26666666666671</v>
      </c>
      <c r="BA72" s="48">
        <f t="shared" si="24"/>
        <v>300.26666666666671</v>
      </c>
      <c r="BB72" s="48">
        <f t="shared" si="24"/>
        <v>300.26666666666671</v>
      </c>
      <c r="BC72" s="48">
        <f t="shared" si="24"/>
        <v>300.26666666666671</v>
      </c>
      <c r="BD72" s="48">
        <f t="shared" si="24"/>
        <v>300.26666666666671</v>
      </c>
      <c r="BE72" s="48">
        <f t="shared" si="24"/>
        <v>300.26666666666671</v>
      </c>
      <c r="BF72" s="48">
        <f t="shared" si="24"/>
        <v>300.26666666666671</v>
      </c>
      <c r="BG72" s="48">
        <f t="shared" si="24"/>
        <v>300.26666666666671</v>
      </c>
      <c r="BH72" s="48">
        <f t="shared" si="24"/>
        <v>300.26666666666671</v>
      </c>
      <c r="BI72" s="48">
        <f t="shared" si="24"/>
        <v>300.26666666666671</v>
      </c>
      <c r="BJ72" s="48">
        <f t="shared" si="24"/>
        <v>300.26666666666671</v>
      </c>
    </row>
    <row r="73" spans="1:62" x14ac:dyDescent="0.25">
      <c r="B73" s="2" t="str">
        <f t="shared" si="20"/>
        <v>Net Pay</v>
      </c>
      <c r="C73" s="2">
        <f>C70-C71-C72</f>
        <v>3624.44</v>
      </c>
      <c r="D73" s="2">
        <f t="shared" ref="D73:BJ73" si="25">D70-D71-D72</f>
        <v>3624.44</v>
      </c>
      <c r="E73" s="2">
        <f t="shared" si="25"/>
        <v>3624.44</v>
      </c>
      <c r="F73" s="2">
        <f t="shared" si="25"/>
        <v>3624.44</v>
      </c>
      <c r="G73" s="2">
        <f t="shared" si="25"/>
        <v>3624.44</v>
      </c>
      <c r="H73" s="2">
        <f t="shared" si="25"/>
        <v>3624.44</v>
      </c>
      <c r="I73" s="2">
        <f t="shared" si="25"/>
        <v>3624.44</v>
      </c>
      <c r="J73" s="2">
        <f t="shared" si="25"/>
        <v>3624.44</v>
      </c>
      <c r="K73" s="2">
        <f t="shared" si="25"/>
        <v>3624.44</v>
      </c>
      <c r="L73" s="2">
        <f t="shared" si="25"/>
        <v>3624.44</v>
      </c>
      <c r="M73" s="2">
        <f t="shared" si="25"/>
        <v>3624.44</v>
      </c>
      <c r="N73" s="2">
        <f t="shared" si="25"/>
        <v>3624.44</v>
      </c>
      <c r="O73" s="2">
        <f t="shared" si="25"/>
        <v>3943.63</v>
      </c>
      <c r="P73" s="2">
        <f t="shared" si="25"/>
        <v>3943.63</v>
      </c>
      <c r="Q73" s="2">
        <f t="shared" si="25"/>
        <v>3943.63</v>
      </c>
      <c r="R73" s="2">
        <f t="shared" si="25"/>
        <v>3943.63</v>
      </c>
      <c r="S73" s="2">
        <f t="shared" si="25"/>
        <v>3943.63</v>
      </c>
      <c r="T73" s="2">
        <f t="shared" si="25"/>
        <v>3943.63</v>
      </c>
      <c r="U73" s="2">
        <f t="shared" si="25"/>
        <v>3943.63</v>
      </c>
      <c r="V73" s="2">
        <f t="shared" si="25"/>
        <v>3943.63</v>
      </c>
      <c r="W73" s="2">
        <f t="shared" si="25"/>
        <v>3943.63</v>
      </c>
      <c r="X73" s="2">
        <f t="shared" si="25"/>
        <v>3943.63</v>
      </c>
      <c r="Y73" s="2">
        <f t="shared" si="25"/>
        <v>3943.63</v>
      </c>
      <c r="Z73" s="2">
        <f t="shared" si="25"/>
        <v>3943.63</v>
      </c>
      <c r="AA73" s="2">
        <f t="shared" si="25"/>
        <v>4295.2699999999995</v>
      </c>
      <c r="AB73" s="2">
        <f t="shared" si="25"/>
        <v>4295.2699999999995</v>
      </c>
      <c r="AC73" s="2">
        <f t="shared" si="25"/>
        <v>4295.2699999999995</v>
      </c>
      <c r="AD73" s="2">
        <f t="shared" si="25"/>
        <v>4295.2699999999995</v>
      </c>
      <c r="AE73" s="2">
        <f t="shared" si="25"/>
        <v>4295.2699999999995</v>
      </c>
      <c r="AF73" s="2">
        <f t="shared" si="25"/>
        <v>4295.2699999999995</v>
      </c>
      <c r="AG73" s="2">
        <f t="shared" si="25"/>
        <v>4295.2699999999995</v>
      </c>
      <c r="AH73" s="2">
        <f t="shared" si="25"/>
        <v>4295.2699999999995</v>
      </c>
      <c r="AI73" s="2">
        <f t="shared" si="25"/>
        <v>4295.2699999999995</v>
      </c>
      <c r="AJ73" s="2">
        <f t="shared" si="25"/>
        <v>4295.2699999999995</v>
      </c>
      <c r="AK73" s="2">
        <f t="shared" si="25"/>
        <v>4295.2699999999995</v>
      </c>
      <c r="AL73" s="2">
        <f t="shared" si="25"/>
        <v>4295.2699999999995</v>
      </c>
      <c r="AM73" s="2">
        <f t="shared" si="25"/>
        <v>4682.3100000000004</v>
      </c>
      <c r="AN73" s="2">
        <f t="shared" si="25"/>
        <v>4682.3100000000004</v>
      </c>
      <c r="AO73" s="2">
        <f t="shared" si="25"/>
        <v>4682.3100000000004</v>
      </c>
      <c r="AP73" s="2">
        <f t="shared" si="25"/>
        <v>4682.3100000000004</v>
      </c>
      <c r="AQ73" s="2">
        <f t="shared" si="25"/>
        <v>4682.3100000000004</v>
      </c>
      <c r="AR73" s="2">
        <f t="shared" si="25"/>
        <v>4682.3100000000004</v>
      </c>
      <c r="AS73" s="2">
        <f t="shared" si="25"/>
        <v>4682.3100000000004</v>
      </c>
      <c r="AT73" s="2">
        <f t="shared" si="25"/>
        <v>4682.3100000000004</v>
      </c>
      <c r="AU73" s="2">
        <f t="shared" si="25"/>
        <v>4682.3100000000004</v>
      </c>
      <c r="AV73" s="2">
        <f t="shared" si="25"/>
        <v>4682.3100000000004</v>
      </c>
      <c r="AW73" s="2">
        <f t="shared" si="25"/>
        <v>4682.3100000000004</v>
      </c>
      <c r="AX73" s="2">
        <f t="shared" si="25"/>
        <v>4682.3100000000004</v>
      </c>
      <c r="AY73" s="2">
        <f t="shared" si="25"/>
        <v>5107.7000000000007</v>
      </c>
      <c r="AZ73" s="2">
        <f t="shared" si="25"/>
        <v>5107.7000000000007</v>
      </c>
      <c r="BA73" s="2">
        <f t="shared" si="25"/>
        <v>5107.7000000000007</v>
      </c>
      <c r="BB73" s="2">
        <f t="shared" si="25"/>
        <v>5107.7000000000007</v>
      </c>
      <c r="BC73" s="2">
        <f t="shared" si="25"/>
        <v>5107.7000000000007</v>
      </c>
      <c r="BD73" s="2">
        <f t="shared" si="25"/>
        <v>5107.7000000000007</v>
      </c>
      <c r="BE73" s="2">
        <f t="shared" si="25"/>
        <v>5107.7000000000007</v>
      </c>
      <c r="BF73" s="2">
        <f t="shared" si="25"/>
        <v>5107.7000000000007</v>
      </c>
      <c r="BG73" s="2">
        <f t="shared" si="25"/>
        <v>5107.7000000000007</v>
      </c>
      <c r="BH73" s="2">
        <f t="shared" si="25"/>
        <v>5107.7000000000007</v>
      </c>
      <c r="BI73" s="2">
        <f t="shared" si="25"/>
        <v>5107.7000000000007</v>
      </c>
      <c r="BJ73" s="2">
        <f t="shared" si="25"/>
        <v>5107.7000000000007</v>
      </c>
    </row>
    <row r="74" spans="1:62" x14ac:dyDescent="0.25">
      <c r="B74" s="2" t="str">
        <f t="shared" si="20"/>
        <v>E'er NIC</v>
      </c>
      <c r="C74" s="48">
        <f t="shared" ref="C74:AH74" si="26">IF(C70=0,0,((C70*12/52)-NICnilEmployer)*EerNICrate*52/12)</f>
        <v>642.90133333333335</v>
      </c>
      <c r="D74" s="48">
        <f t="shared" si="26"/>
        <v>642.90133333333335</v>
      </c>
      <c r="E74" s="48">
        <f t="shared" si="26"/>
        <v>642.90133333333335</v>
      </c>
      <c r="F74" s="48">
        <f t="shared" si="26"/>
        <v>642.90133333333335</v>
      </c>
      <c r="G74" s="48">
        <f t="shared" si="26"/>
        <v>642.90133333333335</v>
      </c>
      <c r="H74" s="48">
        <f t="shared" si="26"/>
        <v>642.90133333333335</v>
      </c>
      <c r="I74" s="48">
        <f t="shared" si="26"/>
        <v>642.90133333333335</v>
      </c>
      <c r="J74" s="48">
        <f t="shared" si="26"/>
        <v>642.90133333333335</v>
      </c>
      <c r="K74" s="48">
        <f t="shared" si="26"/>
        <v>642.90133333333335</v>
      </c>
      <c r="L74" s="48">
        <f t="shared" si="26"/>
        <v>642.90133333333335</v>
      </c>
      <c r="M74" s="48">
        <f t="shared" si="26"/>
        <v>642.90133333333335</v>
      </c>
      <c r="N74" s="48">
        <f t="shared" si="26"/>
        <v>642.90133333333335</v>
      </c>
      <c r="O74" s="48">
        <f t="shared" si="26"/>
        <v>712.14933333333329</v>
      </c>
      <c r="P74" s="48">
        <f t="shared" si="26"/>
        <v>712.14933333333329</v>
      </c>
      <c r="Q74" s="48">
        <f t="shared" si="26"/>
        <v>712.14933333333329</v>
      </c>
      <c r="R74" s="48">
        <f t="shared" si="26"/>
        <v>712.14933333333329</v>
      </c>
      <c r="S74" s="48">
        <f t="shared" si="26"/>
        <v>712.14933333333329</v>
      </c>
      <c r="T74" s="48">
        <f t="shared" si="26"/>
        <v>712.14933333333329</v>
      </c>
      <c r="U74" s="48">
        <f t="shared" si="26"/>
        <v>712.14933333333329</v>
      </c>
      <c r="V74" s="48">
        <f t="shared" si="26"/>
        <v>712.14933333333329</v>
      </c>
      <c r="W74" s="48">
        <f t="shared" si="26"/>
        <v>712.14933333333329</v>
      </c>
      <c r="X74" s="48">
        <f t="shared" si="26"/>
        <v>712.14933333333329</v>
      </c>
      <c r="Y74" s="48">
        <f t="shared" si="26"/>
        <v>712.14933333333329</v>
      </c>
      <c r="Z74" s="48">
        <f t="shared" si="26"/>
        <v>712.14933333333329</v>
      </c>
      <c r="AA74" s="48">
        <f t="shared" si="26"/>
        <v>788.43733333333341</v>
      </c>
      <c r="AB74" s="48">
        <f t="shared" si="26"/>
        <v>788.43733333333341</v>
      </c>
      <c r="AC74" s="48">
        <f t="shared" si="26"/>
        <v>788.43733333333341</v>
      </c>
      <c r="AD74" s="48">
        <f t="shared" si="26"/>
        <v>788.43733333333341</v>
      </c>
      <c r="AE74" s="48">
        <f t="shared" si="26"/>
        <v>788.43733333333341</v>
      </c>
      <c r="AF74" s="48">
        <f t="shared" si="26"/>
        <v>788.43733333333341</v>
      </c>
      <c r="AG74" s="48">
        <f t="shared" si="26"/>
        <v>788.43733333333341</v>
      </c>
      <c r="AH74" s="48">
        <f t="shared" si="26"/>
        <v>788.43733333333341</v>
      </c>
      <c r="AI74" s="48">
        <f t="shared" ref="AI74:BJ74" si="27">IF(AI70=0,0,((AI70*12/52)-NICnilEmployer)*EerNICrate*52/12)</f>
        <v>788.43733333333341</v>
      </c>
      <c r="AJ74" s="48">
        <f t="shared" si="27"/>
        <v>788.43733333333341</v>
      </c>
      <c r="AK74" s="48">
        <f t="shared" si="27"/>
        <v>788.43733333333341</v>
      </c>
      <c r="AL74" s="48">
        <f t="shared" si="27"/>
        <v>788.43733333333341</v>
      </c>
      <c r="AM74" s="48">
        <f t="shared" si="27"/>
        <v>872.40533333333326</v>
      </c>
      <c r="AN74" s="48">
        <f t="shared" si="27"/>
        <v>872.40533333333326</v>
      </c>
      <c r="AO74" s="48">
        <f t="shared" si="27"/>
        <v>872.40533333333326</v>
      </c>
      <c r="AP74" s="48">
        <f t="shared" si="27"/>
        <v>872.40533333333326</v>
      </c>
      <c r="AQ74" s="48">
        <f t="shared" si="27"/>
        <v>872.40533333333326</v>
      </c>
      <c r="AR74" s="48">
        <f t="shared" si="27"/>
        <v>872.40533333333326</v>
      </c>
      <c r="AS74" s="48">
        <f t="shared" si="27"/>
        <v>872.40533333333326</v>
      </c>
      <c r="AT74" s="48">
        <f t="shared" si="27"/>
        <v>872.40533333333326</v>
      </c>
      <c r="AU74" s="48">
        <f t="shared" si="27"/>
        <v>872.40533333333326</v>
      </c>
      <c r="AV74" s="48">
        <f t="shared" si="27"/>
        <v>872.40533333333326</v>
      </c>
      <c r="AW74" s="48">
        <f t="shared" si="27"/>
        <v>872.40533333333326</v>
      </c>
      <c r="AX74" s="48">
        <f t="shared" si="27"/>
        <v>872.40533333333326</v>
      </c>
      <c r="AY74" s="48">
        <f t="shared" si="27"/>
        <v>964.6933333333335</v>
      </c>
      <c r="AZ74" s="48">
        <f t="shared" si="27"/>
        <v>964.6933333333335</v>
      </c>
      <c r="BA74" s="48">
        <f t="shared" si="27"/>
        <v>964.6933333333335</v>
      </c>
      <c r="BB74" s="48">
        <f t="shared" si="27"/>
        <v>964.6933333333335</v>
      </c>
      <c r="BC74" s="48">
        <f t="shared" si="27"/>
        <v>964.6933333333335</v>
      </c>
      <c r="BD74" s="48">
        <f t="shared" si="27"/>
        <v>964.6933333333335</v>
      </c>
      <c r="BE74" s="48">
        <f t="shared" si="27"/>
        <v>964.6933333333335</v>
      </c>
      <c r="BF74" s="48">
        <f t="shared" si="27"/>
        <v>964.6933333333335</v>
      </c>
      <c r="BG74" s="48">
        <f t="shared" si="27"/>
        <v>964.6933333333335</v>
      </c>
      <c r="BH74" s="48">
        <f t="shared" si="27"/>
        <v>964.6933333333335</v>
      </c>
      <c r="BI74" s="48">
        <f t="shared" si="27"/>
        <v>964.6933333333335</v>
      </c>
      <c r="BJ74" s="48">
        <f t="shared" si="27"/>
        <v>964.6933333333335</v>
      </c>
    </row>
    <row r="75" spans="1:62" x14ac:dyDescent="0.25">
      <c r="A75" s="2" t="str">
        <f>B47</f>
        <v>CFO</v>
      </c>
      <c r="B75" s="2" t="str">
        <f t="shared" si="20"/>
        <v>Gross Pay</v>
      </c>
      <c r="C75" s="2">
        <f>ROUND(IF(C$5&lt;13,('Input Sheet'!$C44*C47)/12,IF(C$5&lt;25,('Input Sheet'!$D44*C47)/12,IF(C$5&lt;37,('Input Sheet'!$E44*C47)/12,IF(C$5&lt;49,('Input Sheet'!$F44*C47)/12,('Input Sheet'!$G44*C47)/12))))*(1+Analysis!$B$10),0)</f>
        <v>0</v>
      </c>
      <c r="D75" s="2">
        <f>ROUND(IF(D$5&lt;13,('Input Sheet'!$C44*D47)/12,IF(D$5&lt;25,('Input Sheet'!$D44*D47)/12,IF(D$5&lt;37,('Input Sheet'!$E44*D47)/12,IF(D$5&lt;49,('Input Sheet'!$F44*D47)/12,('Input Sheet'!$G44*D47)/12))))*(1+Analysis!$B$10),0)</f>
        <v>0</v>
      </c>
      <c r="E75" s="2">
        <f>ROUND(IF(E$5&lt;13,('Input Sheet'!$C44*E47)/12,IF(E$5&lt;25,('Input Sheet'!$D44*E47)/12,IF(E$5&lt;37,('Input Sheet'!$E44*E47)/12,IF(E$5&lt;49,('Input Sheet'!$F44*E47)/12,('Input Sheet'!$G44*E47)/12))))*(1+Analysis!$B$10),0)</f>
        <v>0</v>
      </c>
      <c r="F75" s="2">
        <f>ROUND(IF(F$5&lt;13,('Input Sheet'!$C44*F47)/12,IF(F$5&lt;25,('Input Sheet'!$D44*F47)/12,IF(F$5&lt;37,('Input Sheet'!$E44*F47)/12,IF(F$5&lt;49,('Input Sheet'!$F44*F47)/12,('Input Sheet'!$G44*F47)/12))))*(1+Analysis!$B$10),0)</f>
        <v>0</v>
      </c>
      <c r="G75" s="2">
        <f>ROUND(IF(G$5&lt;13,('Input Sheet'!$C44*G47)/12,IF(G$5&lt;25,('Input Sheet'!$D44*G47)/12,IF(G$5&lt;37,('Input Sheet'!$E44*G47)/12,IF(G$5&lt;49,('Input Sheet'!$F44*G47)/12,('Input Sheet'!$G44*G47)/12))))*(1+Analysis!$B$10),0)</f>
        <v>0</v>
      </c>
      <c r="H75" s="2">
        <f>ROUND(IF(H$5&lt;13,('Input Sheet'!$C44*H47)/12,IF(H$5&lt;25,('Input Sheet'!$D44*H47)/12,IF(H$5&lt;37,('Input Sheet'!$E44*H47)/12,IF(H$5&lt;49,('Input Sheet'!$F44*H47)/12,('Input Sheet'!$G44*H47)/12))))*(1+Analysis!$B$10),0)</f>
        <v>0</v>
      </c>
      <c r="I75" s="2">
        <f>ROUND(IF(I$5&lt;13,('Input Sheet'!$C44*I47)/12,IF(I$5&lt;25,('Input Sheet'!$D44*I47)/12,IF(I$5&lt;37,('Input Sheet'!$E44*I47)/12,IF(I$5&lt;49,('Input Sheet'!$F44*I47)/12,('Input Sheet'!$G44*I47)/12))))*(1+Analysis!$B$10),0)</f>
        <v>0</v>
      </c>
      <c r="J75" s="2">
        <f>ROUND(IF(J$5&lt;13,('Input Sheet'!$C44*J47)/12,IF(J$5&lt;25,('Input Sheet'!$D44*J47)/12,IF(J$5&lt;37,('Input Sheet'!$E44*J47)/12,IF(J$5&lt;49,('Input Sheet'!$F44*J47)/12,('Input Sheet'!$G44*J47)/12))))*(1+Analysis!$B$10),0)</f>
        <v>0</v>
      </c>
      <c r="K75" s="2">
        <f>ROUND(IF(K$5&lt;13,('Input Sheet'!$C44*K47)/12,IF(K$5&lt;25,('Input Sheet'!$D44*K47)/12,IF(K$5&lt;37,('Input Sheet'!$E44*K47)/12,IF(K$5&lt;49,('Input Sheet'!$F44*K47)/12,('Input Sheet'!$G44*K47)/12))))*(1+Analysis!$B$10),0)</f>
        <v>0</v>
      </c>
      <c r="L75" s="2">
        <f>ROUND(IF(L$5&lt;13,('Input Sheet'!$C44*L47)/12,IF(L$5&lt;25,('Input Sheet'!$D44*L47)/12,IF(L$5&lt;37,('Input Sheet'!$E44*L47)/12,IF(L$5&lt;49,('Input Sheet'!$F44*L47)/12,('Input Sheet'!$G44*L47)/12))))*(1+Analysis!$B$10),0)</f>
        <v>0</v>
      </c>
      <c r="M75" s="2">
        <f>ROUND(IF(M$5&lt;13,('Input Sheet'!$C44*M47)/12,IF(M$5&lt;25,('Input Sheet'!$D44*M47)/12,IF(M$5&lt;37,('Input Sheet'!$E44*M47)/12,IF(M$5&lt;49,('Input Sheet'!$F44*M47)/12,('Input Sheet'!$G44*M47)/12))))*(1+Analysis!$B$10),0)</f>
        <v>0</v>
      </c>
      <c r="N75" s="2">
        <f>ROUND(IF(N$5&lt;13,('Input Sheet'!$C44*N47)/12,IF(N$5&lt;25,('Input Sheet'!$D44*N47)/12,IF(N$5&lt;37,('Input Sheet'!$E44*N47)/12,IF(N$5&lt;49,('Input Sheet'!$F44*N47)/12,('Input Sheet'!$G44*N47)/12))))*(1+Analysis!$B$10),0)</f>
        <v>0</v>
      </c>
      <c r="O75" s="2">
        <f>ROUND(IF(O$5&lt;13,('Input Sheet'!$C44*O47)/12,IF(O$5&lt;25,('Input Sheet'!$D44*O47)/12,IF(O$5&lt;37,('Input Sheet'!$E44*O47)/12,IF(O$5&lt;49,('Input Sheet'!$F44*O47)/12,('Input Sheet'!$G44*O47)/12))))*(1+Analysis!$B$10),0)</f>
        <v>3750</v>
      </c>
      <c r="P75" s="2">
        <f>ROUND(IF(P$5&lt;13,('Input Sheet'!$C44*P47)/12,IF(P$5&lt;25,('Input Sheet'!$D44*P47)/12,IF(P$5&lt;37,('Input Sheet'!$E44*P47)/12,IF(P$5&lt;49,('Input Sheet'!$F44*P47)/12,('Input Sheet'!$G44*P47)/12))))*(1+Analysis!$B$10),0)</f>
        <v>3750</v>
      </c>
      <c r="Q75" s="2">
        <f>ROUND(IF(Q$5&lt;13,('Input Sheet'!$C44*Q47)/12,IF(Q$5&lt;25,('Input Sheet'!$D44*Q47)/12,IF(Q$5&lt;37,('Input Sheet'!$E44*Q47)/12,IF(Q$5&lt;49,('Input Sheet'!$F44*Q47)/12,('Input Sheet'!$G44*Q47)/12))))*(1+Analysis!$B$10),0)</f>
        <v>3750</v>
      </c>
      <c r="R75" s="2">
        <f>ROUND(IF(R$5&lt;13,('Input Sheet'!$C44*R47)/12,IF(R$5&lt;25,('Input Sheet'!$D44*R47)/12,IF(R$5&lt;37,('Input Sheet'!$E44*R47)/12,IF(R$5&lt;49,('Input Sheet'!$F44*R47)/12,('Input Sheet'!$G44*R47)/12))))*(1+Analysis!$B$10),0)</f>
        <v>3750</v>
      </c>
      <c r="S75" s="2">
        <f>ROUND(IF(S$5&lt;13,('Input Sheet'!$C44*S47)/12,IF(S$5&lt;25,('Input Sheet'!$D44*S47)/12,IF(S$5&lt;37,('Input Sheet'!$E44*S47)/12,IF(S$5&lt;49,('Input Sheet'!$F44*S47)/12,('Input Sheet'!$G44*S47)/12))))*(1+Analysis!$B$10),0)</f>
        <v>3750</v>
      </c>
      <c r="T75" s="2">
        <f>ROUND(IF(T$5&lt;13,('Input Sheet'!$C44*T47)/12,IF(T$5&lt;25,('Input Sheet'!$D44*T47)/12,IF(T$5&lt;37,('Input Sheet'!$E44*T47)/12,IF(T$5&lt;49,('Input Sheet'!$F44*T47)/12,('Input Sheet'!$G44*T47)/12))))*(1+Analysis!$B$10),0)</f>
        <v>3750</v>
      </c>
      <c r="U75" s="2">
        <f>ROUND(IF(U$5&lt;13,('Input Sheet'!$C44*U47)/12,IF(U$5&lt;25,('Input Sheet'!$D44*U47)/12,IF(U$5&lt;37,('Input Sheet'!$E44*U47)/12,IF(U$5&lt;49,('Input Sheet'!$F44*U47)/12,('Input Sheet'!$G44*U47)/12))))*(1+Analysis!$B$10),0)</f>
        <v>3750</v>
      </c>
      <c r="V75" s="2">
        <f>ROUND(IF(V$5&lt;13,('Input Sheet'!$C44*V47)/12,IF(V$5&lt;25,('Input Sheet'!$D44*V47)/12,IF(V$5&lt;37,('Input Sheet'!$E44*V47)/12,IF(V$5&lt;49,('Input Sheet'!$F44*V47)/12,('Input Sheet'!$G44*V47)/12))))*(1+Analysis!$B$10),0)</f>
        <v>3750</v>
      </c>
      <c r="W75" s="2">
        <f>ROUND(IF(W$5&lt;13,('Input Sheet'!$C44*W47)/12,IF(W$5&lt;25,('Input Sheet'!$D44*W47)/12,IF(W$5&lt;37,('Input Sheet'!$E44*W47)/12,IF(W$5&lt;49,('Input Sheet'!$F44*W47)/12,('Input Sheet'!$G44*W47)/12))))*(1+Analysis!$B$10),0)</f>
        <v>3750</v>
      </c>
      <c r="X75" s="2">
        <f>ROUND(IF(X$5&lt;13,('Input Sheet'!$C44*X47)/12,IF(X$5&lt;25,('Input Sheet'!$D44*X47)/12,IF(X$5&lt;37,('Input Sheet'!$E44*X47)/12,IF(X$5&lt;49,('Input Sheet'!$F44*X47)/12,('Input Sheet'!$G44*X47)/12))))*(1+Analysis!$B$10),0)</f>
        <v>3750</v>
      </c>
      <c r="Y75" s="2">
        <f>ROUND(IF(Y$5&lt;13,('Input Sheet'!$C44*Y47)/12,IF(Y$5&lt;25,('Input Sheet'!$D44*Y47)/12,IF(Y$5&lt;37,('Input Sheet'!$E44*Y47)/12,IF(Y$5&lt;49,('Input Sheet'!$F44*Y47)/12,('Input Sheet'!$G44*Y47)/12))))*(1+Analysis!$B$10),0)</f>
        <v>3750</v>
      </c>
      <c r="Z75" s="2">
        <f>ROUND(IF(Z$5&lt;13,('Input Sheet'!$C44*Z47)/12,IF(Z$5&lt;25,('Input Sheet'!$D44*Z47)/12,IF(Z$5&lt;37,('Input Sheet'!$E44*Z47)/12,IF(Z$5&lt;49,('Input Sheet'!$F44*Z47)/12,('Input Sheet'!$G44*Z47)/12))))*(1+Analysis!$B$10),0)</f>
        <v>3750</v>
      </c>
      <c r="AA75" s="2">
        <f>ROUND(IF(AA$5&lt;13,('Input Sheet'!$C44*AA47)/12,IF(AA$5&lt;25,('Input Sheet'!$D44*AA47)/12,IF(AA$5&lt;37,('Input Sheet'!$E44*AA47)/12,IF(AA$5&lt;49,('Input Sheet'!$F44*AA47)/12,('Input Sheet'!$G44*AA47)/12))))*(1+Analysis!$B$10),0)</f>
        <v>4125</v>
      </c>
      <c r="AB75" s="2">
        <f>ROUND(IF(AB$5&lt;13,('Input Sheet'!$C44*AB47)/12,IF(AB$5&lt;25,('Input Sheet'!$D44*AB47)/12,IF(AB$5&lt;37,('Input Sheet'!$E44*AB47)/12,IF(AB$5&lt;49,('Input Sheet'!$F44*AB47)/12,('Input Sheet'!$G44*AB47)/12))))*(1+Analysis!$B$10),0)</f>
        <v>4125</v>
      </c>
      <c r="AC75" s="2">
        <f>ROUND(IF(AC$5&lt;13,('Input Sheet'!$C44*AC47)/12,IF(AC$5&lt;25,('Input Sheet'!$D44*AC47)/12,IF(AC$5&lt;37,('Input Sheet'!$E44*AC47)/12,IF(AC$5&lt;49,('Input Sheet'!$F44*AC47)/12,('Input Sheet'!$G44*AC47)/12))))*(1+Analysis!$B$10),0)</f>
        <v>4125</v>
      </c>
      <c r="AD75" s="2">
        <f>ROUND(IF(AD$5&lt;13,('Input Sheet'!$C44*AD47)/12,IF(AD$5&lt;25,('Input Sheet'!$D44*AD47)/12,IF(AD$5&lt;37,('Input Sheet'!$E44*AD47)/12,IF(AD$5&lt;49,('Input Sheet'!$F44*AD47)/12,('Input Sheet'!$G44*AD47)/12))))*(1+Analysis!$B$10),0)</f>
        <v>4125</v>
      </c>
      <c r="AE75" s="2">
        <f>ROUND(IF(AE$5&lt;13,('Input Sheet'!$C44*AE47)/12,IF(AE$5&lt;25,('Input Sheet'!$D44*AE47)/12,IF(AE$5&lt;37,('Input Sheet'!$E44*AE47)/12,IF(AE$5&lt;49,('Input Sheet'!$F44*AE47)/12,('Input Sheet'!$G44*AE47)/12))))*(1+Analysis!$B$10),0)</f>
        <v>4125</v>
      </c>
      <c r="AF75" s="2">
        <f>ROUND(IF(AF$5&lt;13,('Input Sheet'!$C44*AF47)/12,IF(AF$5&lt;25,('Input Sheet'!$D44*AF47)/12,IF(AF$5&lt;37,('Input Sheet'!$E44*AF47)/12,IF(AF$5&lt;49,('Input Sheet'!$F44*AF47)/12,('Input Sheet'!$G44*AF47)/12))))*(1+Analysis!$B$10),0)</f>
        <v>4125</v>
      </c>
      <c r="AG75" s="2">
        <f>ROUND(IF(AG$5&lt;13,('Input Sheet'!$C44*AG47)/12,IF(AG$5&lt;25,('Input Sheet'!$D44*AG47)/12,IF(AG$5&lt;37,('Input Sheet'!$E44*AG47)/12,IF(AG$5&lt;49,('Input Sheet'!$F44*AG47)/12,('Input Sheet'!$G44*AG47)/12))))*(1+Analysis!$B$10),0)</f>
        <v>4125</v>
      </c>
      <c r="AH75" s="2">
        <f>ROUND(IF(AH$5&lt;13,('Input Sheet'!$C44*AH47)/12,IF(AH$5&lt;25,('Input Sheet'!$D44*AH47)/12,IF(AH$5&lt;37,('Input Sheet'!$E44*AH47)/12,IF(AH$5&lt;49,('Input Sheet'!$F44*AH47)/12,('Input Sheet'!$G44*AH47)/12))))*(1+Analysis!$B$10),0)</f>
        <v>4125</v>
      </c>
      <c r="AI75" s="2">
        <f>ROUND(IF(AI$5&lt;13,('Input Sheet'!$C44*AI47)/12,IF(AI$5&lt;25,('Input Sheet'!$D44*AI47)/12,IF(AI$5&lt;37,('Input Sheet'!$E44*AI47)/12,IF(AI$5&lt;49,('Input Sheet'!$F44*AI47)/12,('Input Sheet'!$G44*AI47)/12))))*(1+Analysis!$B$10),0)</f>
        <v>4125</v>
      </c>
      <c r="AJ75" s="2">
        <f>ROUND(IF(AJ$5&lt;13,('Input Sheet'!$C44*AJ47)/12,IF(AJ$5&lt;25,('Input Sheet'!$D44*AJ47)/12,IF(AJ$5&lt;37,('Input Sheet'!$E44*AJ47)/12,IF(AJ$5&lt;49,('Input Sheet'!$F44*AJ47)/12,('Input Sheet'!$G44*AJ47)/12))))*(1+Analysis!$B$10),0)</f>
        <v>4125</v>
      </c>
      <c r="AK75" s="2">
        <f>ROUND(IF(AK$5&lt;13,('Input Sheet'!$C44*AK47)/12,IF(AK$5&lt;25,('Input Sheet'!$D44*AK47)/12,IF(AK$5&lt;37,('Input Sheet'!$E44*AK47)/12,IF(AK$5&lt;49,('Input Sheet'!$F44*AK47)/12,('Input Sheet'!$G44*AK47)/12))))*(1+Analysis!$B$10),0)</f>
        <v>4125</v>
      </c>
      <c r="AL75" s="2">
        <f>ROUND(IF(AL$5&lt;13,('Input Sheet'!$C44*AL47)/12,IF(AL$5&lt;25,('Input Sheet'!$D44*AL47)/12,IF(AL$5&lt;37,('Input Sheet'!$E44*AL47)/12,IF(AL$5&lt;49,('Input Sheet'!$F44*AL47)/12,('Input Sheet'!$G44*AL47)/12))))*(1+Analysis!$B$10),0)</f>
        <v>4125</v>
      </c>
      <c r="AM75" s="2">
        <f>ROUND(IF(AM$5&lt;13,('Input Sheet'!$C44*AM47)/12,IF(AM$5&lt;25,('Input Sheet'!$D44*AM47)/12,IF(AM$5&lt;37,('Input Sheet'!$E44*AM47)/12,IF(AM$5&lt;49,('Input Sheet'!$F44*AM47)/12,('Input Sheet'!$G44*AM47)/12))))*(1+Analysis!$B$10),0)</f>
        <v>4538</v>
      </c>
      <c r="AN75" s="2">
        <f>ROUND(IF(AN$5&lt;13,('Input Sheet'!$C44*AN47)/12,IF(AN$5&lt;25,('Input Sheet'!$D44*AN47)/12,IF(AN$5&lt;37,('Input Sheet'!$E44*AN47)/12,IF(AN$5&lt;49,('Input Sheet'!$F44*AN47)/12,('Input Sheet'!$G44*AN47)/12))))*(1+Analysis!$B$10),0)</f>
        <v>4538</v>
      </c>
      <c r="AO75" s="2">
        <f>ROUND(IF(AO$5&lt;13,('Input Sheet'!$C44*AO47)/12,IF(AO$5&lt;25,('Input Sheet'!$D44*AO47)/12,IF(AO$5&lt;37,('Input Sheet'!$E44*AO47)/12,IF(AO$5&lt;49,('Input Sheet'!$F44*AO47)/12,('Input Sheet'!$G44*AO47)/12))))*(1+Analysis!$B$10),0)</f>
        <v>4538</v>
      </c>
      <c r="AP75" s="2">
        <f>ROUND(IF(AP$5&lt;13,('Input Sheet'!$C44*AP47)/12,IF(AP$5&lt;25,('Input Sheet'!$D44*AP47)/12,IF(AP$5&lt;37,('Input Sheet'!$E44*AP47)/12,IF(AP$5&lt;49,('Input Sheet'!$F44*AP47)/12,('Input Sheet'!$G44*AP47)/12))))*(1+Analysis!$B$10),0)</f>
        <v>4538</v>
      </c>
      <c r="AQ75" s="2">
        <f>ROUND(IF(AQ$5&lt;13,('Input Sheet'!$C44*AQ47)/12,IF(AQ$5&lt;25,('Input Sheet'!$D44*AQ47)/12,IF(AQ$5&lt;37,('Input Sheet'!$E44*AQ47)/12,IF(AQ$5&lt;49,('Input Sheet'!$F44*AQ47)/12,('Input Sheet'!$G44*AQ47)/12))))*(1+Analysis!$B$10),0)</f>
        <v>4538</v>
      </c>
      <c r="AR75" s="2">
        <f>ROUND(IF(AR$5&lt;13,('Input Sheet'!$C44*AR47)/12,IF(AR$5&lt;25,('Input Sheet'!$D44*AR47)/12,IF(AR$5&lt;37,('Input Sheet'!$E44*AR47)/12,IF(AR$5&lt;49,('Input Sheet'!$F44*AR47)/12,('Input Sheet'!$G44*AR47)/12))))*(1+Analysis!$B$10),0)</f>
        <v>4538</v>
      </c>
      <c r="AS75" s="2">
        <f>ROUND(IF(AS$5&lt;13,('Input Sheet'!$C44*AS47)/12,IF(AS$5&lt;25,('Input Sheet'!$D44*AS47)/12,IF(AS$5&lt;37,('Input Sheet'!$E44*AS47)/12,IF(AS$5&lt;49,('Input Sheet'!$F44*AS47)/12,('Input Sheet'!$G44*AS47)/12))))*(1+Analysis!$B$10),0)</f>
        <v>4538</v>
      </c>
      <c r="AT75" s="2">
        <f>ROUND(IF(AT$5&lt;13,('Input Sheet'!$C44*AT47)/12,IF(AT$5&lt;25,('Input Sheet'!$D44*AT47)/12,IF(AT$5&lt;37,('Input Sheet'!$E44*AT47)/12,IF(AT$5&lt;49,('Input Sheet'!$F44*AT47)/12,('Input Sheet'!$G44*AT47)/12))))*(1+Analysis!$B$10),0)</f>
        <v>4538</v>
      </c>
      <c r="AU75" s="2">
        <f>ROUND(IF(AU$5&lt;13,('Input Sheet'!$C44*AU47)/12,IF(AU$5&lt;25,('Input Sheet'!$D44*AU47)/12,IF(AU$5&lt;37,('Input Sheet'!$E44*AU47)/12,IF(AU$5&lt;49,('Input Sheet'!$F44*AU47)/12,('Input Sheet'!$G44*AU47)/12))))*(1+Analysis!$B$10),0)</f>
        <v>4538</v>
      </c>
      <c r="AV75" s="2">
        <f>ROUND(IF(AV$5&lt;13,('Input Sheet'!$C44*AV47)/12,IF(AV$5&lt;25,('Input Sheet'!$D44*AV47)/12,IF(AV$5&lt;37,('Input Sheet'!$E44*AV47)/12,IF(AV$5&lt;49,('Input Sheet'!$F44*AV47)/12,('Input Sheet'!$G44*AV47)/12))))*(1+Analysis!$B$10),0)</f>
        <v>4538</v>
      </c>
      <c r="AW75" s="2">
        <f>ROUND(IF(AW$5&lt;13,('Input Sheet'!$C44*AW47)/12,IF(AW$5&lt;25,('Input Sheet'!$D44*AW47)/12,IF(AW$5&lt;37,('Input Sheet'!$E44*AW47)/12,IF(AW$5&lt;49,('Input Sheet'!$F44*AW47)/12,('Input Sheet'!$G44*AW47)/12))))*(1+Analysis!$B$10),0)</f>
        <v>4538</v>
      </c>
      <c r="AX75" s="2">
        <f>ROUND(IF(AX$5&lt;13,('Input Sheet'!$C44*AX47)/12,IF(AX$5&lt;25,('Input Sheet'!$D44*AX47)/12,IF(AX$5&lt;37,('Input Sheet'!$E44*AX47)/12,IF(AX$5&lt;49,('Input Sheet'!$F44*AX47)/12,('Input Sheet'!$G44*AX47)/12))))*(1+Analysis!$B$10),0)</f>
        <v>4538</v>
      </c>
      <c r="AY75" s="2">
        <f>ROUND(IF(AY$5&lt;13,('Input Sheet'!$C44*AY47)/12,IF(AY$5&lt;25,('Input Sheet'!$D44*AY47)/12,IF(AY$5&lt;37,('Input Sheet'!$E44*AY47)/12,IF(AY$5&lt;49,('Input Sheet'!$F44*AY47)/12,('Input Sheet'!$G44*AY47)/12))))*(1+Analysis!$B$10),0)</f>
        <v>4991</v>
      </c>
      <c r="AZ75" s="2">
        <f>ROUND(IF(AZ$5&lt;13,('Input Sheet'!$C44*AZ47)/12,IF(AZ$5&lt;25,('Input Sheet'!$D44*AZ47)/12,IF(AZ$5&lt;37,('Input Sheet'!$E44*AZ47)/12,IF(AZ$5&lt;49,('Input Sheet'!$F44*AZ47)/12,('Input Sheet'!$G44*AZ47)/12))))*(1+Analysis!$B$10),0)</f>
        <v>4991</v>
      </c>
      <c r="BA75" s="2">
        <f>ROUND(IF(BA$5&lt;13,('Input Sheet'!$C44*BA47)/12,IF(BA$5&lt;25,('Input Sheet'!$D44*BA47)/12,IF(BA$5&lt;37,('Input Sheet'!$E44*BA47)/12,IF(BA$5&lt;49,('Input Sheet'!$F44*BA47)/12,('Input Sheet'!$G44*BA47)/12))))*(1+Analysis!$B$10),0)</f>
        <v>4991</v>
      </c>
      <c r="BB75" s="2">
        <f>ROUND(IF(BB$5&lt;13,('Input Sheet'!$C44*BB47)/12,IF(BB$5&lt;25,('Input Sheet'!$D44*BB47)/12,IF(BB$5&lt;37,('Input Sheet'!$E44*BB47)/12,IF(BB$5&lt;49,('Input Sheet'!$F44*BB47)/12,('Input Sheet'!$G44*BB47)/12))))*(1+Analysis!$B$10),0)</f>
        <v>4991</v>
      </c>
      <c r="BC75" s="2">
        <f>ROUND(IF(BC$5&lt;13,('Input Sheet'!$C44*BC47)/12,IF(BC$5&lt;25,('Input Sheet'!$D44*BC47)/12,IF(BC$5&lt;37,('Input Sheet'!$E44*BC47)/12,IF(BC$5&lt;49,('Input Sheet'!$F44*BC47)/12,('Input Sheet'!$G44*BC47)/12))))*(1+Analysis!$B$10),0)</f>
        <v>4991</v>
      </c>
      <c r="BD75" s="2">
        <f>ROUND(IF(BD$5&lt;13,('Input Sheet'!$C44*BD47)/12,IF(BD$5&lt;25,('Input Sheet'!$D44*BD47)/12,IF(BD$5&lt;37,('Input Sheet'!$E44*BD47)/12,IF(BD$5&lt;49,('Input Sheet'!$F44*BD47)/12,('Input Sheet'!$G44*BD47)/12))))*(1+Analysis!$B$10),0)</f>
        <v>4991</v>
      </c>
      <c r="BE75" s="2">
        <f>ROUND(IF(BE$5&lt;13,('Input Sheet'!$C44*BE47)/12,IF(BE$5&lt;25,('Input Sheet'!$D44*BE47)/12,IF(BE$5&lt;37,('Input Sheet'!$E44*BE47)/12,IF(BE$5&lt;49,('Input Sheet'!$F44*BE47)/12,('Input Sheet'!$G44*BE47)/12))))*(1+Analysis!$B$10),0)</f>
        <v>4991</v>
      </c>
      <c r="BF75" s="2">
        <f>ROUND(IF(BF$5&lt;13,('Input Sheet'!$C44*BF47)/12,IF(BF$5&lt;25,('Input Sheet'!$D44*BF47)/12,IF(BF$5&lt;37,('Input Sheet'!$E44*BF47)/12,IF(BF$5&lt;49,('Input Sheet'!$F44*BF47)/12,('Input Sheet'!$G44*BF47)/12))))*(1+Analysis!$B$10),0)</f>
        <v>4991</v>
      </c>
      <c r="BG75" s="2">
        <f>ROUND(IF(BG$5&lt;13,('Input Sheet'!$C44*BG47)/12,IF(BG$5&lt;25,('Input Sheet'!$D44*BG47)/12,IF(BG$5&lt;37,('Input Sheet'!$E44*BG47)/12,IF(BG$5&lt;49,('Input Sheet'!$F44*BG47)/12,('Input Sheet'!$G44*BG47)/12))))*(1+Analysis!$B$10),0)</f>
        <v>4991</v>
      </c>
      <c r="BH75" s="2">
        <f>ROUND(IF(BH$5&lt;13,('Input Sheet'!$C44*BH47)/12,IF(BH$5&lt;25,('Input Sheet'!$D44*BH47)/12,IF(BH$5&lt;37,('Input Sheet'!$E44*BH47)/12,IF(BH$5&lt;49,('Input Sheet'!$F44*BH47)/12,('Input Sheet'!$G44*BH47)/12))))*(1+Analysis!$B$10),0)</f>
        <v>4991</v>
      </c>
      <c r="BI75" s="2">
        <f>ROUND(IF(BI$5&lt;13,('Input Sheet'!$C44*BI47)/12,IF(BI$5&lt;25,('Input Sheet'!$D44*BI47)/12,IF(BI$5&lt;37,('Input Sheet'!$E44*BI47)/12,IF(BI$5&lt;49,('Input Sheet'!$F44*BI47)/12,('Input Sheet'!$G44*BI47)/12))))*(1+Analysis!$B$10),0)</f>
        <v>4991</v>
      </c>
      <c r="BJ75" s="2">
        <f>ROUND(IF(BJ$5&lt;13,('Input Sheet'!$C44*BJ47)/12,IF(BJ$5&lt;25,('Input Sheet'!$D44*BJ47)/12,IF(BJ$5&lt;37,('Input Sheet'!$E44*BJ47)/12,IF(BJ$5&lt;49,('Input Sheet'!$F44*BJ47)/12,('Input Sheet'!$G44*BJ47)/12))))*(1+Analysis!$B$10),0)</f>
        <v>4991</v>
      </c>
    </row>
    <row r="76" spans="1:62" x14ac:dyDescent="0.25">
      <c r="B76" s="2" t="str">
        <f t="shared" si="20"/>
        <v>PAYE</v>
      </c>
      <c r="C76" s="48">
        <f t="shared" ref="C76:AH76" si="28">IF(C75=0,0,IF((C75-PersonalAllowance)&gt;LowerLevel,IF((C75-PersonalAllowance)&gt;Upperlevel,(C75-PersonalAllowance-Upperlevel)*PAYErateHigher+Taxaddhigher+Taxaddmedium,(C75-PersonalAllowance-LowerLevel)*PAYErateMedium+Taxaddmedium),(C75-PersonalAllowance)*PAYErate))</f>
        <v>0</v>
      </c>
      <c r="D76" s="48">
        <f t="shared" si="28"/>
        <v>0</v>
      </c>
      <c r="E76" s="48">
        <f t="shared" si="28"/>
        <v>0</v>
      </c>
      <c r="F76" s="48">
        <f t="shared" si="28"/>
        <v>0</v>
      </c>
      <c r="G76" s="48">
        <f t="shared" si="28"/>
        <v>0</v>
      </c>
      <c r="H76" s="48">
        <f t="shared" si="28"/>
        <v>0</v>
      </c>
      <c r="I76" s="48">
        <f t="shared" si="28"/>
        <v>0</v>
      </c>
      <c r="J76" s="48">
        <f t="shared" si="28"/>
        <v>0</v>
      </c>
      <c r="K76" s="48">
        <f t="shared" si="28"/>
        <v>0</v>
      </c>
      <c r="L76" s="48">
        <f t="shared" si="28"/>
        <v>0</v>
      </c>
      <c r="M76" s="48">
        <f t="shared" si="28"/>
        <v>0</v>
      </c>
      <c r="N76" s="48">
        <f t="shared" si="28"/>
        <v>0</v>
      </c>
      <c r="O76" s="48">
        <f t="shared" si="28"/>
        <v>850.63333333333355</v>
      </c>
      <c r="P76" s="48">
        <f t="shared" si="28"/>
        <v>850.63333333333355</v>
      </c>
      <c r="Q76" s="48">
        <f t="shared" si="28"/>
        <v>850.63333333333355</v>
      </c>
      <c r="R76" s="48">
        <f t="shared" si="28"/>
        <v>850.63333333333355</v>
      </c>
      <c r="S76" s="48">
        <f t="shared" si="28"/>
        <v>850.63333333333355</v>
      </c>
      <c r="T76" s="48">
        <f t="shared" si="28"/>
        <v>850.63333333333355</v>
      </c>
      <c r="U76" s="48">
        <f t="shared" si="28"/>
        <v>850.63333333333355</v>
      </c>
      <c r="V76" s="48">
        <f t="shared" si="28"/>
        <v>850.63333333333355</v>
      </c>
      <c r="W76" s="48">
        <f t="shared" si="28"/>
        <v>850.63333333333355</v>
      </c>
      <c r="X76" s="48">
        <f t="shared" si="28"/>
        <v>850.63333333333355</v>
      </c>
      <c r="Y76" s="48">
        <f t="shared" si="28"/>
        <v>850.63333333333355</v>
      </c>
      <c r="Z76" s="48">
        <f t="shared" si="28"/>
        <v>850.63333333333355</v>
      </c>
      <c r="AA76" s="48">
        <f t="shared" si="28"/>
        <v>1000.6333333333336</v>
      </c>
      <c r="AB76" s="48">
        <f t="shared" si="28"/>
        <v>1000.6333333333336</v>
      </c>
      <c r="AC76" s="48">
        <f t="shared" si="28"/>
        <v>1000.6333333333336</v>
      </c>
      <c r="AD76" s="48">
        <f t="shared" si="28"/>
        <v>1000.6333333333336</v>
      </c>
      <c r="AE76" s="48">
        <f t="shared" si="28"/>
        <v>1000.6333333333336</v>
      </c>
      <c r="AF76" s="48">
        <f t="shared" si="28"/>
        <v>1000.6333333333336</v>
      </c>
      <c r="AG76" s="48">
        <f t="shared" si="28"/>
        <v>1000.6333333333336</v>
      </c>
      <c r="AH76" s="48">
        <f t="shared" si="28"/>
        <v>1000.6333333333336</v>
      </c>
      <c r="AI76" s="48">
        <f t="shared" ref="AI76:BJ76" si="29">IF(AI75=0,0,IF((AI75-PersonalAllowance)&gt;LowerLevel,IF((AI75-PersonalAllowance)&gt;Upperlevel,(AI75-PersonalAllowance-Upperlevel)*PAYErateHigher+Taxaddhigher+Taxaddmedium,(AI75-PersonalAllowance-LowerLevel)*PAYErateMedium+Taxaddmedium),(AI75-PersonalAllowance)*PAYErate))</f>
        <v>1000.6333333333336</v>
      </c>
      <c r="AJ76" s="48">
        <f t="shared" si="29"/>
        <v>1000.6333333333336</v>
      </c>
      <c r="AK76" s="48">
        <f t="shared" si="29"/>
        <v>1000.6333333333336</v>
      </c>
      <c r="AL76" s="48">
        <f t="shared" si="29"/>
        <v>1000.6333333333336</v>
      </c>
      <c r="AM76" s="48">
        <f t="shared" si="29"/>
        <v>1165.8333333333333</v>
      </c>
      <c r="AN76" s="48">
        <f t="shared" si="29"/>
        <v>1165.8333333333333</v>
      </c>
      <c r="AO76" s="48">
        <f t="shared" si="29"/>
        <v>1165.8333333333333</v>
      </c>
      <c r="AP76" s="48">
        <f t="shared" si="29"/>
        <v>1165.8333333333333</v>
      </c>
      <c r="AQ76" s="48">
        <f t="shared" si="29"/>
        <v>1165.8333333333333</v>
      </c>
      <c r="AR76" s="48">
        <f t="shared" si="29"/>
        <v>1165.8333333333333</v>
      </c>
      <c r="AS76" s="48">
        <f t="shared" si="29"/>
        <v>1165.8333333333333</v>
      </c>
      <c r="AT76" s="48">
        <f t="shared" si="29"/>
        <v>1165.8333333333333</v>
      </c>
      <c r="AU76" s="48">
        <f t="shared" si="29"/>
        <v>1165.8333333333333</v>
      </c>
      <c r="AV76" s="48">
        <f t="shared" si="29"/>
        <v>1165.8333333333333</v>
      </c>
      <c r="AW76" s="48">
        <f t="shared" si="29"/>
        <v>1165.8333333333333</v>
      </c>
      <c r="AX76" s="48">
        <f t="shared" si="29"/>
        <v>1165.8333333333333</v>
      </c>
      <c r="AY76" s="48">
        <f t="shared" si="29"/>
        <v>1347.0333333333331</v>
      </c>
      <c r="AZ76" s="48">
        <f t="shared" si="29"/>
        <v>1347.0333333333331</v>
      </c>
      <c r="BA76" s="48">
        <f t="shared" si="29"/>
        <v>1347.0333333333331</v>
      </c>
      <c r="BB76" s="48">
        <f t="shared" si="29"/>
        <v>1347.0333333333331</v>
      </c>
      <c r="BC76" s="48">
        <f t="shared" si="29"/>
        <v>1347.0333333333331</v>
      </c>
      <c r="BD76" s="48">
        <f t="shared" si="29"/>
        <v>1347.0333333333331</v>
      </c>
      <c r="BE76" s="48">
        <f t="shared" si="29"/>
        <v>1347.0333333333331</v>
      </c>
      <c r="BF76" s="48">
        <f t="shared" si="29"/>
        <v>1347.0333333333331</v>
      </c>
      <c r="BG76" s="48">
        <f t="shared" si="29"/>
        <v>1347.0333333333331</v>
      </c>
      <c r="BH76" s="48">
        <f t="shared" si="29"/>
        <v>1347.0333333333331</v>
      </c>
      <c r="BI76" s="48">
        <f t="shared" si="29"/>
        <v>1347.0333333333331</v>
      </c>
      <c r="BJ76" s="48">
        <f t="shared" si="29"/>
        <v>1347.0333333333331</v>
      </c>
    </row>
    <row r="77" spans="1:62" x14ac:dyDescent="0.25">
      <c r="B77" s="2" t="str">
        <f t="shared" si="20"/>
        <v>E'ee NIC</v>
      </c>
      <c r="C77" s="48">
        <f t="shared" ref="C77:AH77" si="30">IF(C75=0,0,IF(C75*12/52&gt;Upperearningslimit,((Upperearningslimit-NICnilEmployee)*EeeNICrate*52/12)+((C75*12/52-Upperearningslimit)*EeeNICrate1*52/12),((C75*12)/52-NICnilEmployee)*EeeNICrate*52/12))</f>
        <v>0</v>
      </c>
      <c r="D77" s="48">
        <f t="shared" si="30"/>
        <v>0</v>
      </c>
      <c r="E77" s="48">
        <f t="shared" si="30"/>
        <v>0</v>
      </c>
      <c r="F77" s="48">
        <f t="shared" si="30"/>
        <v>0</v>
      </c>
      <c r="G77" s="48">
        <f t="shared" si="30"/>
        <v>0</v>
      </c>
      <c r="H77" s="48">
        <f t="shared" si="30"/>
        <v>0</v>
      </c>
      <c r="I77" s="48">
        <f t="shared" si="30"/>
        <v>0</v>
      </c>
      <c r="J77" s="48">
        <f t="shared" si="30"/>
        <v>0</v>
      </c>
      <c r="K77" s="48">
        <f t="shared" si="30"/>
        <v>0</v>
      </c>
      <c r="L77" s="48">
        <f t="shared" si="30"/>
        <v>0</v>
      </c>
      <c r="M77" s="48">
        <f t="shared" si="30"/>
        <v>0</v>
      </c>
      <c r="N77" s="48">
        <f t="shared" si="30"/>
        <v>0</v>
      </c>
      <c r="O77" s="48">
        <f t="shared" si="30"/>
        <v>258.45666666666671</v>
      </c>
      <c r="P77" s="48">
        <f t="shared" si="30"/>
        <v>258.45666666666671</v>
      </c>
      <c r="Q77" s="48">
        <f t="shared" si="30"/>
        <v>258.45666666666671</v>
      </c>
      <c r="R77" s="48">
        <f t="shared" si="30"/>
        <v>258.45666666666671</v>
      </c>
      <c r="S77" s="48">
        <f t="shared" si="30"/>
        <v>258.45666666666671</v>
      </c>
      <c r="T77" s="48">
        <f t="shared" si="30"/>
        <v>258.45666666666671</v>
      </c>
      <c r="U77" s="48">
        <f t="shared" si="30"/>
        <v>258.45666666666671</v>
      </c>
      <c r="V77" s="48">
        <f t="shared" si="30"/>
        <v>258.45666666666671</v>
      </c>
      <c r="W77" s="48">
        <f t="shared" si="30"/>
        <v>258.45666666666671</v>
      </c>
      <c r="X77" s="48">
        <f t="shared" si="30"/>
        <v>258.45666666666671</v>
      </c>
      <c r="Y77" s="48">
        <f t="shared" si="30"/>
        <v>258.45666666666671</v>
      </c>
      <c r="Z77" s="48">
        <f t="shared" si="30"/>
        <v>258.45666666666671</v>
      </c>
      <c r="AA77" s="48">
        <f t="shared" si="30"/>
        <v>262.20666666666671</v>
      </c>
      <c r="AB77" s="48">
        <f t="shared" si="30"/>
        <v>262.20666666666671</v>
      </c>
      <c r="AC77" s="48">
        <f t="shared" si="30"/>
        <v>262.20666666666671</v>
      </c>
      <c r="AD77" s="48">
        <f t="shared" si="30"/>
        <v>262.20666666666671</v>
      </c>
      <c r="AE77" s="48">
        <f t="shared" si="30"/>
        <v>262.20666666666671</v>
      </c>
      <c r="AF77" s="48">
        <f t="shared" si="30"/>
        <v>262.20666666666671</v>
      </c>
      <c r="AG77" s="48">
        <f t="shared" si="30"/>
        <v>262.20666666666671</v>
      </c>
      <c r="AH77" s="48">
        <f t="shared" si="30"/>
        <v>262.20666666666671</v>
      </c>
      <c r="AI77" s="48">
        <f t="shared" ref="AI77:BJ77" si="31">IF(AI75=0,0,IF(AI75*12/52&gt;Upperearningslimit,((Upperearningslimit-NICnilEmployee)*EeeNICrate*52/12)+((AI75*12/52-Upperearningslimit)*EeeNICrate1*52/12),((AI75*12)/52-NICnilEmployee)*EeeNICrate*52/12))</f>
        <v>262.20666666666671</v>
      </c>
      <c r="AJ77" s="48">
        <f t="shared" si="31"/>
        <v>262.20666666666671</v>
      </c>
      <c r="AK77" s="48">
        <f t="shared" si="31"/>
        <v>262.20666666666671</v>
      </c>
      <c r="AL77" s="48">
        <f t="shared" si="31"/>
        <v>262.20666666666671</v>
      </c>
      <c r="AM77" s="48">
        <f t="shared" si="31"/>
        <v>266.3366666666667</v>
      </c>
      <c r="AN77" s="48">
        <f t="shared" si="31"/>
        <v>266.3366666666667</v>
      </c>
      <c r="AO77" s="48">
        <f t="shared" si="31"/>
        <v>266.3366666666667</v>
      </c>
      <c r="AP77" s="48">
        <f t="shared" si="31"/>
        <v>266.3366666666667</v>
      </c>
      <c r="AQ77" s="48">
        <f t="shared" si="31"/>
        <v>266.3366666666667</v>
      </c>
      <c r="AR77" s="48">
        <f t="shared" si="31"/>
        <v>266.3366666666667</v>
      </c>
      <c r="AS77" s="48">
        <f t="shared" si="31"/>
        <v>266.3366666666667</v>
      </c>
      <c r="AT77" s="48">
        <f t="shared" si="31"/>
        <v>266.3366666666667</v>
      </c>
      <c r="AU77" s="48">
        <f t="shared" si="31"/>
        <v>266.3366666666667</v>
      </c>
      <c r="AV77" s="48">
        <f t="shared" si="31"/>
        <v>266.3366666666667</v>
      </c>
      <c r="AW77" s="48">
        <f t="shared" si="31"/>
        <v>266.3366666666667</v>
      </c>
      <c r="AX77" s="48">
        <f t="shared" si="31"/>
        <v>266.3366666666667</v>
      </c>
      <c r="AY77" s="48">
        <f t="shared" si="31"/>
        <v>270.86666666666667</v>
      </c>
      <c r="AZ77" s="48">
        <f t="shared" si="31"/>
        <v>270.86666666666667</v>
      </c>
      <c r="BA77" s="48">
        <f t="shared" si="31"/>
        <v>270.86666666666667</v>
      </c>
      <c r="BB77" s="48">
        <f t="shared" si="31"/>
        <v>270.86666666666667</v>
      </c>
      <c r="BC77" s="48">
        <f t="shared" si="31"/>
        <v>270.86666666666667</v>
      </c>
      <c r="BD77" s="48">
        <f t="shared" si="31"/>
        <v>270.86666666666667</v>
      </c>
      <c r="BE77" s="48">
        <f t="shared" si="31"/>
        <v>270.86666666666667</v>
      </c>
      <c r="BF77" s="48">
        <f t="shared" si="31"/>
        <v>270.86666666666667</v>
      </c>
      <c r="BG77" s="48">
        <f t="shared" si="31"/>
        <v>270.86666666666667</v>
      </c>
      <c r="BH77" s="48">
        <f t="shared" si="31"/>
        <v>270.86666666666667</v>
      </c>
      <c r="BI77" s="48">
        <f t="shared" si="31"/>
        <v>270.86666666666667</v>
      </c>
      <c r="BJ77" s="48">
        <f t="shared" si="31"/>
        <v>270.86666666666667</v>
      </c>
    </row>
    <row r="78" spans="1:62" x14ac:dyDescent="0.25">
      <c r="B78" s="2" t="str">
        <f t="shared" si="20"/>
        <v>Net Pay</v>
      </c>
      <c r="C78" s="2">
        <f>C75-C76-C77</f>
        <v>0</v>
      </c>
      <c r="D78" s="2">
        <f t="shared" ref="D78:BJ78" si="32">D75-D76-D77</f>
        <v>0</v>
      </c>
      <c r="E78" s="2">
        <f t="shared" si="32"/>
        <v>0</v>
      </c>
      <c r="F78" s="2">
        <f t="shared" si="32"/>
        <v>0</v>
      </c>
      <c r="G78" s="2">
        <f t="shared" si="32"/>
        <v>0</v>
      </c>
      <c r="H78" s="2">
        <f t="shared" si="32"/>
        <v>0</v>
      </c>
      <c r="I78" s="2">
        <f t="shared" si="32"/>
        <v>0</v>
      </c>
      <c r="J78" s="2">
        <f t="shared" si="32"/>
        <v>0</v>
      </c>
      <c r="K78" s="2">
        <f t="shared" si="32"/>
        <v>0</v>
      </c>
      <c r="L78" s="2">
        <f t="shared" si="32"/>
        <v>0</v>
      </c>
      <c r="M78" s="2">
        <f t="shared" si="32"/>
        <v>0</v>
      </c>
      <c r="N78" s="2">
        <f t="shared" si="32"/>
        <v>0</v>
      </c>
      <c r="O78" s="2">
        <f t="shared" si="32"/>
        <v>2640.91</v>
      </c>
      <c r="P78" s="2">
        <f t="shared" si="32"/>
        <v>2640.91</v>
      </c>
      <c r="Q78" s="2">
        <f t="shared" si="32"/>
        <v>2640.91</v>
      </c>
      <c r="R78" s="2">
        <f t="shared" si="32"/>
        <v>2640.91</v>
      </c>
      <c r="S78" s="2">
        <f t="shared" si="32"/>
        <v>2640.91</v>
      </c>
      <c r="T78" s="2">
        <f t="shared" si="32"/>
        <v>2640.91</v>
      </c>
      <c r="U78" s="2">
        <f t="shared" si="32"/>
        <v>2640.91</v>
      </c>
      <c r="V78" s="2">
        <f t="shared" si="32"/>
        <v>2640.91</v>
      </c>
      <c r="W78" s="2">
        <f t="shared" si="32"/>
        <v>2640.91</v>
      </c>
      <c r="X78" s="2">
        <f t="shared" si="32"/>
        <v>2640.91</v>
      </c>
      <c r="Y78" s="2">
        <f t="shared" si="32"/>
        <v>2640.91</v>
      </c>
      <c r="Z78" s="2">
        <f t="shared" si="32"/>
        <v>2640.91</v>
      </c>
      <c r="AA78" s="2">
        <f t="shared" si="32"/>
        <v>2862.16</v>
      </c>
      <c r="AB78" s="2">
        <f t="shared" si="32"/>
        <v>2862.16</v>
      </c>
      <c r="AC78" s="2">
        <f t="shared" si="32"/>
        <v>2862.16</v>
      </c>
      <c r="AD78" s="2">
        <f t="shared" si="32"/>
        <v>2862.16</v>
      </c>
      <c r="AE78" s="2">
        <f t="shared" si="32"/>
        <v>2862.16</v>
      </c>
      <c r="AF78" s="2">
        <f t="shared" si="32"/>
        <v>2862.16</v>
      </c>
      <c r="AG78" s="2">
        <f t="shared" si="32"/>
        <v>2862.16</v>
      </c>
      <c r="AH78" s="2">
        <f t="shared" si="32"/>
        <v>2862.16</v>
      </c>
      <c r="AI78" s="2">
        <f t="shared" si="32"/>
        <v>2862.16</v>
      </c>
      <c r="AJ78" s="2">
        <f t="shared" si="32"/>
        <v>2862.16</v>
      </c>
      <c r="AK78" s="2">
        <f t="shared" si="32"/>
        <v>2862.16</v>
      </c>
      <c r="AL78" s="2">
        <f t="shared" si="32"/>
        <v>2862.16</v>
      </c>
      <c r="AM78" s="2">
        <f t="shared" si="32"/>
        <v>3105.8300000000004</v>
      </c>
      <c r="AN78" s="2">
        <f t="shared" si="32"/>
        <v>3105.8300000000004</v>
      </c>
      <c r="AO78" s="2">
        <f t="shared" si="32"/>
        <v>3105.8300000000004</v>
      </c>
      <c r="AP78" s="2">
        <f t="shared" si="32"/>
        <v>3105.8300000000004</v>
      </c>
      <c r="AQ78" s="2">
        <f t="shared" si="32"/>
        <v>3105.8300000000004</v>
      </c>
      <c r="AR78" s="2">
        <f t="shared" si="32"/>
        <v>3105.8300000000004</v>
      </c>
      <c r="AS78" s="2">
        <f t="shared" si="32"/>
        <v>3105.8300000000004</v>
      </c>
      <c r="AT78" s="2">
        <f t="shared" si="32"/>
        <v>3105.8300000000004</v>
      </c>
      <c r="AU78" s="2">
        <f t="shared" si="32"/>
        <v>3105.8300000000004</v>
      </c>
      <c r="AV78" s="2">
        <f t="shared" si="32"/>
        <v>3105.8300000000004</v>
      </c>
      <c r="AW78" s="2">
        <f t="shared" si="32"/>
        <v>3105.8300000000004</v>
      </c>
      <c r="AX78" s="2">
        <f t="shared" si="32"/>
        <v>3105.8300000000004</v>
      </c>
      <c r="AY78" s="2">
        <f t="shared" si="32"/>
        <v>3373.1000000000004</v>
      </c>
      <c r="AZ78" s="2">
        <f t="shared" si="32"/>
        <v>3373.1000000000004</v>
      </c>
      <c r="BA78" s="2">
        <f t="shared" si="32"/>
        <v>3373.1000000000004</v>
      </c>
      <c r="BB78" s="2">
        <f t="shared" si="32"/>
        <v>3373.1000000000004</v>
      </c>
      <c r="BC78" s="2">
        <f t="shared" si="32"/>
        <v>3373.1000000000004</v>
      </c>
      <c r="BD78" s="2">
        <f t="shared" si="32"/>
        <v>3373.1000000000004</v>
      </c>
      <c r="BE78" s="2">
        <f t="shared" si="32"/>
        <v>3373.1000000000004</v>
      </c>
      <c r="BF78" s="2">
        <f t="shared" si="32"/>
        <v>3373.1000000000004</v>
      </c>
      <c r="BG78" s="2">
        <f t="shared" si="32"/>
        <v>3373.1000000000004</v>
      </c>
      <c r="BH78" s="2">
        <f t="shared" si="32"/>
        <v>3373.1000000000004</v>
      </c>
      <c r="BI78" s="2">
        <f t="shared" si="32"/>
        <v>3373.1000000000004</v>
      </c>
      <c r="BJ78" s="2">
        <f t="shared" si="32"/>
        <v>3373.1000000000004</v>
      </c>
    </row>
    <row r="79" spans="1:62" x14ac:dyDescent="0.25">
      <c r="B79" s="2" t="str">
        <f t="shared" si="20"/>
        <v>E'er NIC</v>
      </c>
      <c r="C79" s="48">
        <f t="shared" ref="C79:AH79" si="33">IF(C75=0,0,((C75*12/52)-NICnilEmployer)*EerNICrate*52/12)</f>
        <v>0</v>
      </c>
      <c r="D79" s="48">
        <f t="shared" si="33"/>
        <v>0</v>
      </c>
      <c r="E79" s="48">
        <f t="shared" si="33"/>
        <v>0</v>
      </c>
      <c r="F79" s="48">
        <f t="shared" si="33"/>
        <v>0</v>
      </c>
      <c r="G79" s="48">
        <f t="shared" si="33"/>
        <v>0</v>
      </c>
      <c r="H79" s="48">
        <f t="shared" si="33"/>
        <v>0</v>
      </c>
      <c r="I79" s="48">
        <f t="shared" si="33"/>
        <v>0</v>
      </c>
      <c r="J79" s="48">
        <f t="shared" si="33"/>
        <v>0</v>
      </c>
      <c r="K79" s="48">
        <f t="shared" si="33"/>
        <v>0</v>
      </c>
      <c r="L79" s="48">
        <f t="shared" si="33"/>
        <v>0</v>
      </c>
      <c r="M79" s="48">
        <f t="shared" si="33"/>
        <v>0</v>
      </c>
      <c r="N79" s="48">
        <f t="shared" si="33"/>
        <v>0</v>
      </c>
      <c r="O79" s="48">
        <f t="shared" si="33"/>
        <v>429.52533333333332</v>
      </c>
      <c r="P79" s="48">
        <f t="shared" si="33"/>
        <v>429.52533333333332</v>
      </c>
      <c r="Q79" s="48">
        <f t="shared" si="33"/>
        <v>429.52533333333332</v>
      </c>
      <c r="R79" s="48">
        <f t="shared" si="33"/>
        <v>429.52533333333332</v>
      </c>
      <c r="S79" s="48">
        <f t="shared" si="33"/>
        <v>429.52533333333332</v>
      </c>
      <c r="T79" s="48">
        <f t="shared" si="33"/>
        <v>429.52533333333332</v>
      </c>
      <c r="U79" s="48">
        <f t="shared" si="33"/>
        <v>429.52533333333332</v>
      </c>
      <c r="V79" s="48">
        <f t="shared" si="33"/>
        <v>429.52533333333332</v>
      </c>
      <c r="W79" s="48">
        <f t="shared" si="33"/>
        <v>429.52533333333332</v>
      </c>
      <c r="X79" s="48">
        <f t="shared" si="33"/>
        <v>429.52533333333332</v>
      </c>
      <c r="Y79" s="48">
        <f t="shared" si="33"/>
        <v>429.52533333333332</v>
      </c>
      <c r="Z79" s="48">
        <f t="shared" si="33"/>
        <v>429.52533333333332</v>
      </c>
      <c r="AA79" s="48">
        <f t="shared" si="33"/>
        <v>477.52533333333332</v>
      </c>
      <c r="AB79" s="48">
        <f t="shared" si="33"/>
        <v>477.52533333333332</v>
      </c>
      <c r="AC79" s="48">
        <f t="shared" si="33"/>
        <v>477.52533333333332</v>
      </c>
      <c r="AD79" s="48">
        <f t="shared" si="33"/>
        <v>477.52533333333332</v>
      </c>
      <c r="AE79" s="48">
        <f t="shared" si="33"/>
        <v>477.52533333333332</v>
      </c>
      <c r="AF79" s="48">
        <f t="shared" si="33"/>
        <v>477.52533333333332</v>
      </c>
      <c r="AG79" s="48">
        <f t="shared" si="33"/>
        <v>477.52533333333332</v>
      </c>
      <c r="AH79" s="48">
        <f t="shared" si="33"/>
        <v>477.52533333333332</v>
      </c>
      <c r="AI79" s="48">
        <f t="shared" ref="AI79:BJ79" si="34">IF(AI75=0,0,((AI75*12/52)-NICnilEmployer)*EerNICrate*52/12)</f>
        <v>477.52533333333332</v>
      </c>
      <c r="AJ79" s="48">
        <f t="shared" si="34"/>
        <v>477.52533333333332</v>
      </c>
      <c r="AK79" s="48">
        <f t="shared" si="34"/>
        <v>477.52533333333332</v>
      </c>
      <c r="AL79" s="48">
        <f t="shared" si="34"/>
        <v>477.52533333333332</v>
      </c>
      <c r="AM79" s="48">
        <f t="shared" si="34"/>
        <v>530.38933333333341</v>
      </c>
      <c r="AN79" s="48">
        <f t="shared" si="34"/>
        <v>530.38933333333341</v>
      </c>
      <c r="AO79" s="48">
        <f t="shared" si="34"/>
        <v>530.38933333333341</v>
      </c>
      <c r="AP79" s="48">
        <f t="shared" si="34"/>
        <v>530.38933333333341</v>
      </c>
      <c r="AQ79" s="48">
        <f t="shared" si="34"/>
        <v>530.38933333333341</v>
      </c>
      <c r="AR79" s="48">
        <f t="shared" si="34"/>
        <v>530.38933333333341</v>
      </c>
      <c r="AS79" s="48">
        <f t="shared" si="34"/>
        <v>530.38933333333341</v>
      </c>
      <c r="AT79" s="48">
        <f t="shared" si="34"/>
        <v>530.38933333333341</v>
      </c>
      <c r="AU79" s="48">
        <f t="shared" si="34"/>
        <v>530.38933333333341</v>
      </c>
      <c r="AV79" s="48">
        <f t="shared" si="34"/>
        <v>530.38933333333341</v>
      </c>
      <c r="AW79" s="48">
        <f t="shared" si="34"/>
        <v>530.38933333333341</v>
      </c>
      <c r="AX79" s="48">
        <f t="shared" si="34"/>
        <v>530.38933333333341</v>
      </c>
      <c r="AY79" s="48">
        <f t="shared" si="34"/>
        <v>588.37333333333333</v>
      </c>
      <c r="AZ79" s="48">
        <f t="shared" si="34"/>
        <v>588.37333333333333</v>
      </c>
      <c r="BA79" s="48">
        <f t="shared" si="34"/>
        <v>588.37333333333333</v>
      </c>
      <c r="BB79" s="48">
        <f t="shared" si="34"/>
        <v>588.37333333333333</v>
      </c>
      <c r="BC79" s="48">
        <f t="shared" si="34"/>
        <v>588.37333333333333</v>
      </c>
      <c r="BD79" s="48">
        <f t="shared" si="34"/>
        <v>588.37333333333333</v>
      </c>
      <c r="BE79" s="48">
        <f t="shared" si="34"/>
        <v>588.37333333333333</v>
      </c>
      <c r="BF79" s="48">
        <f t="shared" si="34"/>
        <v>588.37333333333333</v>
      </c>
      <c r="BG79" s="48">
        <f t="shared" si="34"/>
        <v>588.37333333333333</v>
      </c>
      <c r="BH79" s="48">
        <f t="shared" si="34"/>
        <v>588.37333333333333</v>
      </c>
      <c r="BI79" s="48">
        <f t="shared" si="34"/>
        <v>588.37333333333333</v>
      </c>
      <c r="BJ79" s="48">
        <f t="shared" si="34"/>
        <v>588.37333333333333</v>
      </c>
    </row>
    <row r="80" spans="1:62" x14ac:dyDescent="0.25">
      <c r="A80" s="2" t="str">
        <f>B48</f>
        <v>COO</v>
      </c>
      <c r="B80" s="2" t="str">
        <f t="shared" si="20"/>
        <v>Gross Pay</v>
      </c>
      <c r="C80" s="2">
        <f>ROUND(IF(C$5&lt;13,('Input Sheet'!$C45*C48)/12,IF(C$5&lt;25,('Input Sheet'!$D45*C48)/12,IF(C$5&lt;37,('Input Sheet'!$E45*C48)/12,IF(C$5&lt;49,('Input Sheet'!$F45*C48)/12,('Input Sheet'!$G45*C48)/12))))*(1+Analysis!$B$10),0)</f>
        <v>0</v>
      </c>
      <c r="D80" s="2">
        <f>ROUND(IF(D$5&lt;13,('Input Sheet'!$C45*D48)/12,IF(D$5&lt;25,('Input Sheet'!$D45*D48)/12,IF(D$5&lt;37,('Input Sheet'!$E45*D48)/12,IF(D$5&lt;49,('Input Sheet'!$F45*D48)/12,('Input Sheet'!$G45*D48)/12))))*(1+Analysis!$B$10),0)</f>
        <v>0</v>
      </c>
      <c r="E80" s="2">
        <f>ROUND(IF(E$5&lt;13,('Input Sheet'!$C45*E48)/12,IF(E$5&lt;25,('Input Sheet'!$D45*E48)/12,IF(E$5&lt;37,('Input Sheet'!$E45*E48)/12,IF(E$5&lt;49,('Input Sheet'!$F45*E48)/12,('Input Sheet'!$G45*E48)/12))))*(1+Analysis!$B$10),0)</f>
        <v>0</v>
      </c>
      <c r="F80" s="2">
        <f>ROUND(IF(F$5&lt;13,('Input Sheet'!$C45*F48)/12,IF(F$5&lt;25,('Input Sheet'!$D45*F48)/12,IF(F$5&lt;37,('Input Sheet'!$E45*F48)/12,IF(F$5&lt;49,('Input Sheet'!$F45*F48)/12,('Input Sheet'!$G45*F48)/12))))*(1+Analysis!$B$10),0)</f>
        <v>0</v>
      </c>
      <c r="G80" s="2">
        <f>ROUND(IF(G$5&lt;13,('Input Sheet'!$C45*G48)/12,IF(G$5&lt;25,('Input Sheet'!$D45*G48)/12,IF(G$5&lt;37,('Input Sheet'!$E45*G48)/12,IF(G$5&lt;49,('Input Sheet'!$F45*G48)/12,('Input Sheet'!$G45*G48)/12))))*(1+Analysis!$B$10),0)</f>
        <v>0</v>
      </c>
      <c r="H80" s="2">
        <f>ROUND(IF(H$5&lt;13,('Input Sheet'!$C45*H48)/12,IF(H$5&lt;25,('Input Sheet'!$D45*H48)/12,IF(H$5&lt;37,('Input Sheet'!$E45*H48)/12,IF(H$5&lt;49,('Input Sheet'!$F45*H48)/12,('Input Sheet'!$G45*H48)/12))))*(1+Analysis!$B$10),0)</f>
        <v>0</v>
      </c>
      <c r="I80" s="2">
        <f>ROUND(IF(I$5&lt;13,('Input Sheet'!$C45*I48)/12,IF(I$5&lt;25,('Input Sheet'!$D45*I48)/12,IF(I$5&lt;37,('Input Sheet'!$E45*I48)/12,IF(I$5&lt;49,('Input Sheet'!$F45*I48)/12,('Input Sheet'!$G45*I48)/12))))*(1+Analysis!$B$10),0)</f>
        <v>0</v>
      </c>
      <c r="J80" s="2">
        <f>ROUND(IF(J$5&lt;13,('Input Sheet'!$C45*J48)/12,IF(J$5&lt;25,('Input Sheet'!$D45*J48)/12,IF(J$5&lt;37,('Input Sheet'!$E45*J48)/12,IF(J$5&lt;49,('Input Sheet'!$F45*J48)/12,('Input Sheet'!$G45*J48)/12))))*(1+Analysis!$B$10),0)</f>
        <v>0</v>
      </c>
      <c r="K80" s="2">
        <f>ROUND(IF(K$5&lt;13,('Input Sheet'!$C45*K48)/12,IF(K$5&lt;25,('Input Sheet'!$D45*K48)/12,IF(K$5&lt;37,('Input Sheet'!$E45*K48)/12,IF(K$5&lt;49,('Input Sheet'!$F45*K48)/12,('Input Sheet'!$G45*K48)/12))))*(1+Analysis!$B$10),0)</f>
        <v>0</v>
      </c>
      <c r="L80" s="2">
        <f>ROUND(IF(L$5&lt;13,('Input Sheet'!$C45*L48)/12,IF(L$5&lt;25,('Input Sheet'!$D45*L48)/12,IF(L$5&lt;37,('Input Sheet'!$E45*L48)/12,IF(L$5&lt;49,('Input Sheet'!$F45*L48)/12,('Input Sheet'!$G45*L48)/12))))*(1+Analysis!$B$10),0)</f>
        <v>0</v>
      </c>
      <c r="M80" s="2">
        <f>ROUND(IF(M$5&lt;13,('Input Sheet'!$C45*M48)/12,IF(M$5&lt;25,('Input Sheet'!$D45*M48)/12,IF(M$5&lt;37,('Input Sheet'!$E45*M48)/12,IF(M$5&lt;49,('Input Sheet'!$F45*M48)/12,('Input Sheet'!$G45*M48)/12))))*(1+Analysis!$B$10),0)</f>
        <v>0</v>
      </c>
      <c r="N80" s="2">
        <f>ROUND(IF(N$5&lt;13,('Input Sheet'!$C45*N48)/12,IF(N$5&lt;25,('Input Sheet'!$D45*N48)/12,IF(N$5&lt;37,('Input Sheet'!$E45*N48)/12,IF(N$5&lt;49,('Input Sheet'!$F45*N48)/12,('Input Sheet'!$G45*N48)/12))))*(1+Analysis!$B$10),0)</f>
        <v>0</v>
      </c>
      <c r="O80" s="2">
        <f>ROUND(IF(O$5&lt;13,('Input Sheet'!$C45*O48)/12,IF(O$5&lt;25,('Input Sheet'!$D45*O48)/12,IF(O$5&lt;37,('Input Sheet'!$E45*O48)/12,IF(O$5&lt;49,('Input Sheet'!$F45*O48)/12,('Input Sheet'!$G45*O48)/12))))*(1+Analysis!$B$10),0)</f>
        <v>5417</v>
      </c>
      <c r="P80" s="2">
        <f>ROUND(IF(P$5&lt;13,('Input Sheet'!$C45*P48)/12,IF(P$5&lt;25,('Input Sheet'!$D45*P48)/12,IF(P$5&lt;37,('Input Sheet'!$E45*P48)/12,IF(P$5&lt;49,('Input Sheet'!$F45*P48)/12,('Input Sheet'!$G45*P48)/12))))*(1+Analysis!$B$10),0)</f>
        <v>5417</v>
      </c>
      <c r="Q80" s="2">
        <f>ROUND(IF(Q$5&lt;13,('Input Sheet'!$C45*Q48)/12,IF(Q$5&lt;25,('Input Sheet'!$D45*Q48)/12,IF(Q$5&lt;37,('Input Sheet'!$E45*Q48)/12,IF(Q$5&lt;49,('Input Sheet'!$F45*Q48)/12,('Input Sheet'!$G45*Q48)/12))))*(1+Analysis!$B$10),0)</f>
        <v>5417</v>
      </c>
      <c r="R80" s="2">
        <f>ROUND(IF(R$5&lt;13,('Input Sheet'!$C45*R48)/12,IF(R$5&lt;25,('Input Sheet'!$D45*R48)/12,IF(R$5&lt;37,('Input Sheet'!$E45*R48)/12,IF(R$5&lt;49,('Input Sheet'!$F45*R48)/12,('Input Sheet'!$G45*R48)/12))))*(1+Analysis!$B$10),0)</f>
        <v>5417</v>
      </c>
      <c r="S80" s="2">
        <f>ROUND(IF(S$5&lt;13,('Input Sheet'!$C45*S48)/12,IF(S$5&lt;25,('Input Sheet'!$D45*S48)/12,IF(S$5&lt;37,('Input Sheet'!$E45*S48)/12,IF(S$5&lt;49,('Input Sheet'!$F45*S48)/12,('Input Sheet'!$G45*S48)/12))))*(1+Analysis!$B$10),0)</f>
        <v>5417</v>
      </c>
      <c r="T80" s="2">
        <f>ROUND(IF(T$5&lt;13,('Input Sheet'!$C45*T48)/12,IF(T$5&lt;25,('Input Sheet'!$D45*T48)/12,IF(T$5&lt;37,('Input Sheet'!$E45*T48)/12,IF(T$5&lt;49,('Input Sheet'!$F45*T48)/12,('Input Sheet'!$G45*T48)/12))))*(1+Analysis!$B$10),0)</f>
        <v>5417</v>
      </c>
      <c r="U80" s="2">
        <f>ROUND(IF(U$5&lt;13,('Input Sheet'!$C45*U48)/12,IF(U$5&lt;25,('Input Sheet'!$D45*U48)/12,IF(U$5&lt;37,('Input Sheet'!$E45*U48)/12,IF(U$5&lt;49,('Input Sheet'!$F45*U48)/12,('Input Sheet'!$G45*U48)/12))))*(1+Analysis!$B$10),0)</f>
        <v>5417</v>
      </c>
      <c r="V80" s="2">
        <f>ROUND(IF(V$5&lt;13,('Input Sheet'!$C45*V48)/12,IF(V$5&lt;25,('Input Sheet'!$D45*V48)/12,IF(V$5&lt;37,('Input Sheet'!$E45*V48)/12,IF(V$5&lt;49,('Input Sheet'!$F45*V48)/12,('Input Sheet'!$G45*V48)/12))))*(1+Analysis!$B$10),0)</f>
        <v>5417</v>
      </c>
      <c r="W80" s="2">
        <f>ROUND(IF(W$5&lt;13,('Input Sheet'!$C45*W48)/12,IF(W$5&lt;25,('Input Sheet'!$D45*W48)/12,IF(W$5&lt;37,('Input Sheet'!$E45*W48)/12,IF(W$5&lt;49,('Input Sheet'!$F45*W48)/12,('Input Sheet'!$G45*W48)/12))))*(1+Analysis!$B$10),0)</f>
        <v>5417</v>
      </c>
      <c r="X80" s="2">
        <f>ROUND(IF(X$5&lt;13,('Input Sheet'!$C45*X48)/12,IF(X$5&lt;25,('Input Sheet'!$D45*X48)/12,IF(X$5&lt;37,('Input Sheet'!$E45*X48)/12,IF(X$5&lt;49,('Input Sheet'!$F45*X48)/12,('Input Sheet'!$G45*X48)/12))))*(1+Analysis!$B$10),0)</f>
        <v>5417</v>
      </c>
      <c r="Y80" s="2">
        <f>ROUND(IF(Y$5&lt;13,('Input Sheet'!$C45*Y48)/12,IF(Y$5&lt;25,('Input Sheet'!$D45*Y48)/12,IF(Y$5&lt;37,('Input Sheet'!$E45*Y48)/12,IF(Y$5&lt;49,('Input Sheet'!$F45*Y48)/12,('Input Sheet'!$G45*Y48)/12))))*(1+Analysis!$B$10),0)</f>
        <v>5417</v>
      </c>
      <c r="Z80" s="2">
        <f>ROUND(IF(Z$5&lt;13,('Input Sheet'!$C45*Z48)/12,IF(Z$5&lt;25,('Input Sheet'!$D45*Z48)/12,IF(Z$5&lt;37,('Input Sheet'!$E45*Z48)/12,IF(Z$5&lt;49,('Input Sheet'!$F45*Z48)/12,('Input Sheet'!$G45*Z48)/12))))*(1+Analysis!$B$10),0)</f>
        <v>5417</v>
      </c>
      <c r="AA80" s="2">
        <f>ROUND(IF(AA$5&lt;13,('Input Sheet'!$C45*AA48)/12,IF(AA$5&lt;25,('Input Sheet'!$D45*AA48)/12,IF(AA$5&lt;37,('Input Sheet'!$E45*AA48)/12,IF(AA$5&lt;49,('Input Sheet'!$F45*AA48)/12,('Input Sheet'!$G45*AA48)/12))))*(1+Analysis!$B$10),0)</f>
        <v>5958</v>
      </c>
      <c r="AB80" s="2">
        <f>ROUND(IF(AB$5&lt;13,('Input Sheet'!$C45*AB48)/12,IF(AB$5&lt;25,('Input Sheet'!$D45*AB48)/12,IF(AB$5&lt;37,('Input Sheet'!$E45*AB48)/12,IF(AB$5&lt;49,('Input Sheet'!$F45*AB48)/12,('Input Sheet'!$G45*AB48)/12))))*(1+Analysis!$B$10),0)</f>
        <v>5958</v>
      </c>
      <c r="AC80" s="2">
        <f>ROUND(IF(AC$5&lt;13,('Input Sheet'!$C45*AC48)/12,IF(AC$5&lt;25,('Input Sheet'!$D45*AC48)/12,IF(AC$5&lt;37,('Input Sheet'!$E45*AC48)/12,IF(AC$5&lt;49,('Input Sheet'!$F45*AC48)/12,('Input Sheet'!$G45*AC48)/12))))*(1+Analysis!$B$10),0)</f>
        <v>5958</v>
      </c>
      <c r="AD80" s="2">
        <f>ROUND(IF(AD$5&lt;13,('Input Sheet'!$C45*AD48)/12,IF(AD$5&lt;25,('Input Sheet'!$D45*AD48)/12,IF(AD$5&lt;37,('Input Sheet'!$E45*AD48)/12,IF(AD$5&lt;49,('Input Sheet'!$F45*AD48)/12,('Input Sheet'!$G45*AD48)/12))))*(1+Analysis!$B$10),0)</f>
        <v>5958</v>
      </c>
      <c r="AE80" s="2">
        <f>ROUND(IF(AE$5&lt;13,('Input Sheet'!$C45*AE48)/12,IF(AE$5&lt;25,('Input Sheet'!$D45*AE48)/12,IF(AE$5&lt;37,('Input Sheet'!$E45*AE48)/12,IF(AE$5&lt;49,('Input Sheet'!$F45*AE48)/12,('Input Sheet'!$G45*AE48)/12))))*(1+Analysis!$B$10),0)</f>
        <v>5958</v>
      </c>
      <c r="AF80" s="2">
        <f>ROUND(IF(AF$5&lt;13,('Input Sheet'!$C45*AF48)/12,IF(AF$5&lt;25,('Input Sheet'!$D45*AF48)/12,IF(AF$5&lt;37,('Input Sheet'!$E45*AF48)/12,IF(AF$5&lt;49,('Input Sheet'!$F45*AF48)/12,('Input Sheet'!$G45*AF48)/12))))*(1+Analysis!$B$10),0)</f>
        <v>5958</v>
      </c>
      <c r="AG80" s="2">
        <f>ROUND(IF(AG$5&lt;13,('Input Sheet'!$C45*AG48)/12,IF(AG$5&lt;25,('Input Sheet'!$D45*AG48)/12,IF(AG$5&lt;37,('Input Sheet'!$E45*AG48)/12,IF(AG$5&lt;49,('Input Sheet'!$F45*AG48)/12,('Input Sheet'!$G45*AG48)/12))))*(1+Analysis!$B$10),0)</f>
        <v>5958</v>
      </c>
      <c r="AH80" s="2">
        <f>ROUND(IF(AH$5&lt;13,('Input Sheet'!$C45*AH48)/12,IF(AH$5&lt;25,('Input Sheet'!$D45*AH48)/12,IF(AH$5&lt;37,('Input Sheet'!$E45*AH48)/12,IF(AH$5&lt;49,('Input Sheet'!$F45*AH48)/12,('Input Sheet'!$G45*AH48)/12))))*(1+Analysis!$B$10),0)</f>
        <v>5958</v>
      </c>
      <c r="AI80" s="2">
        <f>ROUND(IF(AI$5&lt;13,('Input Sheet'!$C45*AI48)/12,IF(AI$5&lt;25,('Input Sheet'!$D45*AI48)/12,IF(AI$5&lt;37,('Input Sheet'!$E45*AI48)/12,IF(AI$5&lt;49,('Input Sheet'!$F45*AI48)/12,('Input Sheet'!$G45*AI48)/12))))*(1+Analysis!$B$10),0)</f>
        <v>5958</v>
      </c>
      <c r="AJ80" s="2">
        <f>ROUND(IF(AJ$5&lt;13,('Input Sheet'!$C45*AJ48)/12,IF(AJ$5&lt;25,('Input Sheet'!$D45*AJ48)/12,IF(AJ$5&lt;37,('Input Sheet'!$E45*AJ48)/12,IF(AJ$5&lt;49,('Input Sheet'!$F45*AJ48)/12,('Input Sheet'!$G45*AJ48)/12))))*(1+Analysis!$B$10),0)</f>
        <v>5958</v>
      </c>
      <c r="AK80" s="2">
        <f>ROUND(IF(AK$5&lt;13,('Input Sheet'!$C45*AK48)/12,IF(AK$5&lt;25,('Input Sheet'!$D45*AK48)/12,IF(AK$5&lt;37,('Input Sheet'!$E45*AK48)/12,IF(AK$5&lt;49,('Input Sheet'!$F45*AK48)/12,('Input Sheet'!$G45*AK48)/12))))*(1+Analysis!$B$10),0)</f>
        <v>5958</v>
      </c>
      <c r="AL80" s="2">
        <f>ROUND(IF(AL$5&lt;13,('Input Sheet'!$C45*AL48)/12,IF(AL$5&lt;25,('Input Sheet'!$D45*AL48)/12,IF(AL$5&lt;37,('Input Sheet'!$E45*AL48)/12,IF(AL$5&lt;49,('Input Sheet'!$F45*AL48)/12,('Input Sheet'!$G45*AL48)/12))))*(1+Analysis!$B$10),0)</f>
        <v>5958</v>
      </c>
      <c r="AM80" s="2">
        <f>ROUND(IF(AM$5&lt;13,('Input Sheet'!$C45*AM48)/12,IF(AM$5&lt;25,('Input Sheet'!$D45*AM48)/12,IF(AM$5&lt;37,('Input Sheet'!$E45*AM48)/12,IF(AM$5&lt;49,('Input Sheet'!$F45*AM48)/12,('Input Sheet'!$G45*AM48)/12))))*(1+Analysis!$B$10),0)</f>
        <v>6554</v>
      </c>
      <c r="AN80" s="2">
        <f>ROUND(IF(AN$5&lt;13,('Input Sheet'!$C45*AN48)/12,IF(AN$5&lt;25,('Input Sheet'!$D45*AN48)/12,IF(AN$5&lt;37,('Input Sheet'!$E45*AN48)/12,IF(AN$5&lt;49,('Input Sheet'!$F45*AN48)/12,('Input Sheet'!$G45*AN48)/12))))*(1+Analysis!$B$10),0)</f>
        <v>6554</v>
      </c>
      <c r="AO80" s="2">
        <f>ROUND(IF(AO$5&lt;13,('Input Sheet'!$C45*AO48)/12,IF(AO$5&lt;25,('Input Sheet'!$D45*AO48)/12,IF(AO$5&lt;37,('Input Sheet'!$E45*AO48)/12,IF(AO$5&lt;49,('Input Sheet'!$F45*AO48)/12,('Input Sheet'!$G45*AO48)/12))))*(1+Analysis!$B$10),0)</f>
        <v>6554</v>
      </c>
      <c r="AP80" s="2">
        <f>ROUND(IF(AP$5&lt;13,('Input Sheet'!$C45*AP48)/12,IF(AP$5&lt;25,('Input Sheet'!$D45*AP48)/12,IF(AP$5&lt;37,('Input Sheet'!$E45*AP48)/12,IF(AP$5&lt;49,('Input Sheet'!$F45*AP48)/12,('Input Sheet'!$G45*AP48)/12))))*(1+Analysis!$B$10),0)</f>
        <v>6554</v>
      </c>
      <c r="AQ80" s="2">
        <f>ROUND(IF(AQ$5&lt;13,('Input Sheet'!$C45*AQ48)/12,IF(AQ$5&lt;25,('Input Sheet'!$D45*AQ48)/12,IF(AQ$5&lt;37,('Input Sheet'!$E45*AQ48)/12,IF(AQ$5&lt;49,('Input Sheet'!$F45*AQ48)/12,('Input Sheet'!$G45*AQ48)/12))))*(1+Analysis!$B$10),0)</f>
        <v>6554</v>
      </c>
      <c r="AR80" s="2">
        <f>ROUND(IF(AR$5&lt;13,('Input Sheet'!$C45*AR48)/12,IF(AR$5&lt;25,('Input Sheet'!$D45*AR48)/12,IF(AR$5&lt;37,('Input Sheet'!$E45*AR48)/12,IF(AR$5&lt;49,('Input Sheet'!$F45*AR48)/12,('Input Sheet'!$G45*AR48)/12))))*(1+Analysis!$B$10),0)</f>
        <v>6554</v>
      </c>
      <c r="AS80" s="2">
        <f>ROUND(IF(AS$5&lt;13,('Input Sheet'!$C45*AS48)/12,IF(AS$5&lt;25,('Input Sheet'!$D45*AS48)/12,IF(AS$5&lt;37,('Input Sheet'!$E45*AS48)/12,IF(AS$5&lt;49,('Input Sheet'!$F45*AS48)/12,('Input Sheet'!$G45*AS48)/12))))*(1+Analysis!$B$10),0)</f>
        <v>6554</v>
      </c>
      <c r="AT80" s="2">
        <f>ROUND(IF(AT$5&lt;13,('Input Sheet'!$C45*AT48)/12,IF(AT$5&lt;25,('Input Sheet'!$D45*AT48)/12,IF(AT$5&lt;37,('Input Sheet'!$E45*AT48)/12,IF(AT$5&lt;49,('Input Sheet'!$F45*AT48)/12,('Input Sheet'!$G45*AT48)/12))))*(1+Analysis!$B$10),0)</f>
        <v>6554</v>
      </c>
      <c r="AU80" s="2">
        <f>ROUND(IF(AU$5&lt;13,('Input Sheet'!$C45*AU48)/12,IF(AU$5&lt;25,('Input Sheet'!$D45*AU48)/12,IF(AU$5&lt;37,('Input Sheet'!$E45*AU48)/12,IF(AU$5&lt;49,('Input Sheet'!$F45*AU48)/12,('Input Sheet'!$G45*AU48)/12))))*(1+Analysis!$B$10),0)</f>
        <v>6554</v>
      </c>
      <c r="AV80" s="2">
        <f>ROUND(IF(AV$5&lt;13,('Input Sheet'!$C45*AV48)/12,IF(AV$5&lt;25,('Input Sheet'!$D45*AV48)/12,IF(AV$5&lt;37,('Input Sheet'!$E45*AV48)/12,IF(AV$5&lt;49,('Input Sheet'!$F45*AV48)/12,('Input Sheet'!$G45*AV48)/12))))*(1+Analysis!$B$10),0)</f>
        <v>6554</v>
      </c>
      <c r="AW80" s="2">
        <f>ROUND(IF(AW$5&lt;13,('Input Sheet'!$C45*AW48)/12,IF(AW$5&lt;25,('Input Sheet'!$D45*AW48)/12,IF(AW$5&lt;37,('Input Sheet'!$E45*AW48)/12,IF(AW$5&lt;49,('Input Sheet'!$F45*AW48)/12,('Input Sheet'!$G45*AW48)/12))))*(1+Analysis!$B$10),0)</f>
        <v>6554</v>
      </c>
      <c r="AX80" s="2">
        <f>ROUND(IF(AX$5&lt;13,('Input Sheet'!$C45*AX48)/12,IF(AX$5&lt;25,('Input Sheet'!$D45*AX48)/12,IF(AX$5&lt;37,('Input Sheet'!$E45*AX48)/12,IF(AX$5&lt;49,('Input Sheet'!$F45*AX48)/12,('Input Sheet'!$G45*AX48)/12))))*(1+Analysis!$B$10),0)</f>
        <v>6554</v>
      </c>
      <c r="AY80" s="2">
        <f>ROUND(IF(AY$5&lt;13,('Input Sheet'!$C45*AY48)/12,IF(AY$5&lt;25,('Input Sheet'!$D45*AY48)/12,IF(AY$5&lt;37,('Input Sheet'!$E45*AY48)/12,IF(AY$5&lt;49,('Input Sheet'!$F45*AY48)/12,('Input Sheet'!$G45*AY48)/12))))*(1+Analysis!$B$10),0)</f>
        <v>7210</v>
      </c>
      <c r="AZ80" s="2">
        <f>ROUND(IF(AZ$5&lt;13,('Input Sheet'!$C45*AZ48)/12,IF(AZ$5&lt;25,('Input Sheet'!$D45*AZ48)/12,IF(AZ$5&lt;37,('Input Sheet'!$E45*AZ48)/12,IF(AZ$5&lt;49,('Input Sheet'!$F45*AZ48)/12,('Input Sheet'!$G45*AZ48)/12))))*(1+Analysis!$B$10),0)</f>
        <v>7210</v>
      </c>
      <c r="BA80" s="2">
        <f>ROUND(IF(BA$5&lt;13,('Input Sheet'!$C45*BA48)/12,IF(BA$5&lt;25,('Input Sheet'!$D45*BA48)/12,IF(BA$5&lt;37,('Input Sheet'!$E45*BA48)/12,IF(BA$5&lt;49,('Input Sheet'!$F45*BA48)/12,('Input Sheet'!$G45*BA48)/12))))*(1+Analysis!$B$10),0)</f>
        <v>7210</v>
      </c>
      <c r="BB80" s="2">
        <f>ROUND(IF(BB$5&lt;13,('Input Sheet'!$C45*BB48)/12,IF(BB$5&lt;25,('Input Sheet'!$D45*BB48)/12,IF(BB$5&lt;37,('Input Sheet'!$E45*BB48)/12,IF(BB$5&lt;49,('Input Sheet'!$F45*BB48)/12,('Input Sheet'!$G45*BB48)/12))))*(1+Analysis!$B$10),0)</f>
        <v>7210</v>
      </c>
      <c r="BC80" s="2">
        <f>ROUND(IF(BC$5&lt;13,('Input Sheet'!$C45*BC48)/12,IF(BC$5&lt;25,('Input Sheet'!$D45*BC48)/12,IF(BC$5&lt;37,('Input Sheet'!$E45*BC48)/12,IF(BC$5&lt;49,('Input Sheet'!$F45*BC48)/12,('Input Sheet'!$G45*BC48)/12))))*(1+Analysis!$B$10),0)</f>
        <v>7210</v>
      </c>
      <c r="BD80" s="2">
        <f>ROUND(IF(BD$5&lt;13,('Input Sheet'!$C45*BD48)/12,IF(BD$5&lt;25,('Input Sheet'!$D45*BD48)/12,IF(BD$5&lt;37,('Input Sheet'!$E45*BD48)/12,IF(BD$5&lt;49,('Input Sheet'!$F45*BD48)/12,('Input Sheet'!$G45*BD48)/12))))*(1+Analysis!$B$10),0)</f>
        <v>7210</v>
      </c>
      <c r="BE80" s="2">
        <f>ROUND(IF(BE$5&lt;13,('Input Sheet'!$C45*BE48)/12,IF(BE$5&lt;25,('Input Sheet'!$D45*BE48)/12,IF(BE$5&lt;37,('Input Sheet'!$E45*BE48)/12,IF(BE$5&lt;49,('Input Sheet'!$F45*BE48)/12,('Input Sheet'!$G45*BE48)/12))))*(1+Analysis!$B$10),0)</f>
        <v>7210</v>
      </c>
      <c r="BF80" s="2">
        <f>ROUND(IF(BF$5&lt;13,('Input Sheet'!$C45*BF48)/12,IF(BF$5&lt;25,('Input Sheet'!$D45*BF48)/12,IF(BF$5&lt;37,('Input Sheet'!$E45*BF48)/12,IF(BF$5&lt;49,('Input Sheet'!$F45*BF48)/12,('Input Sheet'!$G45*BF48)/12))))*(1+Analysis!$B$10),0)</f>
        <v>7210</v>
      </c>
      <c r="BG80" s="2">
        <f>ROUND(IF(BG$5&lt;13,('Input Sheet'!$C45*BG48)/12,IF(BG$5&lt;25,('Input Sheet'!$D45*BG48)/12,IF(BG$5&lt;37,('Input Sheet'!$E45*BG48)/12,IF(BG$5&lt;49,('Input Sheet'!$F45*BG48)/12,('Input Sheet'!$G45*BG48)/12))))*(1+Analysis!$B$10),0)</f>
        <v>7210</v>
      </c>
      <c r="BH80" s="2">
        <f>ROUND(IF(BH$5&lt;13,('Input Sheet'!$C45*BH48)/12,IF(BH$5&lt;25,('Input Sheet'!$D45*BH48)/12,IF(BH$5&lt;37,('Input Sheet'!$E45*BH48)/12,IF(BH$5&lt;49,('Input Sheet'!$F45*BH48)/12,('Input Sheet'!$G45*BH48)/12))))*(1+Analysis!$B$10),0)</f>
        <v>7210</v>
      </c>
      <c r="BI80" s="2">
        <f>ROUND(IF(BI$5&lt;13,('Input Sheet'!$C45*BI48)/12,IF(BI$5&lt;25,('Input Sheet'!$D45*BI48)/12,IF(BI$5&lt;37,('Input Sheet'!$E45*BI48)/12,IF(BI$5&lt;49,('Input Sheet'!$F45*BI48)/12,('Input Sheet'!$G45*BI48)/12))))*(1+Analysis!$B$10),0)</f>
        <v>7210</v>
      </c>
      <c r="BJ80" s="2">
        <f>ROUND(IF(BJ$5&lt;13,('Input Sheet'!$C45*BJ48)/12,IF(BJ$5&lt;25,('Input Sheet'!$D45*BJ48)/12,IF(BJ$5&lt;37,('Input Sheet'!$E45*BJ48)/12,IF(BJ$5&lt;49,('Input Sheet'!$F45*BJ48)/12,('Input Sheet'!$G45*BJ48)/12))))*(1+Analysis!$B$10),0)</f>
        <v>7210</v>
      </c>
    </row>
    <row r="81" spans="1:62" x14ac:dyDescent="0.25">
      <c r="B81" s="2" t="str">
        <f t="shared" si="20"/>
        <v>PAYE</v>
      </c>
      <c r="C81" s="48">
        <f t="shared" ref="C81:AH81" si="35">IF(C80=0,0,IF((C80-PersonalAllowance)&gt;LowerLevel,IF((C80-PersonalAllowance)&gt;Upperlevel,(C80-PersonalAllowance-Upperlevel)*PAYErateHigher+Taxaddhigher+Taxaddmedium,(C80-PersonalAllowance-LowerLevel)*PAYErateMedium+Taxaddmedium),(C80-PersonalAllowance)*PAYErate))</f>
        <v>0</v>
      </c>
      <c r="D81" s="48">
        <f t="shared" si="35"/>
        <v>0</v>
      </c>
      <c r="E81" s="48">
        <f t="shared" si="35"/>
        <v>0</v>
      </c>
      <c r="F81" s="48">
        <f t="shared" si="35"/>
        <v>0</v>
      </c>
      <c r="G81" s="48">
        <f t="shared" si="35"/>
        <v>0</v>
      </c>
      <c r="H81" s="48">
        <f t="shared" si="35"/>
        <v>0</v>
      </c>
      <c r="I81" s="48">
        <f t="shared" si="35"/>
        <v>0</v>
      </c>
      <c r="J81" s="48">
        <f t="shared" si="35"/>
        <v>0</v>
      </c>
      <c r="K81" s="48">
        <f t="shared" si="35"/>
        <v>0</v>
      </c>
      <c r="L81" s="48">
        <f t="shared" si="35"/>
        <v>0</v>
      </c>
      <c r="M81" s="48">
        <f t="shared" si="35"/>
        <v>0</v>
      </c>
      <c r="N81" s="48">
        <f t="shared" si="35"/>
        <v>0</v>
      </c>
      <c r="O81" s="48">
        <f t="shared" si="35"/>
        <v>1517.4333333333332</v>
      </c>
      <c r="P81" s="48">
        <f t="shared" si="35"/>
        <v>1517.4333333333332</v>
      </c>
      <c r="Q81" s="48">
        <f t="shared" si="35"/>
        <v>1517.4333333333332</v>
      </c>
      <c r="R81" s="48">
        <f t="shared" si="35"/>
        <v>1517.4333333333332</v>
      </c>
      <c r="S81" s="48">
        <f t="shared" si="35"/>
        <v>1517.4333333333332</v>
      </c>
      <c r="T81" s="48">
        <f t="shared" si="35"/>
        <v>1517.4333333333332</v>
      </c>
      <c r="U81" s="48">
        <f t="shared" si="35"/>
        <v>1517.4333333333332</v>
      </c>
      <c r="V81" s="48">
        <f t="shared" si="35"/>
        <v>1517.4333333333332</v>
      </c>
      <c r="W81" s="48">
        <f t="shared" si="35"/>
        <v>1517.4333333333332</v>
      </c>
      <c r="X81" s="48">
        <f t="shared" si="35"/>
        <v>1517.4333333333332</v>
      </c>
      <c r="Y81" s="48">
        <f t="shared" si="35"/>
        <v>1517.4333333333332</v>
      </c>
      <c r="Z81" s="48">
        <f t="shared" si="35"/>
        <v>1517.4333333333332</v>
      </c>
      <c r="AA81" s="48">
        <f t="shared" si="35"/>
        <v>1733.8333333333333</v>
      </c>
      <c r="AB81" s="48">
        <f t="shared" si="35"/>
        <v>1733.8333333333333</v>
      </c>
      <c r="AC81" s="48">
        <f t="shared" si="35"/>
        <v>1733.8333333333333</v>
      </c>
      <c r="AD81" s="48">
        <f t="shared" si="35"/>
        <v>1733.8333333333333</v>
      </c>
      <c r="AE81" s="48">
        <f t="shared" si="35"/>
        <v>1733.8333333333333</v>
      </c>
      <c r="AF81" s="48">
        <f t="shared" si="35"/>
        <v>1733.8333333333333</v>
      </c>
      <c r="AG81" s="48">
        <f t="shared" si="35"/>
        <v>1733.8333333333333</v>
      </c>
      <c r="AH81" s="48">
        <f t="shared" si="35"/>
        <v>1733.8333333333333</v>
      </c>
      <c r="AI81" s="48">
        <f t="shared" ref="AI81:BJ81" si="36">IF(AI80=0,0,IF((AI80-PersonalAllowance)&gt;LowerLevel,IF((AI80-PersonalAllowance)&gt;Upperlevel,(AI80-PersonalAllowance-Upperlevel)*PAYErateHigher+Taxaddhigher+Taxaddmedium,(AI80-PersonalAllowance-LowerLevel)*PAYErateMedium+Taxaddmedium),(AI80-PersonalAllowance)*PAYErate))</f>
        <v>1733.8333333333333</v>
      </c>
      <c r="AJ81" s="48">
        <f t="shared" si="36"/>
        <v>1733.8333333333333</v>
      </c>
      <c r="AK81" s="48">
        <f t="shared" si="36"/>
        <v>1733.8333333333333</v>
      </c>
      <c r="AL81" s="48">
        <f t="shared" si="36"/>
        <v>1733.8333333333333</v>
      </c>
      <c r="AM81" s="48">
        <f t="shared" si="36"/>
        <v>1972.2333333333333</v>
      </c>
      <c r="AN81" s="48">
        <f t="shared" si="36"/>
        <v>1972.2333333333333</v>
      </c>
      <c r="AO81" s="48">
        <f t="shared" si="36"/>
        <v>1972.2333333333333</v>
      </c>
      <c r="AP81" s="48">
        <f t="shared" si="36"/>
        <v>1972.2333333333333</v>
      </c>
      <c r="AQ81" s="48">
        <f t="shared" si="36"/>
        <v>1972.2333333333333</v>
      </c>
      <c r="AR81" s="48">
        <f t="shared" si="36"/>
        <v>1972.2333333333333</v>
      </c>
      <c r="AS81" s="48">
        <f t="shared" si="36"/>
        <v>1972.2333333333333</v>
      </c>
      <c r="AT81" s="48">
        <f t="shared" si="36"/>
        <v>1972.2333333333333</v>
      </c>
      <c r="AU81" s="48">
        <f t="shared" si="36"/>
        <v>1972.2333333333333</v>
      </c>
      <c r="AV81" s="48">
        <f t="shared" si="36"/>
        <v>1972.2333333333333</v>
      </c>
      <c r="AW81" s="48">
        <f t="shared" si="36"/>
        <v>1972.2333333333333</v>
      </c>
      <c r="AX81" s="48">
        <f t="shared" si="36"/>
        <v>1972.2333333333333</v>
      </c>
      <c r="AY81" s="48">
        <f t="shared" si="36"/>
        <v>2234.6333333333332</v>
      </c>
      <c r="AZ81" s="48">
        <f t="shared" si="36"/>
        <v>2234.6333333333332</v>
      </c>
      <c r="BA81" s="48">
        <f t="shared" si="36"/>
        <v>2234.6333333333332</v>
      </c>
      <c r="BB81" s="48">
        <f t="shared" si="36"/>
        <v>2234.6333333333332</v>
      </c>
      <c r="BC81" s="48">
        <f t="shared" si="36"/>
        <v>2234.6333333333332</v>
      </c>
      <c r="BD81" s="48">
        <f t="shared" si="36"/>
        <v>2234.6333333333332</v>
      </c>
      <c r="BE81" s="48">
        <f t="shared" si="36"/>
        <v>2234.6333333333332</v>
      </c>
      <c r="BF81" s="48">
        <f t="shared" si="36"/>
        <v>2234.6333333333332</v>
      </c>
      <c r="BG81" s="48">
        <f t="shared" si="36"/>
        <v>2234.6333333333332</v>
      </c>
      <c r="BH81" s="48">
        <f t="shared" si="36"/>
        <v>2234.6333333333332</v>
      </c>
      <c r="BI81" s="48">
        <f t="shared" si="36"/>
        <v>2234.6333333333332</v>
      </c>
      <c r="BJ81" s="48">
        <f t="shared" si="36"/>
        <v>2234.6333333333332</v>
      </c>
    </row>
    <row r="82" spans="1:62" x14ac:dyDescent="0.25">
      <c r="B82" s="2" t="str">
        <f t="shared" si="20"/>
        <v>E'ee NIC</v>
      </c>
      <c r="C82" s="48">
        <f t="shared" ref="C82:AH82" si="37">IF(C80=0,0,IF(C80*12/52&gt;Upperearningslimit,((Upperearningslimit-NICnilEmployee)*EeeNICrate*52/12)+((C80*12/52-Upperearningslimit)*EeeNICrate1*52/12),((C80*12)/52-NICnilEmployee)*EeeNICrate*52/12))</f>
        <v>0</v>
      </c>
      <c r="D82" s="48">
        <f t="shared" si="37"/>
        <v>0</v>
      </c>
      <c r="E82" s="48">
        <f t="shared" si="37"/>
        <v>0</v>
      </c>
      <c r="F82" s="48">
        <f t="shared" si="37"/>
        <v>0</v>
      </c>
      <c r="G82" s="48">
        <f t="shared" si="37"/>
        <v>0</v>
      </c>
      <c r="H82" s="48">
        <f t="shared" si="37"/>
        <v>0</v>
      </c>
      <c r="I82" s="48">
        <f t="shared" si="37"/>
        <v>0</v>
      </c>
      <c r="J82" s="48">
        <f t="shared" si="37"/>
        <v>0</v>
      </c>
      <c r="K82" s="48">
        <f t="shared" si="37"/>
        <v>0</v>
      </c>
      <c r="L82" s="48">
        <f t="shared" si="37"/>
        <v>0</v>
      </c>
      <c r="M82" s="48">
        <f t="shared" si="37"/>
        <v>0</v>
      </c>
      <c r="N82" s="48">
        <f t="shared" si="37"/>
        <v>0</v>
      </c>
      <c r="O82" s="48">
        <f t="shared" si="37"/>
        <v>275.12666666666667</v>
      </c>
      <c r="P82" s="48">
        <f t="shared" si="37"/>
        <v>275.12666666666667</v>
      </c>
      <c r="Q82" s="48">
        <f t="shared" si="37"/>
        <v>275.12666666666667</v>
      </c>
      <c r="R82" s="48">
        <f t="shared" si="37"/>
        <v>275.12666666666667</v>
      </c>
      <c r="S82" s="48">
        <f t="shared" si="37"/>
        <v>275.12666666666667</v>
      </c>
      <c r="T82" s="48">
        <f t="shared" si="37"/>
        <v>275.12666666666667</v>
      </c>
      <c r="U82" s="48">
        <f t="shared" si="37"/>
        <v>275.12666666666667</v>
      </c>
      <c r="V82" s="48">
        <f t="shared" si="37"/>
        <v>275.12666666666667</v>
      </c>
      <c r="W82" s="48">
        <f t="shared" si="37"/>
        <v>275.12666666666667</v>
      </c>
      <c r="X82" s="48">
        <f t="shared" si="37"/>
        <v>275.12666666666667</v>
      </c>
      <c r="Y82" s="48">
        <f t="shared" si="37"/>
        <v>275.12666666666667</v>
      </c>
      <c r="Z82" s="48">
        <f t="shared" si="37"/>
        <v>275.12666666666667</v>
      </c>
      <c r="AA82" s="48">
        <f t="shared" si="37"/>
        <v>280.53666666666669</v>
      </c>
      <c r="AB82" s="48">
        <f t="shared" si="37"/>
        <v>280.53666666666669</v>
      </c>
      <c r="AC82" s="48">
        <f t="shared" si="37"/>
        <v>280.53666666666669</v>
      </c>
      <c r="AD82" s="48">
        <f t="shared" si="37"/>
        <v>280.53666666666669</v>
      </c>
      <c r="AE82" s="48">
        <f t="shared" si="37"/>
        <v>280.53666666666669</v>
      </c>
      <c r="AF82" s="48">
        <f t="shared" si="37"/>
        <v>280.53666666666669</v>
      </c>
      <c r="AG82" s="48">
        <f t="shared" si="37"/>
        <v>280.53666666666669</v>
      </c>
      <c r="AH82" s="48">
        <f t="shared" si="37"/>
        <v>280.53666666666669</v>
      </c>
      <c r="AI82" s="48">
        <f t="shared" ref="AI82:BJ82" si="38">IF(AI80=0,0,IF(AI80*12/52&gt;Upperearningslimit,((Upperearningslimit-NICnilEmployee)*EeeNICrate*52/12)+((AI80*12/52-Upperearningslimit)*EeeNICrate1*52/12),((AI80*12)/52-NICnilEmployee)*EeeNICrate*52/12))</f>
        <v>280.53666666666669</v>
      </c>
      <c r="AJ82" s="48">
        <f t="shared" si="38"/>
        <v>280.53666666666669</v>
      </c>
      <c r="AK82" s="48">
        <f t="shared" si="38"/>
        <v>280.53666666666669</v>
      </c>
      <c r="AL82" s="48">
        <f t="shared" si="38"/>
        <v>280.53666666666669</v>
      </c>
      <c r="AM82" s="48">
        <f t="shared" si="38"/>
        <v>286.49666666666667</v>
      </c>
      <c r="AN82" s="48">
        <f t="shared" si="38"/>
        <v>286.49666666666667</v>
      </c>
      <c r="AO82" s="48">
        <f t="shared" si="38"/>
        <v>286.49666666666667</v>
      </c>
      <c r="AP82" s="48">
        <f t="shared" si="38"/>
        <v>286.49666666666667</v>
      </c>
      <c r="AQ82" s="48">
        <f t="shared" si="38"/>
        <v>286.49666666666667</v>
      </c>
      <c r="AR82" s="48">
        <f t="shared" si="38"/>
        <v>286.49666666666667</v>
      </c>
      <c r="AS82" s="48">
        <f t="shared" si="38"/>
        <v>286.49666666666667</v>
      </c>
      <c r="AT82" s="48">
        <f t="shared" si="38"/>
        <v>286.49666666666667</v>
      </c>
      <c r="AU82" s="48">
        <f t="shared" si="38"/>
        <v>286.49666666666667</v>
      </c>
      <c r="AV82" s="48">
        <f t="shared" si="38"/>
        <v>286.49666666666667</v>
      </c>
      <c r="AW82" s="48">
        <f t="shared" si="38"/>
        <v>286.49666666666667</v>
      </c>
      <c r="AX82" s="48">
        <f t="shared" si="38"/>
        <v>286.49666666666667</v>
      </c>
      <c r="AY82" s="48">
        <f t="shared" si="38"/>
        <v>293.05666666666667</v>
      </c>
      <c r="AZ82" s="48">
        <f t="shared" si="38"/>
        <v>293.05666666666667</v>
      </c>
      <c r="BA82" s="48">
        <f t="shared" si="38"/>
        <v>293.05666666666667</v>
      </c>
      <c r="BB82" s="48">
        <f t="shared" si="38"/>
        <v>293.05666666666667</v>
      </c>
      <c r="BC82" s="48">
        <f t="shared" si="38"/>
        <v>293.05666666666667</v>
      </c>
      <c r="BD82" s="48">
        <f t="shared" si="38"/>
        <v>293.05666666666667</v>
      </c>
      <c r="BE82" s="48">
        <f t="shared" si="38"/>
        <v>293.05666666666667</v>
      </c>
      <c r="BF82" s="48">
        <f t="shared" si="38"/>
        <v>293.05666666666667</v>
      </c>
      <c r="BG82" s="48">
        <f t="shared" si="38"/>
        <v>293.05666666666667</v>
      </c>
      <c r="BH82" s="48">
        <f t="shared" si="38"/>
        <v>293.05666666666667</v>
      </c>
      <c r="BI82" s="48">
        <f t="shared" si="38"/>
        <v>293.05666666666667</v>
      </c>
      <c r="BJ82" s="48">
        <f t="shared" si="38"/>
        <v>293.05666666666667</v>
      </c>
    </row>
    <row r="83" spans="1:62" x14ac:dyDescent="0.25">
      <c r="B83" s="2" t="str">
        <f t="shared" si="20"/>
        <v>Net Pay</v>
      </c>
      <c r="C83" s="2">
        <f>C80-C81-C82</f>
        <v>0</v>
      </c>
      <c r="D83" s="2">
        <f t="shared" ref="D83:BJ83" si="39">D80-D81-D82</f>
        <v>0</v>
      </c>
      <c r="E83" s="2">
        <f t="shared" si="39"/>
        <v>0</v>
      </c>
      <c r="F83" s="2">
        <f t="shared" si="39"/>
        <v>0</v>
      </c>
      <c r="G83" s="2">
        <f t="shared" si="39"/>
        <v>0</v>
      </c>
      <c r="H83" s="2">
        <f t="shared" si="39"/>
        <v>0</v>
      </c>
      <c r="I83" s="2">
        <f t="shared" si="39"/>
        <v>0</v>
      </c>
      <c r="J83" s="2">
        <f t="shared" si="39"/>
        <v>0</v>
      </c>
      <c r="K83" s="2">
        <f t="shared" si="39"/>
        <v>0</v>
      </c>
      <c r="L83" s="2">
        <f t="shared" si="39"/>
        <v>0</v>
      </c>
      <c r="M83" s="2">
        <f t="shared" si="39"/>
        <v>0</v>
      </c>
      <c r="N83" s="2">
        <f t="shared" si="39"/>
        <v>0</v>
      </c>
      <c r="O83" s="2">
        <f t="shared" si="39"/>
        <v>3624.44</v>
      </c>
      <c r="P83" s="2">
        <f t="shared" si="39"/>
        <v>3624.44</v>
      </c>
      <c r="Q83" s="2">
        <f t="shared" si="39"/>
        <v>3624.44</v>
      </c>
      <c r="R83" s="2">
        <f t="shared" si="39"/>
        <v>3624.44</v>
      </c>
      <c r="S83" s="2">
        <f t="shared" si="39"/>
        <v>3624.44</v>
      </c>
      <c r="T83" s="2">
        <f t="shared" si="39"/>
        <v>3624.44</v>
      </c>
      <c r="U83" s="2">
        <f t="shared" si="39"/>
        <v>3624.44</v>
      </c>
      <c r="V83" s="2">
        <f t="shared" si="39"/>
        <v>3624.44</v>
      </c>
      <c r="W83" s="2">
        <f t="shared" si="39"/>
        <v>3624.44</v>
      </c>
      <c r="X83" s="2">
        <f t="shared" si="39"/>
        <v>3624.44</v>
      </c>
      <c r="Y83" s="2">
        <f t="shared" si="39"/>
        <v>3624.44</v>
      </c>
      <c r="Z83" s="2">
        <f t="shared" si="39"/>
        <v>3624.44</v>
      </c>
      <c r="AA83" s="2">
        <f t="shared" si="39"/>
        <v>3943.63</v>
      </c>
      <c r="AB83" s="2">
        <f t="shared" si="39"/>
        <v>3943.63</v>
      </c>
      <c r="AC83" s="2">
        <f t="shared" si="39"/>
        <v>3943.63</v>
      </c>
      <c r="AD83" s="2">
        <f t="shared" si="39"/>
        <v>3943.63</v>
      </c>
      <c r="AE83" s="2">
        <f t="shared" si="39"/>
        <v>3943.63</v>
      </c>
      <c r="AF83" s="2">
        <f t="shared" si="39"/>
        <v>3943.63</v>
      </c>
      <c r="AG83" s="2">
        <f t="shared" si="39"/>
        <v>3943.63</v>
      </c>
      <c r="AH83" s="2">
        <f t="shared" si="39"/>
        <v>3943.63</v>
      </c>
      <c r="AI83" s="2">
        <f t="shared" si="39"/>
        <v>3943.63</v>
      </c>
      <c r="AJ83" s="2">
        <f t="shared" si="39"/>
        <v>3943.63</v>
      </c>
      <c r="AK83" s="2">
        <f t="shared" si="39"/>
        <v>3943.63</v>
      </c>
      <c r="AL83" s="2">
        <f t="shared" si="39"/>
        <v>3943.63</v>
      </c>
      <c r="AM83" s="2">
        <f t="shared" si="39"/>
        <v>4295.2699999999995</v>
      </c>
      <c r="AN83" s="2">
        <f t="shared" si="39"/>
        <v>4295.2699999999995</v>
      </c>
      <c r="AO83" s="2">
        <f t="shared" si="39"/>
        <v>4295.2699999999995</v>
      </c>
      <c r="AP83" s="2">
        <f t="shared" si="39"/>
        <v>4295.2699999999995</v>
      </c>
      <c r="AQ83" s="2">
        <f t="shared" si="39"/>
        <v>4295.2699999999995</v>
      </c>
      <c r="AR83" s="2">
        <f t="shared" si="39"/>
        <v>4295.2699999999995</v>
      </c>
      <c r="AS83" s="2">
        <f t="shared" si="39"/>
        <v>4295.2699999999995</v>
      </c>
      <c r="AT83" s="2">
        <f t="shared" si="39"/>
        <v>4295.2699999999995</v>
      </c>
      <c r="AU83" s="2">
        <f t="shared" si="39"/>
        <v>4295.2699999999995</v>
      </c>
      <c r="AV83" s="2">
        <f t="shared" si="39"/>
        <v>4295.2699999999995</v>
      </c>
      <c r="AW83" s="2">
        <f t="shared" si="39"/>
        <v>4295.2699999999995</v>
      </c>
      <c r="AX83" s="2">
        <f t="shared" si="39"/>
        <v>4295.2699999999995</v>
      </c>
      <c r="AY83" s="2">
        <f t="shared" si="39"/>
        <v>4682.3100000000004</v>
      </c>
      <c r="AZ83" s="2">
        <f t="shared" si="39"/>
        <v>4682.3100000000004</v>
      </c>
      <c r="BA83" s="2">
        <f t="shared" si="39"/>
        <v>4682.3100000000004</v>
      </c>
      <c r="BB83" s="2">
        <f t="shared" si="39"/>
        <v>4682.3100000000004</v>
      </c>
      <c r="BC83" s="2">
        <f t="shared" si="39"/>
        <v>4682.3100000000004</v>
      </c>
      <c r="BD83" s="2">
        <f t="shared" si="39"/>
        <v>4682.3100000000004</v>
      </c>
      <c r="BE83" s="2">
        <f t="shared" si="39"/>
        <v>4682.3100000000004</v>
      </c>
      <c r="BF83" s="2">
        <f t="shared" si="39"/>
        <v>4682.3100000000004</v>
      </c>
      <c r="BG83" s="2">
        <f t="shared" si="39"/>
        <v>4682.3100000000004</v>
      </c>
      <c r="BH83" s="2">
        <f t="shared" si="39"/>
        <v>4682.3100000000004</v>
      </c>
      <c r="BI83" s="2">
        <f t="shared" si="39"/>
        <v>4682.3100000000004</v>
      </c>
      <c r="BJ83" s="2">
        <f t="shared" si="39"/>
        <v>4682.3100000000004</v>
      </c>
    </row>
    <row r="84" spans="1:62" x14ac:dyDescent="0.25">
      <c r="B84" s="2" t="str">
        <f t="shared" si="20"/>
        <v>E'er NIC</v>
      </c>
      <c r="C84" s="48">
        <f t="shared" ref="C84:AH84" si="40">IF(C80=0,0,((C80*12/52)-NICnilEmployer)*EerNICrate*52/12)</f>
        <v>0</v>
      </c>
      <c r="D84" s="48">
        <f t="shared" si="40"/>
        <v>0</v>
      </c>
      <c r="E84" s="48">
        <f t="shared" si="40"/>
        <v>0</v>
      </c>
      <c r="F84" s="48">
        <f t="shared" si="40"/>
        <v>0</v>
      </c>
      <c r="G84" s="48">
        <f t="shared" si="40"/>
        <v>0</v>
      </c>
      <c r="H84" s="48">
        <f t="shared" si="40"/>
        <v>0</v>
      </c>
      <c r="I84" s="48">
        <f t="shared" si="40"/>
        <v>0</v>
      </c>
      <c r="J84" s="48">
        <f t="shared" si="40"/>
        <v>0</v>
      </c>
      <c r="K84" s="48">
        <f t="shared" si="40"/>
        <v>0</v>
      </c>
      <c r="L84" s="48">
        <f t="shared" si="40"/>
        <v>0</v>
      </c>
      <c r="M84" s="48">
        <f t="shared" si="40"/>
        <v>0</v>
      </c>
      <c r="N84" s="48">
        <f t="shared" si="40"/>
        <v>0</v>
      </c>
      <c r="O84" s="48">
        <f t="shared" si="40"/>
        <v>642.90133333333335</v>
      </c>
      <c r="P84" s="48">
        <f t="shared" si="40"/>
        <v>642.90133333333335</v>
      </c>
      <c r="Q84" s="48">
        <f t="shared" si="40"/>
        <v>642.90133333333335</v>
      </c>
      <c r="R84" s="48">
        <f t="shared" si="40"/>
        <v>642.90133333333335</v>
      </c>
      <c r="S84" s="48">
        <f t="shared" si="40"/>
        <v>642.90133333333335</v>
      </c>
      <c r="T84" s="48">
        <f t="shared" si="40"/>
        <v>642.90133333333335</v>
      </c>
      <c r="U84" s="48">
        <f t="shared" si="40"/>
        <v>642.90133333333335</v>
      </c>
      <c r="V84" s="48">
        <f t="shared" si="40"/>
        <v>642.90133333333335</v>
      </c>
      <c r="W84" s="48">
        <f t="shared" si="40"/>
        <v>642.90133333333335</v>
      </c>
      <c r="X84" s="48">
        <f t="shared" si="40"/>
        <v>642.90133333333335</v>
      </c>
      <c r="Y84" s="48">
        <f t="shared" si="40"/>
        <v>642.90133333333335</v>
      </c>
      <c r="Z84" s="48">
        <f t="shared" si="40"/>
        <v>642.90133333333335</v>
      </c>
      <c r="AA84" s="48">
        <f t="shared" si="40"/>
        <v>712.14933333333329</v>
      </c>
      <c r="AB84" s="48">
        <f t="shared" si="40"/>
        <v>712.14933333333329</v>
      </c>
      <c r="AC84" s="48">
        <f t="shared" si="40"/>
        <v>712.14933333333329</v>
      </c>
      <c r="AD84" s="48">
        <f t="shared" si="40"/>
        <v>712.14933333333329</v>
      </c>
      <c r="AE84" s="48">
        <f t="shared" si="40"/>
        <v>712.14933333333329</v>
      </c>
      <c r="AF84" s="48">
        <f t="shared" si="40"/>
        <v>712.14933333333329</v>
      </c>
      <c r="AG84" s="48">
        <f t="shared" si="40"/>
        <v>712.14933333333329</v>
      </c>
      <c r="AH84" s="48">
        <f t="shared" si="40"/>
        <v>712.14933333333329</v>
      </c>
      <c r="AI84" s="48">
        <f t="shared" ref="AI84:BJ84" si="41">IF(AI80=0,0,((AI80*12/52)-NICnilEmployer)*EerNICrate*52/12)</f>
        <v>712.14933333333329</v>
      </c>
      <c r="AJ84" s="48">
        <f t="shared" si="41"/>
        <v>712.14933333333329</v>
      </c>
      <c r="AK84" s="48">
        <f t="shared" si="41"/>
        <v>712.14933333333329</v>
      </c>
      <c r="AL84" s="48">
        <f t="shared" si="41"/>
        <v>712.14933333333329</v>
      </c>
      <c r="AM84" s="48">
        <f t="shared" si="41"/>
        <v>788.43733333333341</v>
      </c>
      <c r="AN84" s="48">
        <f t="shared" si="41"/>
        <v>788.43733333333341</v>
      </c>
      <c r="AO84" s="48">
        <f t="shared" si="41"/>
        <v>788.43733333333341</v>
      </c>
      <c r="AP84" s="48">
        <f t="shared" si="41"/>
        <v>788.43733333333341</v>
      </c>
      <c r="AQ84" s="48">
        <f t="shared" si="41"/>
        <v>788.43733333333341</v>
      </c>
      <c r="AR84" s="48">
        <f t="shared" si="41"/>
        <v>788.43733333333341</v>
      </c>
      <c r="AS84" s="48">
        <f t="shared" si="41"/>
        <v>788.43733333333341</v>
      </c>
      <c r="AT84" s="48">
        <f t="shared" si="41"/>
        <v>788.43733333333341</v>
      </c>
      <c r="AU84" s="48">
        <f t="shared" si="41"/>
        <v>788.43733333333341</v>
      </c>
      <c r="AV84" s="48">
        <f t="shared" si="41"/>
        <v>788.43733333333341</v>
      </c>
      <c r="AW84" s="48">
        <f t="shared" si="41"/>
        <v>788.43733333333341</v>
      </c>
      <c r="AX84" s="48">
        <f t="shared" si="41"/>
        <v>788.43733333333341</v>
      </c>
      <c r="AY84" s="48">
        <f t="shared" si="41"/>
        <v>872.40533333333326</v>
      </c>
      <c r="AZ84" s="48">
        <f t="shared" si="41"/>
        <v>872.40533333333326</v>
      </c>
      <c r="BA84" s="48">
        <f t="shared" si="41"/>
        <v>872.40533333333326</v>
      </c>
      <c r="BB84" s="48">
        <f t="shared" si="41"/>
        <v>872.40533333333326</v>
      </c>
      <c r="BC84" s="48">
        <f t="shared" si="41"/>
        <v>872.40533333333326</v>
      </c>
      <c r="BD84" s="48">
        <f t="shared" si="41"/>
        <v>872.40533333333326</v>
      </c>
      <c r="BE84" s="48">
        <f t="shared" si="41"/>
        <v>872.40533333333326</v>
      </c>
      <c r="BF84" s="48">
        <f t="shared" si="41"/>
        <v>872.40533333333326</v>
      </c>
      <c r="BG84" s="48">
        <f t="shared" si="41"/>
        <v>872.40533333333326</v>
      </c>
      <c r="BH84" s="48">
        <f t="shared" si="41"/>
        <v>872.40533333333326</v>
      </c>
      <c r="BI84" s="48">
        <f t="shared" si="41"/>
        <v>872.40533333333326</v>
      </c>
      <c r="BJ84" s="48">
        <f t="shared" si="41"/>
        <v>872.40533333333326</v>
      </c>
    </row>
    <row r="85" spans="1:62" x14ac:dyDescent="0.25">
      <c r="A85" s="2" t="str">
        <f>B49</f>
        <v>Chairman</v>
      </c>
      <c r="B85" s="2" t="str">
        <f t="shared" si="20"/>
        <v>Gross Pay</v>
      </c>
      <c r="C85" s="2">
        <f>ROUND(IF(C$5&lt;13,('Input Sheet'!$C46*C49)/12,IF(C$5&lt;25,('Input Sheet'!$D46*C49)/12,IF(C$5&lt;37,('Input Sheet'!$E46*C49)/12,IF(C$5&lt;49,('Input Sheet'!$F46*C49)/12,('Input Sheet'!$G46*C49)/12))))*(1+Analysis!$B$10),0)</f>
        <v>3333</v>
      </c>
      <c r="D85" s="2">
        <f>ROUND(IF(D$5&lt;13,('Input Sheet'!$C46*D49)/12,IF(D$5&lt;25,('Input Sheet'!$D46*D49)/12,IF(D$5&lt;37,('Input Sheet'!$E46*D49)/12,IF(D$5&lt;49,('Input Sheet'!$F46*D49)/12,('Input Sheet'!$G46*D49)/12))))*(1+Analysis!$B$10),0)</f>
        <v>3333</v>
      </c>
      <c r="E85" s="2">
        <f>ROUND(IF(E$5&lt;13,('Input Sheet'!$C46*E49)/12,IF(E$5&lt;25,('Input Sheet'!$D46*E49)/12,IF(E$5&lt;37,('Input Sheet'!$E46*E49)/12,IF(E$5&lt;49,('Input Sheet'!$F46*E49)/12,('Input Sheet'!$G46*E49)/12))))*(1+Analysis!$B$10),0)</f>
        <v>3333</v>
      </c>
      <c r="F85" s="2">
        <f>ROUND(IF(F$5&lt;13,('Input Sheet'!$C46*F49)/12,IF(F$5&lt;25,('Input Sheet'!$D46*F49)/12,IF(F$5&lt;37,('Input Sheet'!$E46*F49)/12,IF(F$5&lt;49,('Input Sheet'!$F46*F49)/12,('Input Sheet'!$G46*F49)/12))))*(1+Analysis!$B$10),0)</f>
        <v>3333</v>
      </c>
      <c r="G85" s="2">
        <f>ROUND(IF(G$5&lt;13,('Input Sheet'!$C46*G49)/12,IF(G$5&lt;25,('Input Sheet'!$D46*G49)/12,IF(G$5&lt;37,('Input Sheet'!$E46*G49)/12,IF(G$5&lt;49,('Input Sheet'!$F46*G49)/12,('Input Sheet'!$G46*G49)/12))))*(1+Analysis!$B$10),0)</f>
        <v>3333</v>
      </c>
      <c r="H85" s="2">
        <f>ROUND(IF(H$5&lt;13,('Input Sheet'!$C46*H49)/12,IF(H$5&lt;25,('Input Sheet'!$D46*H49)/12,IF(H$5&lt;37,('Input Sheet'!$E46*H49)/12,IF(H$5&lt;49,('Input Sheet'!$F46*H49)/12,('Input Sheet'!$G46*H49)/12))))*(1+Analysis!$B$10),0)</f>
        <v>3333</v>
      </c>
      <c r="I85" s="2">
        <f>ROUND(IF(I$5&lt;13,('Input Sheet'!$C46*I49)/12,IF(I$5&lt;25,('Input Sheet'!$D46*I49)/12,IF(I$5&lt;37,('Input Sheet'!$E46*I49)/12,IF(I$5&lt;49,('Input Sheet'!$F46*I49)/12,('Input Sheet'!$G46*I49)/12))))*(1+Analysis!$B$10),0)</f>
        <v>3333</v>
      </c>
      <c r="J85" s="2">
        <f>ROUND(IF(J$5&lt;13,('Input Sheet'!$C46*J49)/12,IF(J$5&lt;25,('Input Sheet'!$D46*J49)/12,IF(J$5&lt;37,('Input Sheet'!$E46*J49)/12,IF(J$5&lt;49,('Input Sheet'!$F46*J49)/12,('Input Sheet'!$G46*J49)/12))))*(1+Analysis!$B$10),0)</f>
        <v>3333</v>
      </c>
      <c r="K85" s="2">
        <f>ROUND(IF(K$5&lt;13,('Input Sheet'!$C46*K49)/12,IF(K$5&lt;25,('Input Sheet'!$D46*K49)/12,IF(K$5&lt;37,('Input Sheet'!$E46*K49)/12,IF(K$5&lt;49,('Input Sheet'!$F46*K49)/12,('Input Sheet'!$G46*K49)/12))))*(1+Analysis!$B$10),0)</f>
        <v>3333</v>
      </c>
      <c r="L85" s="2">
        <f>ROUND(IF(L$5&lt;13,('Input Sheet'!$C46*L49)/12,IF(L$5&lt;25,('Input Sheet'!$D46*L49)/12,IF(L$5&lt;37,('Input Sheet'!$E46*L49)/12,IF(L$5&lt;49,('Input Sheet'!$F46*L49)/12,('Input Sheet'!$G46*L49)/12))))*(1+Analysis!$B$10),0)</f>
        <v>3333</v>
      </c>
      <c r="M85" s="2">
        <f>ROUND(IF(M$5&lt;13,('Input Sheet'!$C46*M49)/12,IF(M$5&lt;25,('Input Sheet'!$D46*M49)/12,IF(M$5&lt;37,('Input Sheet'!$E46*M49)/12,IF(M$5&lt;49,('Input Sheet'!$F46*M49)/12,('Input Sheet'!$G46*M49)/12))))*(1+Analysis!$B$10),0)</f>
        <v>3333</v>
      </c>
      <c r="N85" s="2">
        <f>ROUND(IF(N$5&lt;13,('Input Sheet'!$C46*N49)/12,IF(N$5&lt;25,('Input Sheet'!$D46*N49)/12,IF(N$5&lt;37,('Input Sheet'!$E46*N49)/12,IF(N$5&lt;49,('Input Sheet'!$F46*N49)/12,('Input Sheet'!$G46*N49)/12))))*(1+Analysis!$B$10),0)</f>
        <v>3333</v>
      </c>
      <c r="O85" s="2">
        <f>ROUND(IF(O$5&lt;13,('Input Sheet'!$C46*O49)/12,IF(O$5&lt;25,('Input Sheet'!$D46*O49)/12,IF(O$5&lt;37,('Input Sheet'!$E46*O49)/12,IF(O$5&lt;49,('Input Sheet'!$F46*O49)/12,('Input Sheet'!$G46*O49)/12))))*(1+Analysis!$B$10),0)</f>
        <v>3667</v>
      </c>
      <c r="P85" s="2">
        <f>ROUND(IF(P$5&lt;13,('Input Sheet'!$C46*P49)/12,IF(P$5&lt;25,('Input Sheet'!$D46*P49)/12,IF(P$5&lt;37,('Input Sheet'!$E46*P49)/12,IF(P$5&lt;49,('Input Sheet'!$F46*P49)/12,('Input Sheet'!$G46*P49)/12))))*(1+Analysis!$B$10),0)</f>
        <v>3667</v>
      </c>
      <c r="Q85" s="2">
        <f>ROUND(IF(Q$5&lt;13,('Input Sheet'!$C46*Q49)/12,IF(Q$5&lt;25,('Input Sheet'!$D46*Q49)/12,IF(Q$5&lt;37,('Input Sheet'!$E46*Q49)/12,IF(Q$5&lt;49,('Input Sheet'!$F46*Q49)/12,('Input Sheet'!$G46*Q49)/12))))*(1+Analysis!$B$10),0)</f>
        <v>3667</v>
      </c>
      <c r="R85" s="2">
        <f>ROUND(IF(R$5&lt;13,('Input Sheet'!$C46*R49)/12,IF(R$5&lt;25,('Input Sheet'!$D46*R49)/12,IF(R$5&lt;37,('Input Sheet'!$E46*R49)/12,IF(R$5&lt;49,('Input Sheet'!$F46*R49)/12,('Input Sheet'!$G46*R49)/12))))*(1+Analysis!$B$10),0)</f>
        <v>3667</v>
      </c>
      <c r="S85" s="2">
        <f>ROUND(IF(S$5&lt;13,('Input Sheet'!$C46*S49)/12,IF(S$5&lt;25,('Input Sheet'!$D46*S49)/12,IF(S$5&lt;37,('Input Sheet'!$E46*S49)/12,IF(S$5&lt;49,('Input Sheet'!$F46*S49)/12,('Input Sheet'!$G46*S49)/12))))*(1+Analysis!$B$10),0)</f>
        <v>3667</v>
      </c>
      <c r="T85" s="2">
        <f>ROUND(IF(T$5&lt;13,('Input Sheet'!$C46*T49)/12,IF(T$5&lt;25,('Input Sheet'!$D46*T49)/12,IF(T$5&lt;37,('Input Sheet'!$E46*T49)/12,IF(T$5&lt;49,('Input Sheet'!$F46*T49)/12,('Input Sheet'!$G46*T49)/12))))*(1+Analysis!$B$10),0)</f>
        <v>3667</v>
      </c>
      <c r="U85" s="2">
        <f>ROUND(IF(U$5&lt;13,('Input Sheet'!$C46*U49)/12,IF(U$5&lt;25,('Input Sheet'!$D46*U49)/12,IF(U$5&lt;37,('Input Sheet'!$E46*U49)/12,IF(U$5&lt;49,('Input Sheet'!$F46*U49)/12,('Input Sheet'!$G46*U49)/12))))*(1+Analysis!$B$10),0)</f>
        <v>3667</v>
      </c>
      <c r="V85" s="2">
        <f>ROUND(IF(V$5&lt;13,('Input Sheet'!$C46*V49)/12,IF(V$5&lt;25,('Input Sheet'!$D46*V49)/12,IF(V$5&lt;37,('Input Sheet'!$E46*V49)/12,IF(V$5&lt;49,('Input Sheet'!$F46*V49)/12,('Input Sheet'!$G46*V49)/12))))*(1+Analysis!$B$10),0)</f>
        <v>3667</v>
      </c>
      <c r="W85" s="2">
        <f>ROUND(IF(W$5&lt;13,('Input Sheet'!$C46*W49)/12,IF(W$5&lt;25,('Input Sheet'!$D46*W49)/12,IF(W$5&lt;37,('Input Sheet'!$E46*W49)/12,IF(W$5&lt;49,('Input Sheet'!$F46*W49)/12,('Input Sheet'!$G46*W49)/12))))*(1+Analysis!$B$10),0)</f>
        <v>3667</v>
      </c>
      <c r="X85" s="2">
        <f>ROUND(IF(X$5&lt;13,('Input Sheet'!$C46*X49)/12,IF(X$5&lt;25,('Input Sheet'!$D46*X49)/12,IF(X$5&lt;37,('Input Sheet'!$E46*X49)/12,IF(X$5&lt;49,('Input Sheet'!$F46*X49)/12,('Input Sheet'!$G46*X49)/12))))*(1+Analysis!$B$10),0)</f>
        <v>3667</v>
      </c>
      <c r="Y85" s="2">
        <f>ROUND(IF(Y$5&lt;13,('Input Sheet'!$C46*Y49)/12,IF(Y$5&lt;25,('Input Sheet'!$D46*Y49)/12,IF(Y$5&lt;37,('Input Sheet'!$E46*Y49)/12,IF(Y$5&lt;49,('Input Sheet'!$F46*Y49)/12,('Input Sheet'!$G46*Y49)/12))))*(1+Analysis!$B$10),0)</f>
        <v>3667</v>
      </c>
      <c r="Z85" s="2">
        <f>ROUND(IF(Z$5&lt;13,('Input Sheet'!$C46*Z49)/12,IF(Z$5&lt;25,('Input Sheet'!$D46*Z49)/12,IF(Z$5&lt;37,('Input Sheet'!$E46*Z49)/12,IF(Z$5&lt;49,('Input Sheet'!$F46*Z49)/12,('Input Sheet'!$G46*Z49)/12))))*(1+Analysis!$B$10),0)</f>
        <v>3667</v>
      </c>
      <c r="AA85" s="2">
        <f>ROUND(IF(AA$5&lt;13,('Input Sheet'!$C46*AA49)/12,IF(AA$5&lt;25,('Input Sheet'!$D46*AA49)/12,IF(AA$5&lt;37,('Input Sheet'!$E46*AA49)/12,IF(AA$5&lt;49,('Input Sheet'!$F46*AA49)/12,('Input Sheet'!$G46*AA49)/12))))*(1+Analysis!$B$10),0)</f>
        <v>4033</v>
      </c>
      <c r="AB85" s="2">
        <f>ROUND(IF(AB$5&lt;13,('Input Sheet'!$C46*AB49)/12,IF(AB$5&lt;25,('Input Sheet'!$D46*AB49)/12,IF(AB$5&lt;37,('Input Sheet'!$E46*AB49)/12,IF(AB$5&lt;49,('Input Sheet'!$F46*AB49)/12,('Input Sheet'!$G46*AB49)/12))))*(1+Analysis!$B$10),0)</f>
        <v>4033</v>
      </c>
      <c r="AC85" s="2">
        <f>ROUND(IF(AC$5&lt;13,('Input Sheet'!$C46*AC49)/12,IF(AC$5&lt;25,('Input Sheet'!$D46*AC49)/12,IF(AC$5&lt;37,('Input Sheet'!$E46*AC49)/12,IF(AC$5&lt;49,('Input Sheet'!$F46*AC49)/12,('Input Sheet'!$G46*AC49)/12))))*(1+Analysis!$B$10),0)</f>
        <v>4033</v>
      </c>
      <c r="AD85" s="2">
        <f>ROUND(IF(AD$5&lt;13,('Input Sheet'!$C46*AD49)/12,IF(AD$5&lt;25,('Input Sheet'!$D46*AD49)/12,IF(AD$5&lt;37,('Input Sheet'!$E46*AD49)/12,IF(AD$5&lt;49,('Input Sheet'!$F46*AD49)/12,('Input Sheet'!$G46*AD49)/12))))*(1+Analysis!$B$10),0)</f>
        <v>4033</v>
      </c>
      <c r="AE85" s="2">
        <f>ROUND(IF(AE$5&lt;13,('Input Sheet'!$C46*AE49)/12,IF(AE$5&lt;25,('Input Sheet'!$D46*AE49)/12,IF(AE$5&lt;37,('Input Sheet'!$E46*AE49)/12,IF(AE$5&lt;49,('Input Sheet'!$F46*AE49)/12,('Input Sheet'!$G46*AE49)/12))))*(1+Analysis!$B$10),0)</f>
        <v>4033</v>
      </c>
      <c r="AF85" s="2">
        <f>ROUND(IF(AF$5&lt;13,('Input Sheet'!$C46*AF49)/12,IF(AF$5&lt;25,('Input Sheet'!$D46*AF49)/12,IF(AF$5&lt;37,('Input Sheet'!$E46*AF49)/12,IF(AF$5&lt;49,('Input Sheet'!$F46*AF49)/12,('Input Sheet'!$G46*AF49)/12))))*(1+Analysis!$B$10),0)</f>
        <v>4033</v>
      </c>
      <c r="AG85" s="2">
        <f>ROUND(IF(AG$5&lt;13,('Input Sheet'!$C46*AG49)/12,IF(AG$5&lt;25,('Input Sheet'!$D46*AG49)/12,IF(AG$5&lt;37,('Input Sheet'!$E46*AG49)/12,IF(AG$5&lt;49,('Input Sheet'!$F46*AG49)/12,('Input Sheet'!$G46*AG49)/12))))*(1+Analysis!$B$10),0)</f>
        <v>4033</v>
      </c>
      <c r="AH85" s="2">
        <f>ROUND(IF(AH$5&lt;13,('Input Sheet'!$C46*AH49)/12,IF(AH$5&lt;25,('Input Sheet'!$D46*AH49)/12,IF(AH$5&lt;37,('Input Sheet'!$E46*AH49)/12,IF(AH$5&lt;49,('Input Sheet'!$F46*AH49)/12,('Input Sheet'!$G46*AH49)/12))))*(1+Analysis!$B$10),0)</f>
        <v>4033</v>
      </c>
      <c r="AI85" s="2">
        <f>ROUND(IF(AI$5&lt;13,('Input Sheet'!$C46*AI49)/12,IF(AI$5&lt;25,('Input Sheet'!$D46*AI49)/12,IF(AI$5&lt;37,('Input Sheet'!$E46*AI49)/12,IF(AI$5&lt;49,('Input Sheet'!$F46*AI49)/12,('Input Sheet'!$G46*AI49)/12))))*(1+Analysis!$B$10),0)</f>
        <v>4033</v>
      </c>
      <c r="AJ85" s="2">
        <f>ROUND(IF(AJ$5&lt;13,('Input Sheet'!$C46*AJ49)/12,IF(AJ$5&lt;25,('Input Sheet'!$D46*AJ49)/12,IF(AJ$5&lt;37,('Input Sheet'!$E46*AJ49)/12,IF(AJ$5&lt;49,('Input Sheet'!$F46*AJ49)/12,('Input Sheet'!$G46*AJ49)/12))))*(1+Analysis!$B$10),0)</f>
        <v>4033</v>
      </c>
      <c r="AK85" s="2">
        <f>ROUND(IF(AK$5&lt;13,('Input Sheet'!$C46*AK49)/12,IF(AK$5&lt;25,('Input Sheet'!$D46*AK49)/12,IF(AK$5&lt;37,('Input Sheet'!$E46*AK49)/12,IF(AK$5&lt;49,('Input Sheet'!$F46*AK49)/12,('Input Sheet'!$G46*AK49)/12))))*(1+Analysis!$B$10),0)</f>
        <v>4033</v>
      </c>
      <c r="AL85" s="2">
        <f>ROUND(IF(AL$5&lt;13,('Input Sheet'!$C46*AL49)/12,IF(AL$5&lt;25,('Input Sheet'!$D46*AL49)/12,IF(AL$5&lt;37,('Input Sheet'!$E46*AL49)/12,IF(AL$5&lt;49,('Input Sheet'!$F46*AL49)/12,('Input Sheet'!$G46*AL49)/12))))*(1+Analysis!$B$10),0)</f>
        <v>4033</v>
      </c>
      <c r="AM85" s="2">
        <f>ROUND(IF(AM$5&lt;13,('Input Sheet'!$C46*AM49)/12,IF(AM$5&lt;25,('Input Sheet'!$D46*AM49)/12,IF(AM$5&lt;37,('Input Sheet'!$E46*AM49)/12,IF(AM$5&lt;49,('Input Sheet'!$F46*AM49)/12,('Input Sheet'!$G46*AM49)/12))))*(1+Analysis!$B$10),0)</f>
        <v>4437</v>
      </c>
      <c r="AN85" s="2">
        <f>ROUND(IF(AN$5&lt;13,('Input Sheet'!$C46*AN49)/12,IF(AN$5&lt;25,('Input Sheet'!$D46*AN49)/12,IF(AN$5&lt;37,('Input Sheet'!$E46*AN49)/12,IF(AN$5&lt;49,('Input Sheet'!$F46*AN49)/12,('Input Sheet'!$G46*AN49)/12))))*(1+Analysis!$B$10),0)</f>
        <v>4437</v>
      </c>
      <c r="AO85" s="2">
        <f>ROUND(IF(AO$5&lt;13,('Input Sheet'!$C46*AO49)/12,IF(AO$5&lt;25,('Input Sheet'!$D46*AO49)/12,IF(AO$5&lt;37,('Input Sheet'!$E46*AO49)/12,IF(AO$5&lt;49,('Input Sheet'!$F46*AO49)/12,('Input Sheet'!$G46*AO49)/12))))*(1+Analysis!$B$10),0)</f>
        <v>4437</v>
      </c>
      <c r="AP85" s="2">
        <f>ROUND(IF(AP$5&lt;13,('Input Sheet'!$C46*AP49)/12,IF(AP$5&lt;25,('Input Sheet'!$D46*AP49)/12,IF(AP$5&lt;37,('Input Sheet'!$E46*AP49)/12,IF(AP$5&lt;49,('Input Sheet'!$F46*AP49)/12,('Input Sheet'!$G46*AP49)/12))))*(1+Analysis!$B$10),0)</f>
        <v>4437</v>
      </c>
      <c r="AQ85" s="2">
        <f>ROUND(IF(AQ$5&lt;13,('Input Sheet'!$C46*AQ49)/12,IF(AQ$5&lt;25,('Input Sheet'!$D46*AQ49)/12,IF(AQ$5&lt;37,('Input Sheet'!$E46*AQ49)/12,IF(AQ$5&lt;49,('Input Sheet'!$F46*AQ49)/12,('Input Sheet'!$G46*AQ49)/12))))*(1+Analysis!$B$10),0)</f>
        <v>4437</v>
      </c>
      <c r="AR85" s="2">
        <f>ROUND(IF(AR$5&lt;13,('Input Sheet'!$C46*AR49)/12,IF(AR$5&lt;25,('Input Sheet'!$D46*AR49)/12,IF(AR$5&lt;37,('Input Sheet'!$E46*AR49)/12,IF(AR$5&lt;49,('Input Sheet'!$F46*AR49)/12,('Input Sheet'!$G46*AR49)/12))))*(1+Analysis!$B$10),0)</f>
        <v>4437</v>
      </c>
      <c r="AS85" s="2">
        <f>ROUND(IF(AS$5&lt;13,('Input Sheet'!$C46*AS49)/12,IF(AS$5&lt;25,('Input Sheet'!$D46*AS49)/12,IF(AS$5&lt;37,('Input Sheet'!$E46*AS49)/12,IF(AS$5&lt;49,('Input Sheet'!$F46*AS49)/12,('Input Sheet'!$G46*AS49)/12))))*(1+Analysis!$B$10),0)</f>
        <v>4437</v>
      </c>
      <c r="AT85" s="2">
        <f>ROUND(IF(AT$5&lt;13,('Input Sheet'!$C46*AT49)/12,IF(AT$5&lt;25,('Input Sheet'!$D46*AT49)/12,IF(AT$5&lt;37,('Input Sheet'!$E46*AT49)/12,IF(AT$5&lt;49,('Input Sheet'!$F46*AT49)/12,('Input Sheet'!$G46*AT49)/12))))*(1+Analysis!$B$10),0)</f>
        <v>4437</v>
      </c>
      <c r="AU85" s="2">
        <f>ROUND(IF(AU$5&lt;13,('Input Sheet'!$C46*AU49)/12,IF(AU$5&lt;25,('Input Sheet'!$D46*AU49)/12,IF(AU$5&lt;37,('Input Sheet'!$E46*AU49)/12,IF(AU$5&lt;49,('Input Sheet'!$F46*AU49)/12,('Input Sheet'!$G46*AU49)/12))))*(1+Analysis!$B$10),0)</f>
        <v>4437</v>
      </c>
      <c r="AV85" s="2">
        <f>ROUND(IF(AV$5&lt;13,('Input Sheet'!$C46*AV49)/12,IF(AV$5&lt;25,('Input Sheet'!$D46*AV49)/12,IF(AV$5&lt;37,('Input Sheet'!$E46*AV49)/12,IF(AV$5&lt;49,('Input Sheet'!$F46*AV49)/12,('Input Sheet'!$G46*AV49)/12))))*(1+Analysis!$B$10),0)</f>
        <v>4437</v>
      </c>
      <c r="AW85" s="2">
        <f>ROUND(IF(AW$5&lt;13,('Input Sheet'!$C46*AW49)/12,IF(AW$5&lt;25,('Input Sheet'!$D46*AW49)/12,IF(AW$5&lt;37,('Input Sheet'!$E46*AW49)/12,IF(AW$5&lt;49,('Input Sheet'!$F46*AW49)/12,('Input Sheet'!$G46*AW49)/12))))*(1+Analysis!$B$10),0)</f>
        <v>4437</v>
      </c>
      <c r="AX85" s="2">
        <f>ROUND(IF(AX$5&lt;13,('Input Sheet'!$C46*AX49)/12,IF(AX$5&lt;25,('Input Sheet'!$D46*AX49)/12,IF(AX$5&lt;37,('Input Sheet'!$E46*AX49)/12,IF(AX$5&lt;49,('Input Sheet'!$F46*AX49)/12,('Input Sheet'!$G46*AX49)/12))))*(1+Analysis!$B$10),0)</f>
        <v>4437</v>
      </c>
      <c r="AY85" s="2">
        <f>ROUND(IF(AY$5&lt;13,('Input Sheet'!$C46*AY49)/12,IF(AY$5&lt;25,('Input Sheet'!$D46*AY49)/12,IF(AY$5&lt;37,('Input Sheet'!$E46*AY49)/12,IF(AY$5&lt;49,('Input Sheet'!$F46*AY49)/12,('Input Sheet'!$G46*AY49)/12))))*(1+Analysis!$B$10),0)</f>
        <v>4880</v>
      </c>
      <c r="AZ85" s="2">
        <f>ROUND(IF(AZ$5&lt;13,('Input Sheet'!$C46*AZ49)/12,IF(AZ$5&lt;25,('Input Sheet'!$D46*AZ49)/12,IF(AZ$5&lt;37,('Input Sheet'!$E46*AZ49)/12,IF(AZ$5&lt;49,('Input Sheet'!$F46*AZ49)/12,('Input Sheet'!$G46*AZ49)/12))))*(1+Analysis!$B$10),0)</f>
        <v>4880</v>
      </c>
      <c r="BA85" s="2">
        <f>ROUND(IF(BA$5&lt;13,('Input Sheet'!$C46*BA49)/12,IF(BA$5&lt;25,('Input Sheet'!$D46*BA49)/12,IF(BA$5&lt;37,('Input Sheet'!$E46*BA49)/12,IF(BA$5&lt;49,('Input Sheet'!$F46*BA49)/12,('Input Sheet'!$G46*BA49)/12))))*(1+Analysis!$B$10),0)</f>
        <v>4880</v>
      </c>
      <c r="BB85" s="2">
        <f>ROUND(IF(BB$5&lt;13,('Input Sheet'!$C46*BB49)/12,IF(BB$5&lt;25,('Input Sheet'!$D46*BB49)/12,IF(BB$5&lt;37,('Input Sheet'!$E46*BB49)/12,IF(BB$5&lt;49,('Input Sheet'!$F46*BB49)/12,('Input Sheet'!$G46*BB49)/12))))*(1+Analysis!$B$10),0)</f>
        <v>4880</v>
      </c>
      <c r="BC85" s="2">
        <f>ROUND(IF(BC$5&lt;13,('Input Sheet'!$C46*BC49)/12,IF(BC$5&lt;25,('Input Sheet'!$D46*BC49)/12,IF(BC$5&lt;37,('Input Sheet'!$E46*BC49)/12,IF(BC$5&lt;49,('Input Sheet'!$F46*BC49)/12,('Input Sheet'!$G46*BC49)/12))))*(1+Analysis!$B$10),0)</f>
        <v>4880</v>
      </c>
      <c r="BD85" s="2">
        <f>ROUND(IF(BD$5&lt;13,('Input Sheet'!$C46*BD49)/12,IF(BD$5&lt;25,('Input Sheet'!$D46*BD49)/12,IF(BD$5&lt;37,('Input Sheet'!$E46*BD49)/12,IF(BD$5&lt;49,('Input Sheet'!$F46*BD49)/12,('Input Sheet'!$G46*BD49)/12))))*(1+Analysis!$B$10),0)</f>
        <v>4880</v>
      </c>
      <c r="BE85" s="2">
        <f>ROUND(IF(BE$5&lt;13,('Input Sheet'!$C46*BE49)/12,IF(BE$5&lt;25,('Input Sheet'!$D46*BE49)/12,IF(BE$5&lt;37,('Input Sheet'!$E46*BE49)/12,IF(BE$5&lt;49,('Input Sheet'!$F46*BE49)/12,('Input Sheet'!$G46*BE49)/12))))*(1+Analysis!$B$10),0)</f>
        <v>4880</v>
      </c>
      <c r="BF85" s="2">
        <f>ROUND(IF(BF$5&lt;13,('Input Sheet'!$C46*BF49)/12,IF(BF$5&lt;25,('Input Sheet'!$D46*BF49)/12,IF(BF$5&lt;37,('Input Sheet'!$E46*BF49)/12,IF(BF$5&lt;49,('Input Sheet'!$F46*BF49)/12,('Input Sheet'!$G46*BF49)/12))))*(1+Analysis!$B$10),0)</f>
        <v>4880</v>
      </c>
      <c r="BG85" s="2">
        <f>ROUND(IF(BG$5&lt;13,('Input Sheet'!$C46*BG49)/12,IF(BG$5&lt;25,('Input Sheet'!$D46*BG49)/12,IF(BG$5&lt;37,('Input Sheet'!$E46*BG49)/12,IF(BG$5&lt;49,('Input Sheet'!$F46*BG49)/12,('Input Sheet'!$G46*BG49)/12))))*(1+Analysis!$B$10),0)</f>
        <v>4880</v>
      </c>
      <c r="BH85" s="2">
        <f>ROUND(IF(BH$5&lt;13,('Input Sheet'!$C46*BH49)/12,IF(BH$5&lt;25,('Input Sheet'!$D46*BH49)/12,IF(BH$5&lt;37,('Input Sheet'!$E46*BH49)/12,IF(BH$5&lt;49,('Input Sheet'!$F46*BH49)/12,('Input Sheet'!$G46*BH49)/12))))*(1+Analysis!$B$10),0)</f>
        <v>4880</v>
      </c>
      <c r="BI85" s="2">
        <f>ROUND(IF(BI$5&lt;13,('Input Sheet'!$C46*BI49)/12,IF(BI$5&lt;25,('Input Sheet'!$D46*BI49)/12,IF(BI$5&lt;37,('Input Sheet'!$E46*BI49)/12,IF(BI$5&lt;49,('Input Sheet'!$F46*BI49)/12,('Input Sheet'!$G46*BI49)/12))))*(1+Analysis!$B$10),0)</f>
        <v>4880</v>
      </c>
      <c r="BJ85" s="2">
        <f>ROUND(IF(BJ$5&lt;13,('Input Sheet'!$C46*BJ49)/12,IF(BJ$5&lt;25,('Input Sheet'!$D46*BJ49)/12,IF(BJ$5&lt;37,('Input Sheet'!$E46*BJ49)/12,IF(BJ$5&lt;49,('Input Sheet'!$F46*BJ49)/12,('Input Sheet'!$G46*BJ49)/12))))*(1+Analysis!$B$10),0)</f>
        <v>4880</v>
      </c>
    </row>
    <row r="86" spans="1:62" x14ac:dyDescent="0.25">
      <c r="B86" s="2" t="str">
        <f t="shared" si="20"/>
        <v>PAYE</v>
      </c>
      <c r="C86" s="48">
        <f t="shared" ref="C86:AH86" si="42">IF(C85=0,0,IF((C85-PersonalAllowance)&gt;LowerLevel,IF((C85-PersonalAllowance)&gt;Upperlevel,(C85-PersonalAllowance-Upperlevel)*PAYErateHigher+Taxaddhigher+Taxaddmedium,(C85-PersonalAllowance-LowerLevel)*PAYErateMedium+Taxaddmedium),(C85-PersonalAllowance)*PAYErate))</f>
        <v>683.83333333333348</v>
      </c>
      <c r="D86" s="48">
        <f t="shared" si="42"/>
        <v>683.83333333333348</v>
      </c>
      <c r="E86" s="48">
        <f t="shared" si="42"/>
        <v>683.83333333333348</v>
      </c>
      <c r="F86" s="48">
        <f t="shared" si="42"/>
        <v>683.83333333333348</v>
      </c>
      <c r="G86" s="48">
        <f t="shared" si="42"/>
        <v>683.83333333333348</v>
      </c>
      <c r="H86" s="48">
        <f t="shared" si="42"/>
        <v>683.83333333333348</v>
      </c>
      <c r="I86" s="48">
        <f t="shared" si="42"/>
        <v>683.83333333333348</v>
      </c>
      <c r="J86" s="48">
        <f t="shared" si="42"/>
        <v>683.83333333333348</v>
      </c>
      <c r="K86" s="48">
        <f t="shared" si="42"/>
        <v>683.83333333333348</v>
      </c>
      <c r="L86" s="48">
        <f t="shared" si="42"/>
        <v>683.83333333333348</v>
      </c>
      <c r="M86" s="48">
        <f t="shared" si="42"/>
        <v>683.83333333333348</v>
      </c>
      <c r="N86" s="48">
        <f t="shared" si="42"/>
        <v>683.83333333333348</v>
      </c>
      <c r="O86" s="48">
        <f t="shared" si="42"/>
        <v>817.43333333333351</v>
      </c>
      <c r="P86" s="48">
        <f t="shared" si="42"/>
        <v>817.43333333333351</v>
      </c>
      <c r="Q86" s="48">
        <f t="shared" si="42"/>
        <v>817.43333333333351</v>
      </c>
      <c r="R86" s="48">
        <f t="shared" si="42"/>
        <v>817.43333333333351</v>
      </c>
      <c r="S86" s="48">
        <f t="shared" si="42"/>
        <v>817.43333333333351</v>
      </c>
      <c r="T86" s="48">
        <f t="shared" si="42"/>
        <v>817.43333333333351</v>
      </c>
      <c r="U86" s="48">
        <f t="shared" si="42"/>
        <v>817.43333333333351</v>
      </c>
      <c r="V86" s="48">
        <f t="shared" si="42"/>
        <v>817.43333333333351</v>
      </c>
      <c r="W86" s="48">
        <f t="shared" si="42"/>
        <v>817.43333333333351</v>
      </c>
      <c r="X86" s="48">
        <f t="shared" si="42"/>
        <v>817.43333333333351</v>
      </c>
      <c r="Y86" s="48">
        <f t="shared" si="42"/>
        <v>817.43333333333351</v>
      </c>
      <c r="Z86" s="48">
        <f t="shared" si="42"/>
        <v>817.43333333333351</v>
      </c>
      <c r="AA86" s="48">
        <f t="shared" si="42"/>
        <v>963.83333333333348</v>
      </c>
      <c r="AB86" s="48">
        <f t="shared" si="42"/>
        <v>963.83333333333348</v>
      </c>
      <c r="AC86" s="48">
        <f t="shared" si="42"/>
        <v>963.83333333333348</v>
      </c>
      <c r="AD86" s="48">
        <f t="shared" si="42"/>
        <v>963.83333333333348</v>
      </c>
      <c r="AE86" s="48">
        <f t="shared" si="42"/>
        <v>963.83333333333348</v>
      </c>
      <c r="AF86" s="48">
        <f t="shared" si="42"/>
        <v>963.83333333333348</v>
      </c>
      <c r="AG86" s="48">
        <f t="shared" si="42"/>
        <v>963.83333333333348</v>
      </c>
      <c r="AH86" s="48">
        <f t="shared" si="42"/>
        <v>963.83333333333348</v>
      </c>
      <c r="AI86" s="48">
        <f t="shared" ref="AI86:BJ86" si="43">IF(AI85=0,0,IF((AI85-PersonalAllowance)&gt;LowerLevel,IF((AI85-PersonalAllowance)&gt;Upperlevel,(AI85-PersonalAllowance-Upperlevel)*PAYErateHigher+Taxaddhigher+Taxaddmedium,(AI85-PersonalAllowance-LowerLevel)*PAYErateMedium+Taxaddmedium),(AI85-PersonalAllowance)*PAYErate))</f>
        <v>963.83333333333348</v>
      </c>
      <c r="AJ86" s="48">
        <f t="shared" si="43"/>
        <v>963.83333333333348</v>
      </c>
      <c r="AK86" s="48">
        <f t="shared" si="43"/>
        <v>963.83333333333348</v>
      </c>
      <c r="AL86" s="48">
        <f t="shared" si="43"/>
        <v>963.83333333333348</v>
      </c>
      <c r="AM86" s="48">
        <f t="shared" si="43"/>
        <v>1125.4333333333334</v>
      </c>
      <c r="AN86" s="48">
        <f t="shared" si="43"/>
        <v>1125.4333333333334</v>
      </c>
      <c r="AO86" s="48">
        <f t="shared" si="43"/>
        <v>1125.4333333333334</v>
      </c>
      <c r="AP86" s="48">
        <f t="shared" si="43"/>
        <v>1125.4333333333334</v>
      </c>
      <c r="AQ86" s="48">
        <f t="shared" si="43"/>
        <v>1125.4333333333334</v>
      </c>
      <c r="AR86" s="48">
        <f t="shared" si="43"/>
        <v>1125.4333333333334</v>
      </c>
      <c r="AS86" s="48">
        <f t="shared" si="43"/>
        <v>1125.4333333333334</v>
      </c>
      <c r="AT86" s="48">
        <f t="shared" si="43"/>
        <v>1125.4333333333334</v>
      </c>
      <c r="AU86" s="48">
        <f t="shared" si="43"/>
        <v>1125.4333333333334</v>
      </c>
      <c r="AV86" s="48">
        <f t="shared" si="43"/>
        <v>1125.4333333333334</v>
      </c>
      <c r="AW86" s="48">
        <f t="shared" si="43"/>
        <v>1125.4333333333334</v>
      </c>
      <c r="AX86" s="48">
        <f t="shared" si="43"/>
        <v>1125.4333333333334</v>
      </c>
      <c r="AY86" s="48">
        <f t="shared" si="43"/>
        <v>1302.6333333333332</v>
      </c>
      <c r="AZ86" s="48">
        <f t="shared" si="43"/>
        <v>1302.6333333333332</v>
      </c>
      <c r="BA86" s="48">
        <f t="shared" si="43"/>
        <v>1302.6333333333332</v>
      </c>
      <c r="BB86" s="48">
        <f t="shared" si="43"/>
        <v>1302.6333333333332</v>
      </c>
      <c r="BC86" s="48">
        <f t="shared" si="43"/>
        <v>1302.6333333333332</v>
      </c>
      <c r="BD86" s="48">
        <f t="shared" si="43"/>
        <v>1302.6333333333332</v>
      </c>
      <c r="BE86" s="48">
        <f t="shared" si="43"/>
        <v>1302.6333333333332</v>
      </c>
      <c r="BF86" s="48">
        <f t="shared" si="43"/>
        <v>1302.6333333333332</v>
      </c>
      <c r="BG86" s="48">
        <f t="shared" si="43"/>
        <v>1302.6333333333332</v>
      </c>
      <c r="BH86" s="48">
        <f t="shared" si="43"/>
        <v>1302.6333333333332</v>
      </c>
      <c r="BI86" s="48">
        <f t="shared" si="43"/>
        <v>1302.6333333333332</v>
      </c>
      <c r="BJ86" s="48">
        <f t="shared" si="43"/>
        <v>1302.6333333333332</v>
      </c>
    </row>
    <row r="87" spans="1:62" x14ac:dyDescent="0.25">
      <c r="B87" s="2" t="str">
        <f t="shared" si="20"/>
        <v>E'ee NIC</v>
      </c>
      <c r="C87" s="48">
        <f t="shared" ref="C87:AH87" si="44">IF(C85=0,0,IF(C85*12/52&gt;Upperearningslimit,((Upperearningslimit-NICnilEmployee)*EeeNICrate*52/12)+((C85*12/52-Upperearningslimit)*EeeNICrate1*52/12),((C85*12)/52-NICnilEmployee)*EeeNICrate*52/12))</f>
        <v>254.28666666666669</v>
      </c>
      <c r="D87" s="48">
        <f t="shared" si="44"/>
        <v>254.28666666666669</v>
      </c>
      <c r="E87" s="48">
        <f t="shared" si="44"/>
        <v>254.28666666666669</v>
      </c>
      <c r="F87" s="48">
        <f t="shared" si="44"/>
        <v>254.28666666666669</v>
      </c>
      <c r="G87" s="48">
        <f t="shared" si="44"/>
        <v>254.28666666666669</v>
      </c>
      <c r="H87" s="48">
        <f t="shared" si="44"/>
        <v>254.28666666666669</v>
      </c>
      <c r="I87" s="48">
        <f t="shared" si="44"/>
        <v>254.28666666666669</v>
      </c>
      <c r="J87" s="48">
        <f t="shared" si="44"/>
        <v>254.28666666666669</v>
      </c>
      <c r="K87" s="48">
        <f t="shared" si="44"/>
        <v>254.28666666666669</v>
      </c>
      <c r="L87" s="48">
        <f t="shared" si="44"/>
        <v>254.28666666666669</v>
      </c>
      <c r="M87" s="48">
        <f t="shared" si="44"/>
        <v>254.28666666666669</v>
      </c>
      <c r="N87" s="48">
        <f t="shared" si="44"/>
        <v>254.28666666666669</v>
      </c>
      <c r="O87" s="48">
        <f t="shared" si="44"/>
        <v>257.62666666666667</v>
      </c>
      <c r="P87" s="48">
        <f t="shared" si="44"/>
        <v>257.62666666666667</v>
      </c>
      <c r="Q87" s="48">
        <f t="shared" si="44"/>
        <v>257.62666666666667</v>
      </c>
      <c r="R87" s="48">
        <f t="shared" si="44"/>
        <v>257.62666666666667</v>
      </c>
      <c r="S87" s="48">
        <f t="shared" si="44"/>
        <v>257.62666666666667</v>
      </c>
      <c r="T87" s="48">
        <f t="shared" si="44"/>
        <v>257.62666666666667</v>
      </c>
      <c r="U87" s="48">
        <f t="shared" si="44"/>
        <v>257.62666666666667</v>
      </c>
      <c r="V87" s="48">
        <f t="shared" si="44"/>
        <v>257.62666666666667</v>
      </c>
      <c r="W87" s="48">
        <f t="shared" si="44"/>
        <v>257.62666666666667</v>
      </c>
      <c r="X87" s="48">
        <f t="shared" si="44"/>
        <v>257.62666666666667</v>
      </c>
      <c r="Y87" s="48">
        <f t="shared" si="44"/>
        <v>257.62666666666667</v>
      </c>
      <c r="Z87" s="48">
        <f t="shared" si="44"/>
        <v>257.62666666666667</v>
      </c>
      <c r="AA87" s="48">
        <f t="shared" si="44"/>
        <v>261.28666666666669</v>
      </c>
      <c r="AB87" s="48">
        <f t="shared" si="44"/>
        <v>261.28666666666669</v>
      </c>
      <c r="AC87" s="48">
        <f t="shared" si="44"/>
        <v>261.28666666666669</v>
      </c>
      <c r="AD87" s="48">
        <f t="shared" si="44"/>
        <v>261.28666666666669</v>
      </c>
      <c r="AE87" s="48">
        <f t="shared" si="44"/>
        <v>261.28666666666669</v>
      </c>
      <c r="AF87" s="48">
        <f t="shared" si="44"/>
        <v>261.28666666666669</v>
      </c>
      <c r="AG87" s="48">
        <f t="shared" si="44"/>
        <v>261.28666666666669</v>
      </c>
      <c r="AH87" s="48">
        <f t="shared" si="44"/>
        <v>261.28666666666669</v>
      </c>
      <c r="AI87" s="48">
        <f t="shared" ref="AI87:BJ87" si="45">IF(AI85=0,0,IF(AI85*12/52&gt;Upperearningslimit,((Upperearningslimit-NICnilEmployee)*EeeNICrate*52/12)+((AI85*12/52-Upperearningslimit)*EeeNICrate1*52/12),((AI85*12)/52-NICnilEmployee)*EeeNICrate*52/12))</f>
        <v>261.28666666666669</v>
      </c>
      <c r="AJ87" s="48">
        <f t="shared" si="45"/>
        <v>261.28666666666669</v>
      </c>
      <c r="AK87" s="48">
        <f t="shared" si="45"/>
        <v>261.28666666666669</v>
      </c>
      <c r="AL87" s="48">
        <f t="shared" si="45"/>
        <v>261.28666666666669</v>
      </c>
      <c r="AM87" s="48">
        <f t="shared" si="45"/>
        <v>265.32666666666671</v>
      </c>
      <c r="AN87" s="48">
        <f t="shared" si="45"/>
        <v>265.32666666666671</v>
      </c>
      <c r="AO87" s="48">
        <f t="shared" si="45"/>
        <v>265.32666666666671</v>
      </c>
      <c r="AP87" s="48">
        <f t="shared" si="45"/>
        <v>265.32666666666671</v>
      </c>
      <c r="AQ87" s="48">
        <f t="shared" si="45"/>
        <v>265.32666666666671</v>
      </c>
      <c r="AR87" s="48">
        <f t="shared" si="45"/>
        <v>265.32666666666671</v>
      </c>
      <c r="AS87" s="48">
        <f t="shared" si="45"/>
        <v>265.32666666666671</v>
      </c>
      <c r="AT87" s="48">
        <f t="shared" si="45"/>
        <v>265.32666666666671</v>
      </c>
      <c r="AU87" s="48">
        <f t="shared" si="45"/>
        <v>265.32666666666671</v>
      </c>
      <c r="AV87" s="48">
        <f t="shared" si="45"/>
        <v>265.32666666666671</v>
      </c>
      <c r="AW87" s="48">
        <f t="shared" si="45"/>
        <v>265.32666666666671</v>
      </c>
      <c r="AX87" s="48">
        <f t="shared" si="45"/>
        <v>265.32666666666671</v>
      </c>
      <c r="AY87" s="48">
        <f t="shared" si="45"/>
        <v>269.75666666666666</v>
      </c>
      <c r="AZ87" s="48">
        <f t="shared" si="45"/>
        <v>269.75666666666666</v>
      </c>
      <c r="BA87" s="48">
        <f t="shared" si="45"/>
        <v>269.75666666666666</v>
      </c>
      <c r="BB87" s="48">
        <f t="shared" si="45"/>
        <v>269.75666666666666</v>
      </c>
      <c r="BC87" s="48">
        <f t="shared" si="45"/>
        <v>269.75666666666666</v>
      </c>
      <c r="BD87" s="48">
        <f t="shared" si="45"/>
        <v>269.75666666666666</v>
      </c>
      <c r="BE87" s="48">
        <f t="shared" si="45"/>
        <v>269.75666666666666</v>
      </c>
      <c r="BF87" s="48">
        <f t="shared" si="45"/>
        <v>269.75666666666666</v>
      </c>
      <c r="BG87" s="48">
        <f t="shared" si="45"/>
        <v>269.75666666666666</v>
      </c>
      <c r="BH87" s="48">
        <f t="shared" si="45"/>
        <v>269.75666666666666</v>
      </c>
      <c r="BI87" s="48">
        <f t="shared" si="45"/>
        <v>269.75666666666666</v>
      </c>
      <c r="BJ87" s="48">
        <f t="shared" si="45"/>
        <v>269.75666666666666</v>
      </c>
    </row>
    <row r="88" spans="1:62" x14ac:dyDescent="0.25">
      <c r="B88" s="2" t="str">
        <f t="shared" si="20"/>
        <v>Net Pay</v>
      </c>
      <c r="C88" s="2">
        <f>C85-C86-C87</f>
        <v>2394.8799999999997</v>
      </c>
      <c r="D88" s="2">
        <f t="shared" ref="D88:BJ88" si="46">D85-D86-D87</f>
        <v>2394.8799999999997</v>
      </c>
      <c r="E88" s="2">
        <f t="shared" si="46"/>
        <v>2394.8799999999997</v>
      </c>
      <c r="F88" s="2">
        <f t="shared" si="46"/>
        <v>2394.8799999999997</v>
      </c>
      <c r="G88" s="2">
        <f t="shared" si="46"/>
        <v>2394.8799999999997</v>
      </c>
      <c r="H88" s="2">
        <f t="shared" si="46"/>
        <v>2394.8799999999997</v>
      </c>
      <c r="I88" s="2">
        <f t="shared" si="46"/>
        <v>2394.8799999999997</v>
      </c>
      <c r="J88" s="2">
        <f t="shared" si="46"/>
        <v>2394.8799999999997</v>
      </c>
      <c r="K88" s="2">
        <f t="shared" si="46"/>
        <v>2394.8799999999997</v>
      </c>
      <c r="L88" s="2">
        <f t="shared" si="46"/>
        <v>2394.8799999999997</v>
      </c>
      <c r="M88" s="2">
        <f t="shared" si="46"/>
        <v>2394.8799999999997</v>
      </c>
      <c r="N88" s="2">
        <f t="shared" si="46"/>
        <v>2394.8799999999997</v>
      </c>
      <c r="O88" s="2">
        <f t="shared" si="46"/>
        <v>2591.94</v>
      </c>
      <c r="P88" s="2">
        <f t="shared" si="46"/>
        <v>2591.94</v>
      </c>
      <c r="Q88" s="2">
        <f t="shared" si="46"/>
        <v>2591.94</v>
      </c>
      <c r="R88" s="2">
        <f t="shared" si="46"/>
        <v>2591.94</v>
      </c>
      <c r="S88" s="2">
        <f t="shared" si="46"/>
        <v>2591.94</v>
      </c>
      <c r="T88" s="2">
        <f t="shared" si="46"/>
        <v>2591.94</v>
      </c>
      <c r="U88" s="2">
        <f t="shared" si="46"/>
        <v>2591.94</v>
      </c>
      <c r="V88" s="2">
        <f t="shared" si="46"/>
        <v>2591.94</v>
      </c>
      <c r="W88" s="2">
        <f t="shared" si="46"/>
        <v>2591.94</v>
      </c>
      <c r="X88" s="2">
        <f t="shared" si="46"/>
        <v>2591.94</v>
      </c>
      <c r="Y88" s="2">
        <f t="shared" si="46"/>
        <v>2591.94</v>
      </c>
      <c r="Z88" s="2">
        <f t="shared" si="46"/>
        <v>2591.94</v>
      </c>
      <c r="AA88" s="2">
        <f t="shared" si="46"/>
        <v>2807.8799999999997</v>
      </c>
      <c r="AB88" s="2">
        <f t="shared" si="46"/>
        <v>2807.8799999999997</v>
      </c>
      <c r="AC88" s="2">
        <f t="shared" si="46"/>
        <v>2807.8799999999997</v>
      </c>
      <c r="AD88" s="2">
        <f t="shared" si="46"/>
        <v>2807.8799999999997</v>
      </c>
      <c r="AE88" s="2">
        <f t="shared" si="46"/>
        <v>2807.8799999999997</v>
      </c>
      <c r="AF88" s="2">
        <f t="shared" si="46"/>
        <v>2807.8799999999997</v>
      </c>
      <c r="AG88" s="2">
        <f t="shared" si="46"/>
        <v>2807.8799999999997</v>
      </c>
      <c r="AH88" s="2">
        <f t="shared" si="46"/>
        <v>2807.8799999999997</v>
      </c>
      <c r="AI88" s="2">
        <f t="shared" si="46"/>
        <v>2807.8799999999997</v>
      </c>
      <c r="AJ88" s="2">
        <f t="shared" si="46"/>
        <v>2807.8799999999997</v>
      </c>
      <c r="AK88" s="2">
        <f t="shared" si="46"/>
        <v>2807.8799999999997</v>
      </c>
      <c r="AL88" s="2">
        <f t="shared" si="46"/>
        <v>2807.8799999999997</v>
      </c>
      <c r="AM88" s="2">
        <f t="shared" si="46"/>
        <v>3046.24</v>
      </c>
      <c r="AN88" s="2">
        <f t="shared" si="46"/>
        <v>3046.24</v>
      </c>
      <c r="AO88" s="2">
        <f t="shared" si="46"/>
        <v>3046.24</v>
      </c>
      <c r="AP88" s="2">
        <f t="shared" si="46"/>
        <v>3046.24</v>
      </c>
      <c r="AQ88" s="2">
        <f t="shared" si="46"/>
        <v>3046.24</v>
      </c>
      <c r="AR88" s="2">
        <f t="shared" si="46"/>
        <v>3046.24</v>
      </c>
      <c r="AS88" s="2">
        <f t="shared" si="46"/>
        <v>3046.24</v>
      </c>
      <c r="AT88" s="2">
        <f t="shared" si="46"/>
        <v>3046.24</v>
      </c>
      <c r="AU88" s="2">
        <f t="shared" si="46"/>
        <v>3046.24</v>
      </c>
      <c r="AV88" s="2">
        <f t="shared" si="46"/>
        <v>3046.24</v>
      </c>
      <c r="AW88" s="2">
        <f t="shared" si="46"/>
        <v>3046.24</v>
      </c>
      <c r="AX88" s="2">
        <f t="shared" si="46"/>
        <v>3046.24</v>
      </c>
      <c r="AY88" s="2">
        <f t="shared" si="46"/>
        <v>3307.61</v>
      </c>
      <c r="AZ88" s="2">
        <f t="shared" si="46"/>
        <v>3307.61</v>
      </c>
      <c r="BA88" s="2">
        <f t="shared" si="46"/>
        <v>3307.61</v>
      </c>
      <c r="BB88" s="2">
        <f t="shared" si="46"/>
        <v>3307.61</v>
      </c>
      <c r="BC88" s="2">
        <f t="shared" si="46"/>
        <v>3307.61</v>
      </c>
      <c r="BD88" s="2">
        <f t="shared" si="46"/>
        <v>3307.61</v>
      </c>
      <c r="BE88" s="2">
        <f t="shared" si="46"/>
        <v>3307.61</v>
      </c>
      <c r="BF88" s="2">
        <f t="shared" si="46"/>
        <v>3307.61</v>
      </c>
      <c r="BG88" s="2">
        <f t="shared" si="46"/>
        <v>3307.61</v>
      </c>
      <c r="BH88" s="2">
        <f t="shared" si="46"/>
        <v>3307.61</v>
      </c>
      <c r="BI88" s="2">
        <f t="shared" si="46"/>
        <v>3307.61</v>
      </c>
      <c r="BJ88" s="2">
        <f t="shared" si="46"/>
        <v>3307.61</v>
      </c>
    </row>
    <row r="89" spans="1:62" x14ac:dyDescent="0.25">
      <c r="B89" s="2" t="str">
        <f t="shared" si="20"/>
        <v>E'er NIC</v>
      </c>
      <c r="C89" s="48">
        <f t="shared" ref="C89:AH89" si="47">IF(C85=0,0,((C85*12/52)-NICnilEmployer)*EerNICrate*52/12)</f>
        <v>376.14933333333335</v>
      </c>
      <c r="D89" s="48">
        <f t="shared" si="47"/>
        <v>376.14933333333335</v>
      </c>
      <c r="E89" s="48">
        <f t="shared" si="47"/>
        <v>376.14933333333335</v>
      </c>
      <c r="F89" s="48">
        <f t="shared" si="47"/>
        <v>376.14933333333335</v>
      </c>
      <c r="G89" s="48">
        <f t="shared" si="47"/>
        <v>376.14933333333335</v>
      </c>
      <c r="H89" s="48">
        <f t="shared" si="47"/>
        <v>376.14933333333335</v>
      </c>
      <c r="I89" s="48">
        <f t="shared" si="47"/>
        <v>376.14933333333335</v>
      </c>
      <c r="J89" s="48">
        <f t="shared" si="47"/>
        <v>376.14933333333335</v>
      </c>
      <c r="K89" s="48">
        <f t="shared" si="47"/>
        <v>376.14933333333335</v>
      </c>
      <c r="L89" s="48">
        <f t="shared" si="47"/>
        <v>376.14933333333335</v>
      </c>
      <c r="M89" s="48">
        <f t="shared" si="47"/>
        <v>376.14933333333335</v>
      </c>
      <c r="N89" s="48">
        <f t="shared" si="47"/>
        <v>376.14933333333335</v>
      </c>
      <c r="O89" s="48">
        <f t="shared" si="47"/>
        <v>418.9013333333333</v>
      </c>
      <c r="P89" s="48">
        <f t="shared" si="47"/>
        <v>418.9013333333333</v>
      </c>
      <c r="Q89" s="48">
        <f t="shared" si="47"/>
        <v>418.9013333333333</v>
      </c>
      <c r="R89" s="48">
        <f t="shared" si="47"/>
        <v>418.9013333333333</v>
      </c>
      <c r="S89" s="48">
        <f t="shared" si="47"/>
        <v>418.9013333333333</v>
      </c>
      <c r="T89" s="48">
        <f t="shared" si="47"/>
        <v>418.9013333333333</v>
      </c>
      <c r="U89" s="48">
        <f t="shared" si="47"/>
        <v>418.9013333333333</v>
      </c>
      <c r="V89" s="48">
        <f t="shared" si="47"/>
        <v>418.9013333333333</v>
      </c>
      <c r="W89" s="48">
        <f t="shared" si="47"/>
        <v>418.9013333333333</v>
      </c>
      <c r="X89" s="48">
        <f t="shared" si="47"/>
        <v>418.9013333333333</v>
      </c>
      <c r="Y89" s="48">
        <f t="shared" si="47"/>
        <v>418.9013333333333</v>
      </c>
      <c r="Z89" s="48">
        <f t="shared" si="47"/>
        <v>418.9013333333333</v>
      </c>
      <c r="AA89" s="48">
        <f t="shared" si="47"/>
        <v>465.74933333333337</v>
      </c>
      <c r="AB89" s="48">
        <f t="shared" si="47"/>
        <v>465.74933333333337</v>
      </c>
      <c r="AC89" s="48">
        <f t="shared" si="47"/>
        <v>465.74933333333337</v>
      </c>
      <c r="AD89" s="48">
        <f t="shared" si="47"/>
        <v>465.74933333333337</v>
      </c>
      <c r="AE89" s="48">
        <f t="shared" si="47"/>
        <v>465.74933333333337</v>
      </c>
      <c r="AF89" s="48">
        <f t="shared" si="47"/>
        <v>465.74933333333337</v>
      </c>
      <c r="AG89" s="48">
        <f t="shared" si="47"/>
        <v>465.74933333333337</v>
      </c>
      <c r="AH89" s="48">
        <f t="shared" si="47"/>
        <v>465.74933333333337</v>
      </c>
      <c r="AI89" s="48">
        <f t="shared" ref="AI89:BJ89" si="48">IF(AI85=0,0,((AI85*12/52)-NICnilEmployer)*EerNICrate*52/12)</f>
        <v>465.74933333333337</v>
      </c>
      <c r="AJ89" s="48">
        <f t="shared" si="48"/>
        <v>465.74933333333337</v>
      </c>
      <c r="AK89" s="48">
        <f t="shared" si="48"/>
        <v>465.74933333333337</v>
      </c>
      <c r="AL89" s="48">
        <f t="shared" si="48"/>
        <v>465.74933333333337</v>
      </c>
      <c r="AM89" s="48">
        <f t="shared" si="48"/>
        <v>517.4613333333333</v>
      </c>
      <c r="AN89" s="48">
        <f t="shared" si="48"/>
        <v>517.4613333333333</v>
      </c>
      <c r="AO89" s="48">
        <f t="shared" si="48"/>
        <v>517.4613333333333</v>
      </c>
      <c r="AP89" s="48">
        <f t="shared" si="48"/>
        <v>517.4613333333333</v>
      </c>
      <c r="AQ89" s="48">
        <f t="shared" si="48"/>
        <v>517.4613333333333</v>
      </c>
      <c r="AR89" s="48">
        <f t="shared" si="48"/>
        <v>517.4613333333333</v>
      </c>
      <c r="AS89" s="48">
        <f t="shared" si="48"/>
        <v>517.4613333333333</v>
      </c>
      <c r="AT89" s="48">
        <f t="shared" si="48"/>
        <v>517.4613333333333</v>
      </c>
      <c r="AU89" s="48">
        <f t="shared" si="48"/>
        <v>517.4613333333333</v>
      </c>
      <c r="AV89" s="48">
        <f t="shared" si="48"/>
        <v>517.4613333333333</v>
      </c>
      <c r="AW89" s="48">
        <f t="shared" si="48"/>
        <v>517.4613333333333</v>
      </c>
      <c r="AX89" s="48">
        <f t="shared" si="48"/>
        <v>517.4613333333333</v>
      </c>
      <c r="AY89" s="48">
        <f t="shared" si="48"/>
        <v>574.16533333333348</v>
      </c>
      <c r="AZ89" s="48">
        <f t="shared" si="48"/>
        <v>574.16533333333348</v>
      </c>
      <c r="BA89" s="48">
        <f t="shared" si="48"/>
        <v>574.16533333333348</v>
      </c>
      <c r="BB89" s="48">
        <f t="shared" si="48"/>
        <v>574.16533333333348</v>
      </c>
      <c r="BC89" s="48">
        <f t="shared" si="48"/>
        <v>574.16533333333348</v>
      </c>
      <c r="BD89" s="48">
        <f t="shared" si="48"/>
        <v>574.16533333333348</v>
      </c>
      <c r="BE89" s="48">
        <f t="shared" si="48"/>
        <v>574.16533333333348</v>
      </c>
      <c r="BF89" s="48">
        <f t="shared" si="48"/>
        <v>574.16533333333348</v>
      </c>
      <c r="BG89" s="48">
        <f t="shared" si="48"/>
        <v>574.16533333333348</v>
      </c>
      <c r="BH89" s="48">
        <f t="shared" si="48"/>
        <v>574.16533333333348</v>
      </c>
      <c r="BI89" s="48">
        <f t="shared" si="48"/>
        <v>574.16533333333348</v>
      </c>
      <c r="BJ89" s="48">
        <f t="shared" si="48"/>
        <v>574.16533333333348</v>
      </c>
    </row>
    <row r="90" spans="1:62" x14ac:dyDescent="0.25">
      <c r="A90" s="2" t="str">
        <f>B50</f>
        <v>Data Scientist</v>
      </c>
      <c r="B90" s="2" t="str">
        <f t="shared" si="20"/>
        <v>Gross Pay</v>
      </c>
      <c r="C90" s="2">
        <f>ROUND(IF(C$5&lt;13,('Input Sheet'!$C47*C50)/12,IF(C$5&lt;25,('Input Sheet'!$D47*C50)/12,IF(C$5&lt;37,('Input Sheet'!$E47*C50)/12,IF(C$5&lt;49,('Input Sheet'!$F47*C50)/12,('Input Sheet'!$G47*C50)/12))))*(1+Analysis!$B$10),0)</f>
        <v>5833</v>
      </c>
      <c r="D90" s="2">
        <f>ROUND(IF(D$5&lt;13,('Input Sheet'!$C47*D50)/12,IF(D$5&lt;25,('Input Sheet'!$D47*D50)/12,IF(D$5&lt;37,('Input Sheet'!$E47*D50)/12,IF(D$5&lt;49,('Input Sheet'!$F47*D50)/12,('Input Sheet'!$G47*D50)/12))))*(1+Analysis!$B$10),0)</f>
        <v>5833</v>
      </c>
      <c r="E90" s="2">
        <f>ROUND(IF(E$5&lt;13,('Input Sheet'!$C47*E50)/12,IF(E$5&lt;25,('Input Sheet'!$D47*E50)/12,IF(E$5&lt;37,('Input Sheet'!$E47*E50)/12,IF(E$5&lt;49,('Input Sheet'!$F47*E50)/12,('Input Sheet'!$G47*E50)/12))))*(1+Analysis!$B$10),0)</f>
        <v>5833</v>
      </c>
      <c r="F90" s="2">
        <f>ROUND(IF(F$5&lt;13,('Input Sheet'!$C47*F50)/12,IF(F$5&lt;25,('Input Sheet'!$D47*F50)/12,IF(F$5&lt;37,('Input Sheet'!$E47*F50)/12,IF(F$5&lt;49,('Input Sheet'!$F47*F50)/12,('Input Sheet'!$G47*F50)/12))))*(1+Analysis!$B$10),0)</f>
        <v>5833</v>
      </c>
      <c r="G90" s="2">
        <f>ROUND(IF(G$5&lt;13,('Input Sheet'!$C47*G50)/12,IF(G$5&lt;25,('Input Sheet'!$D47*G50)/12,IF(G$5&lt;37,('Input Sheet'!$E47*G50)/12,IF(G$5&lt;49,('Input Sheet'!$F47*G50)/12,('Input Sheet'!$G47*G50)/12))))*(1+Analysis!$B$10),0)</f>
        <v>5833</v>
      </c>
      <c r="H90" s="2">
        <f>ROUND(IF(H$5&lt;13,('Input Sheet'!$C47*H50)/12,IF(H$5&lt;25,('Input Sheet'!$D47*H50)/12,IF(H$5&lt;37,('Input Sheet'!$E47*H50)/12,IF(H$5&lt;49,('Input Sheet'!$F47*H50)/12,('Input Sheet'!$G47*H50)/12))))*(1+Analysis!$B$10),0)</f>
        <v>5833</v>
      </c>
      <c r="I90" s="2">
        <f>ROUND(IF(I$5&lt;13,('Input Sheet'!$C47*I50)/12,IF(I$5&lt;25,('Input Sheet'!$D47*I50)/12,IF(I$5&lt;37,('Input Sheet'!$E47*I50)/12,IF(I$5&lt;49,('Input Sheet'!$F47*I50)/12,('Input Sheet'!$G47*I50)/12))))*(1+Analysis!$B$10),0)</f>
        <v>5833</v>
      </c>
      <c r="J90" s="2">
        <f>ROUND(IF(J$5&lt;13,('Input Sheet'!$C47*J50)/12,IF(J$5&lt;25,('Input Sheet'!$D47*J50)/12,IF(J$5&lt;37,('Input Sheet'!$E47*J50)/12,IF(J$5&lt;49,('Input Sheet'!$F47*J50)/12,('Input Sheet'!$G47*J50)/12))))*(1+Analysis!$B$10),0)</f>
        <v>5833</v>
      </c>
      <c r="K90" s="2">
        <f>ROUND(IF(K$5&lt;13,('Input Sheet'!$C47*K50)/12,IF(K$5&lt;25,('Input Sheet'!$D47*K50)/12,IF(K$5&lt;37,('Input Sheet'!$E47*K50)/12,IF(K$5&lt;49,('Input Sheet'!$F47*K50)/12,('Input Sheet'!$G47*K50)/12))))*(1+Analysis!$B$10),0)</f>
        <v>5833</v>
      </c>
      <c r="L90" s="2">
        <f>ROUND(IF(L$5&lt;13,('Input Sheet'!$C47*L50)/12,IF(L$5&lt;25,('Input Sheet'!$D47*L50)/12,IF(L$5&lt;37,('Input Sheet'!$E47*L50)/12,IF(L$5&lt;49,('Input Sheet'!$F47*L50)/12,('Input Sheet'!$G47*L50)/12))))*(1+Analysis!$B$10),0)</f>
        <v>5833</v>
      </c>
      <c r="M90" s="2">
        <f>ROUND(IF(M$5&lt;13,('Input Sheet'!$C47*M50)/12,IF(M$5&lt;25,('Input Sheet'!$D47*M50)/12,IF(M$5&lt;37,('Input Sheet'!$E47*M50)/12,IF(M$5&lt;49,('Input Sheet'!$F47*M50)/12,('Input Sheet'!$G47*M50)/12))))*(1+Analysis!$B$10),0)</f>
        <v>5833</v>
      </c>
      <c r="N90" s="2">
        <f>ROUND(IF(N$5&lt;13,('Input Sheet'!$C47*N50)/12,IF(N$5&lt;25,('Input Sheet'!$D47*N50)/12,IF(N$5&lt;37,('Input Sheet'!$E47*N50)/12,IF(N$5&lt;49,('Input Sheet'!$F47*N50)/12,('Input Sheet'!$G47*N50)/12))))*(1+Analysis!$B$10),0)</f>
        <v>5833</v>
      </c>
      <c r="O90" s="2">
        <f>ROUND(IF(O$5&lt;13,('Input Sheet'!$C47*O50)/12,IF(O$5&lt;25,('Input Sheet'!$D47*O50)/12,IF(O$5&lt;37,('Input Sheet'!$E47*O50)/12,IF(O$5&lt;49,('Input Sheet'!$F47*O50)/12,('Input Sheet'!$G47*O50)/12))))*(1+Analysis!$B$10),0)</f>
        <v>6417</v>
      </c>
      <c r="P90" s="2">
        <f>ROUND(IF(P$5&lt;13,('Input Sheet'!$C47*P50)/12,IF(P$5&lt;25,('Input Sheet'!$D47*P50)/12,IF(P$5&lt;37,('Input Sheet'!$E47*P50)/12,IF(P$5&lt;49,('Input Sheet'!$F47*P50)/12,('Input Sheet'!$G47*P50)/12))))*(1+Analysis!$B$10),0)</f>
        <v>6417</v>
      </c>
      <c r="Q90" s="2">
        <f>ROUND(IF(Q$5&lt;13,('Input Sheet'!$C47*Q50)/12,IF(Q$5&lt;25,('Input Sheet'!$D47*Q50)/12,IF(Q$5&lt;37,('Input Sheet'!$E47*Q50)/12,IF(Q$5&lt;49,('Input Sheet'!$F47*Q50)/12,('Input Sheet'!$G47*Q50)/12))))*(1+Analysis!$B$10),0)</f>
        <v>6417</v>
      </c>
      <c r="R90" s="2">
        <f>ROUND(IF(R$5&lt;13,('Input Sheet'!$C47*R50)/12,IF(R$5&lt;25,('Input Sheet'!$D47*R50)/12,IF(R$5&lt;37,('Input Sheet'!$E47*R50)/12,IF(R$5&lt;49,('Input Sheet'!$F47*R50)/12,('Input Sheet'!$G47*R50)/12))))*(1+Analysis!$B$10),0)</f>
        <v>6417</v>
      </c>
      <c r="S90" s="2">
        <f>ROUND(IF(S$5&lt;13,('Input Sheet'!$C47*S50)/12,IF(S$5&lt;25,('Input Sheet'!$D47*S50)/12,IF(S$5&lt;37,('Input Sheet'!$E47*S50)/12,IF(S$5&lt;49,('Input Sheet'!$F47*S50)/12,('Input Sheet'!$G47*S50)/12))))*(1+Analysis!$B$10),0)</f>
        <v>6417</v>
      </c>
      <c r="T90" s="2">
        <f>ROUND(IF(T$5&lt;13,('Input Sheet'!$C47*T50)/12,IF(T$5&lt;25,('Input Sheet'!$D47*T50)/12,IF(T$5&lt;37,('Input Sheet'!$E47*T50)/12,IF(T$5&lt;49,('Input Sheet'!$F47*T50)/12,('Input Sheet'!$G47*T50)/12))))*(1+Analysis!$B$10),0)</f>
        <v>6417</v>
      </c>
      <c r="U90" s="2">
        <f>ROUND(IF(U$5&lt;13,('Input Sheet'!$C47*U50)/12,IF(U$5&lt;25,('Input Sheet'!$D47*U50)/12,IF(U$5&lt;37,('Input Sheet'!$E47*U50)/12,IF(U$5&lt;49,('Input Sheet'!$F47*U50)/12,('Input Sheet'!$G47*U50)/12))))*(1+Analysis!$B$10),0)</f>
        <v>3208</v>
      </c>
      <c r="V90" s="2">
        <f>ROUND(IF(V$5&lt;13,('Input Sheet'!$C47*V50)/12,IF(V$5&lt;25,('Input Sheet'!$D47*V50)/12,IF(V$5&lt;37,('Input Sheet'!$E47*V50)/12,IF(V$5&lt;49,('Input Sheet'!$F47*V50)/12,('Input Sheet'!$G47*V50)/12))))*(1+Analysis!$B$10),0)</f>
        <v>3208</v>
      </c>
      <c r="W90" s="2">
        <f>ROUND(IF(W$5&lt;13,('Input Sheet'!$C47*W50)/12,IF(W$5&lt;25,('Input Sheet'!$D47*W50)/12,IF(W$5&lt;37,('Input Sheet'!$E47*W50)/12,IF(W$5&lt;49,('Input Sheet'!$F47*W50)/12,('Input Sheet'!$G47*W50)/12))))*(1+Analysis!$B$10),0)</f>
        <v>3208</v>
      </c>
      <c r="X90" s="2">
        <f>ROUND(IF(X$5&lt;13,('Input Sheet'!$C47*X50)/12,IF(X$5&lt;25,('Input Sheet'!$D47*X50)/12,IF(X$5&lt;37,('Input Sheet'!$E47*X50)/12,IF(X$5&lt;49,('Input Sheet'!$F47*X50)/12,('Input Sheet'!$G47*X50)/12))))*(1+Analysis!$B$10),0)</f>
        <v>3208</v>
      </c>
      <c r="Y90" s="2">
        <f>ROUND(IF(Y$5&lt;13,('Input Sheet'!$C47*Y50)/12,IF(Y$5&lt;25,('Input Sheet'!$D47*Y50)/12,IF(Y$5&lt;37,('Input Sheet'!$E47*Y50)/12,IF(Y$5&lt;49,('Input Sheet'!$F47*Y50)/12,('Input Sheet'!$G47*Y50)/12))))*(1+Analysis!$B$10),0)</f>
        <v>3208</v>
      </c>
      <c r="Z90" s="2">
        <f>ROUND(IF(Z$5&lt;13,('Input Sheet'!$C47*Z50)/12,IF(Z$5&lt;25,('Input Sheet'!$D47*Z50)/12,IF(Z$5&lt;37,('Input Sheet'!$E47*Z50)/12,IF(Z$5&lt;49,('Input Sheet'!$F47*Z50)/12,('Input Sheet'!$G47*Z50)/12))))*(1+Analysis!$B$10),0)</f>
        <v>3208</v>
      </c>
      <c r="AA90" s="2">
        <f>ROUND(IF(AA$5&lt;13,('Input Sheet'!$C47*AA50)/12,IF(AA$5&lt;25,('Input Sheet'!$D47*AA50)/12,IF(AA$5&lt;37,('Input Sheet'!$E47*AA50)/12,IF(AA$5&lt;49,('Input Sheet'!$F47*AA50)/12,('Input Sheet'!$G47*AA50)/12))))*(1+Analysis!$B$10),0)</f>
        <v>3529</v>
      </c>
      <c r="AB90" s="2">
        <f>ROUND(IF(AB$5&lt;13,('Input Sheet'!$C47*AB50)/12,IF(AB$5&lt;25,('Input Sheet'!$D47*AB50)/12,IF(AB$5&lt;37,('Input Sheet'!$E47*AB50)/12,IF(AB$5&lt;49,('Input Sheet'!$F47*AB50)/12,('Input Sheet'!$G47*AB50)/12))))*(1+Analysis!$B$10),0)</f>
        <v>3529</v>
      </c>
      <c r="AC90" s="2">
        <f>ROUND(IF(AC$5&lt;13,('Input Sheet'!$C47*AC50)/12,IF(AC$5&lt;25,('Input Sheet'!$D47*AC50)/12,IF(AC$5&lt;37,('Input Sheet'!$E47*AC50)/12,IF(AC$5&lt;49,('Input Sheet'!$F47*AC50)/12,('Input Sheet'!$G47*AC50)/12))))*(1+Analysis!$B$10),0)</f>
        <v>3529</v>
      </c>
      <c r="AD90" s="2">
        <f>ROUND(IF(AD$5&lt;13,('Input Sheet'!$C47*AD50)/12,IF(AD$5&lt;25,('Input Sheet'!$D47*AD50)/12,IF(AD$5&lt;37,('Input Sheet'!$E47*AD50)/12,IF(AD$5&lt;49,('Input Sheet'!$F47*AD50)/12,('Input Sheet'!$G47*AD50)/12))))*(1+Analysis!$B$10),0)</f>
        <v>3529</v>
      </c>
      <c r="AE90" s="2">
        <f>ROUND(IF(AE$5&lt;13,('Input Sheet'!$C47*AE50)/12,IF(AE$5&lt;25,('Input Sheet'!$D47*AE50)/12,IF(AE$5&lt;37,('Input Sheet'!$E47*AE50)/12,IF(AE$5&lt;49,('Input Sheet'!$F47*AE50)/12,('Input Sheet'!$G47*AE50)/12))))*(1+Analysis!$B$10),0)</f>
        <v>3529</v>
      </c>
      <c r="AF90" s="2">
        <f>ROUND(IF(AF$5&lt;13,('Input Sheet'!$C47*AF50)/12,IF(AF$5&lt;25,('Input Sheet'!$D47*AF50)/12,IF(AF$5&lt;37,('Input Sheet'!$E47*AF50)/12,IF(AF$5&lt;49,('Input Sheet'!$F47*AF50)/12,('Input Sheet'!$G47*AF50)/12))))*(1+Analysis!$B$10),0)</f>
        <v>3529</v>
      </c>
      <c r="AG90" s="2">
        <f>ROUND(IF(AG$5&lt;13,('Input Sheet'!$C47*AG50)/12,IF(AG$5&lt;25,('Input Sheet'!$D47*AG50)/12,IF(AG$5&lt;37,('Input Sheet'!$E47*AG50)/12,IF(AG$5&lt;49,('Input Sheet'!$F47*AG50)/12,('Input Sheet'!$G47*AG50)/12))))*(1+Analysis!$B$10),0)</f>
        <v>3529</v>
      </c>
      <c r="AH90" s="2">
        <f>ROUND(IF(AH$5&lt;13,('Input Sheet'!$C47*AH50)/12,IF(AH$5&lt;25,('Input Sheet'!$D47*AH50)/12,IF(AH$5&lt;37,('Input Sheet'!$E47*AH50)/12,IF(AH$5&lt;49,('Input Sheet'!$F47*AH50)/12,('Input Sheet'!$G47*AH50)/12))))*(1+Analysis!$B$10),0)</f>
        <v>3529</v>
      </c>
      <c r="AI90" s="2">
        <f>ROUND(IF(AI$5&lt;13,('Input Sheet'!$C47*AI50)/12,IF(AI$5&lt;25,('Input Sheet'!$D47*AI50)/12,IF(AI$5&lt;37,('Input Sheet'!$E47*AI50)/12,IF(AI$5&lt;49,('Input Sheet'!$F47*AI50)/12,('Input Sheet'!$G47*AI50)/12))))*(1+Analysis!$B$10),0)</f>
        <v>3529</v>
      </c>
      <c r="AJ90" s="2">
        <f>ROUND(IF(AJ$5&lt;13,('Input Sheet'!$C47*AJ50)/12,IF(AJ$5&lt;25,('Input Sheet'!$D47*AJ50)/12,IF(AJ$5&lt;37,('Input Sheet'!$E47*AJ50)/12,IF(AJ$5&lt;49,('Input Sheet'!$F47*AJ50)/12,('Input Sheet'!$G47*AJ50)/12))))*(1+Analysis!$B$10),0)</f>
        <v>3529</v>
      </c>
      <c r="AK90" s="2">
        <f>ROUND(IF(AK$5&lt;13,('Input Sheet'!$C47*AK50)/12,IF(AK$5&lt;25,('Input Sheet'!$D47*AK50)/12,IF(AK$5&lt;37,('Input Sheet'!$E47*AK50)/12,IF(AK$5&lt;49,('Input Sheet'!$F47*AK50)/12,('Input Sheet'!$G47*AK50)/12))))*(1+Analysis!$B$10),0)</f>
        <v>3529</v>
      </c>
      <c r="AL90" s="2">
        <f>ROUND(IF(AL$5&lt;13,('Input Sheet'!$C47*AL50)/12,IF(AL$5&lt;25,('Input Sheet'!$D47*AL50)/12,IF(AL$5&lt;37,('Input Sheet'!$E47*AL50)/12,IF(AL$5&lt;49,('Input Sheet'!$F47*AL50)/12,('Input Sheet'!$G47*AL50)/12))))*(1+Analysis!$B$10),0)</f>
        <v>3529</v>
      </c>
      <c r="AM90" s="2">
        <f>ROUND(IF(AM$5&lt;13,('Input Sheet'!$C47*AM50)/12,IF(AM$5&lt;25,('Input Sheet'!$D47*AM50)/12,IF(AM$5&lt;37,('Input Sheet'!$E47*AM50)/12,IF(AM$5&lt;49,('Input Sheet'!$F47*AM50)/12,('Input Sheet'!$G47*AM50)/12))))*(1+Analysis!$B$10),0)</f>
        <v>3882</v>
      </c>
      <c r="AN90" s="2">
        <f>ROUND(IF(AN$5&lt;13,('Input Sheet'!$C47*AN50)/12,IF(AN$5&lt;25,('Input Sheet'!$D47*AN50)/12,IF(AN$5&lt;37,('Input Sheet'!$E47*AN50)/12,IF(AN$5&lt;49,('Input Sheet'!$F47*AN50)/12,('Input Sheet'!$G47*AN50)/12))))*(1+Analysis!$B$10),0)</f>
        <v>3882</v>
      </c>
      <c r="AO90" s="2">
        <f>ROUND(IF(AO$5&lt;13,('Input Sheet'!$C47*AO50)/12,IF(AO$5&lt;25,('Input Sheet'!$D47*AO50)/12,IF(AO$5&lt;37,('Input Sheet'!$E47*AO50)/12,IF(AO$5&lt;49,('Input Sheet'!$F47*AO50)/12,('Input Sheet'!$G47*AO50)/12))))*(1+Analysis!$B$10),0)</f>
        <v>3882</v>
      </c>
      <c r="AP90" s="2">
        <f>ROUND(IF(AP$5&lt;13,('Input Sheet'!$C47*AP50)/12,IF(AP$5&lt;25,('Input Sheet'!$D47*AP50)/12,IF(AP$5&lt;37,('Input Sheet'!$E47*AP50)/12,IF(AP$5&lt;49,('Input Sheet'!$F47*AP50)/12,('Input Sheet'!$G47*AP50)/12))))*(1+Analysis!$B$10),0)</f>
        <v>3882</v>
      </c>
      <c r="AQ90" s="2">
        <f>ROUND(IF(AQ$5&lt;13,('Input Sheet'!$C47*AQ50)/12,IF(AQ$5&lt;25,('Input Sheet'!$D47*AQ50)/12,IF(AQ$5&lt;37,('Input Sheet'!$E47*AQ50)/12,IF(AQ$5&lt;49,('Input Sheet'!$F47*AQ50)/12,('Input Sheet'!$G47*AQ50)/12))))*(1+Analysis!$B$10),0)</f>
        <v>3882</v>
      </c>
      <c r="AR90" s="2">
        <f>ROUND(IF(AR$5&lt;13,('Input Sheet'!$C47*AR50)/12,IF(AR$5&lt;25,('Input Sheet'!$D47*AR50)/12,IF(AR$5&lt;37,('Input Sheet'!$E47*AR50)/12,IF(AR$5&lt;49,('Input Sheet'!$F47*AR50)/12,('Input Sheet'!$G47*AR50)/12))))*(1+Analysis!$B$10),0)</f>
        <v>3882</v>
      </c>
      <c r="AS90" s="2">
        <f>ROUND(IF(AS$5&lt;13,('Input Sheet'!$C47*AS50)/12,IF(AS$5&lt;25,('Input Sheet'!$D47*AS50)/12,IF(AS$5&lt;37,('Input Sheet'!$E47*AS50)/12,IF(AS$5&lt;49,('Input Sheet'!$F47*AS50)/12,('Input Sheet'!$G47*AS50)/12))))*(1+Analysis!$B$10),0)</f>
        <v>3882</v>
      </c>
      <c r="AT90" s="2">
        <f>ROUND(IF(AT$5&lt;13,('Input Sheet'!$C47*AT50)/12,IF(AT$5&lt;25,('Input Sheet'!$D47*AT50)/12,IF(AT$5&lt;37,('Input Sheet'!$E47*AT50)/12,IF(AT$5&lt;49,('Input Sheet'!$F47*AT50)/12,('Input Sheet'!$G47*AT50)/12))))*(1+Analysis!$B$10),0)</f>
        <v>3882</v>
      </c>
      <c r="AU90" s="2">
        <f>ROUND(IF(AU$5&lt;13,('Input Sheet'!$C47*AU50)/12,IF(AU$5&lt;25,('Input Sheet'!$D47*AU50)/12,IF(AU$5&lt;37,('Input Sheet'!$E47*AU50)/12,IF(AU$5&lt;49,('Input Sheet'!$F47*AU50)/12,('Input Sheet'!$G47*AU50)/12))))*(1+Analysis!$B$10),0)</f>
        <v>3882</v>
      </c>
      <c r="AV90" s="2">
        <f>ROUND(IF(AV$5&lt;13,('Input Sheet'!$C47*AV50)/12,IF(AV$5&lt;25,('Input Sheet'!$D47*AV50)/12,IF(AV$5&lt;37,('Input Sheet'!$E47*AV50)/12,IF(AV$5&lt;49,('Input Sheet'!$F47*AV50)/12,('Input Sheet'!$G47*AV50)/12))))*(1+Analysis!$B$10),0)</f>
        <v>3882</v>
      </c>
      <c r="AW90" s="2">
        <f>ROUND(IF(AW$5&lt;13,('Input Sheet'!$C47*AW50)/12,IF(AW$5&lt;25,('Input Sheet'!$D47*AW50)/12,IF(AW$5&lt;37,('Input Sheet'!$E47*AW50)/12,IF(AW$5&lt;49,('Input Sheet'!$F47*AW50)/12,('Input Sheet'!$G47*AW50)/12))))*(1+Analysis!$B$10),0)</f>
        <v>3882</v>
      </c>
      <c r="AX90" s="2">
        <f>ROUND(IF(AX$5&lt;13,('Input Sheet'!$C47*AX50)/12,IF(AX$5&lt;25,('Input Sheet'!$D47*AX50)/12,IF(AX$5&lt;37,('Input Sheet'!$E47*AX50)/12,IF(AX$5&lt;49,('Input Sheet'!$F47*AX50)/12,('Input Sheet'!$G47*AX50)/12))))*(1+Analysis!$B$10),0)</f>
        <v>3882</v>
      </c>
      <c r="AY90" s="2">
        <f>ROUND(IF(AY$5&lt;13,('Input Sheet'!$C47*AY50)/12,IF(AY$5&lt;25,('Input Sheet'!$D47*AY50)/12,IF(AY$5&lt;37,('Input Sheet'!$E47*AY50)/12,IF(AY$5&lt;49,('Input Sheet'!$F47*AY50)/12,('Input Sheet'!$G47*AY50)/12))))*(1+Analysis!$B$10),0)</f>
        <v>4270</v>
      </c>
      <c r="AZ90" s="2">
        <f>ROUND(IF(AZ$5&lt;13,('Input Sheet'!$C47*AZ50)/12,IF(AZ$5&lt;25,('Input Sheet'!$D47*AZ50)/12,IF(AZ$5&lt;37,('Input Sheet'!$E47*AZ50)/12,IF(AZ$5&lt;49,('Input Sheet'!$F47*AZ50)/12,('Input Sheet'!$G47*AZ50)/12))))*(1+Analysis!$B$10),0)</f>
        <v>4270</v>
      </c>
      <c r="BA90" s="2">
        <f>ROUND(IF(BA$5&lt;13,('Input Sheet'!$C47*BA50)/12,IF(BA$5&lt;25,('Input Sheet'!$D47*BA50)/12,IF(BA$5&lt;37,('Input Sheet'!$E47*BA50)/12,IF(BA$5&lt;49,('Input Sheet'!$F47*BA50)/12,('Input Sheet'!$G47*BA50)/12))))*(1+Analysis!$B$10),0)</f>
        <v>4270</v>
      </c>
      <c r="BB90" s="2">
        <f>ROUND(IF(BB$5&lt;13,('Input Sheet'!$C47*BB50)/12,IF(BB$5&lt;25,('Input Sheet'!$D47*BB50)/12,IF(BB$5&lt;37,('Input Sheet'!$E47*BB50)/12,IF(BB$5&lt;49,('Input Sheet'!$F47*BB50)/12,('Input Sheet'!$G47*BB50)/12))))*(1+Analysis!$B$10),0)</f>
        <v>4270</v>
      </c>
      <c r="BC90" s="2">
        <f>ROUND(IF(BC$5&lt;13,('Input Sheet'!$C47*BC50)/12,IF(BC$5&lt;25,('Input Sheet'!$D47*BC50)/12,IF(BC$5&lt;37,('Input Sheet'!$E47*BC50)/12,IF(BC$5&lt;49,('Input Sheet'!$F47*BC50)/12,('Input Sheet'!$G47*BC50)/12))))*(1+Analysis!$B$10),0)</f>
        <v>4270</v>
      </c>
      <c r="BD90" s="2">
        <f>ROUND(IF(BD$5&lt;13,('Input Sheet'!$C47*BD50)/12,IF(BD$5&lt;25,('Input Sheet'!$D47*BD50)/12,IF(BD$5&lt;37,('Input Sheet'!$E47*BD50)/12,IF(BD$5&lt;49,('Input Sheet'!$F47*BD50)/12,('Input Sheet'!$G47*BD50)/12))))*(1+Analysis!$B$10),0)</f>
        <v>4270</v>
      </c>
      <c r="BE90" s="2">
        <f>ROUND(IF(BE$5&lt;13,('Input Sheet'!$C47*BE50)/12,IF(BE$5&lt;25,('Input Sheet'!$D47*BE50)/12,IF(BE$5&lt;37,('Input Sheet'!$E47*BE50)/12,IF(BE$5&lt;49,('Input Sheet'!$F47*BE50)/12,('Input Sheet'!$G47*BE50)/12))))*(1+Analysis!$B$10),0)</f>
        <v>4270</v>
      </c>
      <c r="BF90" s="2">
        <f>ROUND(IF(BF$5&lt;13,('Input Sheet'!$C47*BF50)/12,IF(BF$5&lt;25,('Input Sheet'!$D47*BF50)/12,IF(BF$5&lt;37,('Input Sheet'!$E47*BF50)/12,IF(BF$5&lt;49,('Input Sheet'!$F47*BF50)/12,('Input Sheet'!$G47*BF50)/12))))*(1+Analysis!$B$10),0)</f>
        <v>4270</v>
      </c>
      <c r="BG90" s="2">
        <f>ROUND(IF(BG$5&lt;13,('Input Sheet'!$C47*BG50)/12,IF(BG$5&lt;25,('Input Sheet'!$D47*BG50)/12,IF(BG$5&lt;37,('Input Sheet'!$E47*BG50)/12,IF(BG$5&lt;49,('Input Sheet'!$F47*BG50)/12,('Input Sheet'!$G47*BG50)/12))))*(1+Analysis!$B$10),0)</f>
        <v>4270</v>
      </c>
      <c r="BH90" s="2">
        <f>ROUND(IF(BH$5&lt;13,('Input Sheet'!$C47*BH50)/12,IF(BH$5&lt;25,('Input Sheet'!$D47*BH50)/12,IF(BH$5&lt;37,('Input Sheet'!$E47*BH50)/12,IF(BH$5&lt;49,('Input Sheet'!$F47*BH50)/12,('Input Sheet'!$G47*BH50)/12))))*(1+Analysis!$B$10),0)</f>
        <v>4270</v>
      </c>
      <c r="BI90" s="2">
        <f>ROUND(IF(BI$5&lt;13,('Input Sheet'!$C47*BI50)/12,IF(BI$5&lt;25,('Input Sheet'!$D47*BI50)/12,IF(BI$5&lt;37,('Input Sheet'!$E47*BI50)/12,IF(BI$5&lt;49,('Input Sheet'!$F47*BI50)/12,('Input Sheet'!$G47*BI50)/12))))*(1+Analysis!$B$10),0)</f>
        <v>4270</v>
      </c>
      <c r="BJ90" s="2">
        <f>ROUND(IF(BJ$5&lt;13,('Input Sheet'!$C47*BJ50)/12,IF(BJ$5&lt;25,('Input Sheet'!$D47*BJ50)/12,IF(BJ$5&lt;37,('Input Sheet'!$E47*BJ50)/12,IF(BJ$5&lt;49,('Input Sheet'!$F47*BJ50)/12,('Input Sheet'!$G47*BJ50)/12))))*(1+Analysis!$B$10),0)</f>
        <v>4270</v>
      </c>
    </row>
    <row r="91" spans="1:62" x14ac:dyDescent="0.25">
      <c r="B91" s="2" t="str">
        <f t="shared" si="20"/>
        <v>PAYE</v>
      </c>
      <c r="C91" s="48">
        <f t="shared" ref="C91:AH91" si="49">IF(C90=0,0,IF((C90-PersonalAllowance)&gt;LowerLevel,IF((C90-PersonalAllowance)&gt;Upperlevel,(C90-PersonalAllowance-Upperlevel)*PAYErateHigher+Taxaddhigher+Taxaddmedium,(C90-PersonalAllowance-LowerLevel)*PAYErateMedium+Taxaddmedium),(C90-PersonalAllowance)*PAYErate))</f>
        <v>1683.8333333333333</v>
      </c>
      <c r="D91" s="48">
        <f t="shared" si="49"/>
        <v>1683.8333333333333</v>
      </c>
      <c r="E91" s="48">
        <f t="shared" si="49"/>
        <v>1683.8333333333333</v>
      </c>
      <c r="F91" s="48">
        <f t="shared" si="49"/>
        <v>1683.8333333333333</v>
      </c>
      <c r="G91" s="48">
        <f t="shared" si="49"/>
        <v>1683.8333333333333</v>
      </c>
      <c r="H91" s="48">
        <f t="shared" si="49"/>
        <v>1683.8333333333333</v>
      </c>
      <c r="I91" s="48">
        <f t="shared" si="49"/>
        <v>1683.8333333333333</v>
      </c>
      <c r="J91" s="48">
        <f t="shared" si="49"/>
        <v>1683.8333333333333</v>
      </c>
      <c r="K91" s="48">
        <f t="shared" si="49"/>
        <v>1683.8333333333333</v>
      </c>
      <c r="L91" s="48">
        <f t="shared" si="49"/>
        <v>1683.8333333333333</v>
      </c>
      <c r="M91" s="48">
        <f t="shared" si="49"/>
        <v>1683.8333333333333</v>
      </c>
      <c r="N91" s="48">
        <f t="shared" si="49"/>
        <v>1683.8333333333333</v>
      </c>
      <c r="O91" s="48">
        <f t="shared" si="49"/>
        <v>1917.4333333333332</v>
      </c>
      <c r="P91" s="48">
        <f t="shared" si="49"/>
        <v>1917.4333333333332</v>
      </c>
      <c r="Q91" s="48">
        <f t="shared" si="49"/>
        <v>1917.4333333333332</v>
      </c>
      <c r="R91" s="48">
        <f t="shared" si="49"/>
        <v>1917.4333333333332</v>
      </c>
      <c r="S91" s="48">
        <f t="shared" si="49"/>
        <v>1917.4333333333332</v>
      </c>
      <c r="T91" s="48">
        <f t="shared" si="49"/>
        <v>1917.4333333333332</v>
      </c>
      <c r="U91" s="48">
        <f t="shared" si="49"/>
        <v>633.83333333333348</v>
      </c>
      <c r="V91" s="48">
        <f t="shared" si="49"/>
        <v>633.83333333333348</v>
      </c>
      <c r="W91" s="48">
        <f t="shared" si="49"/>
        <v>633.83333333333348</v>
      </c>
      <c r="X91" s="48">
        <f t="shared" si="49"/>
        <v>633.83333333333348</v>
      </c>
      <c r="Y91" s="48">
        <f t="shared" si="49"/>
        <v>633.83333333333348</v>
      </c>
      <c r="Z91" s="48">
        <f t="shared" si="49"/>
        <v>633.83333333333348</v>
      </c>
      <c r="AA91" s="48">
        <f t="shared" si="49"/>
        <v>762.23333333333346</v>
      </c>
      <c r="AB91" s="48">
        <f t="shared" si="49"/>
        <v>762.23333333333346</v>
      </c>
      <c r="AC91" s="48">
        <f t="shared" si="49"/>
        <v>762.23333333333346</v>
      </c>
      <c r="AD91" s="48">
        <f t="shared" si="49"/>
        <v>762.23333333333346</v>
      </c>
      <c r="AE91" s="48">
        <f t="shared" si="49"/>
        <v>762.23333333333346</v>
      </c>
      <c r="AF91" s="48">
        <f t="shared" si="49"/>
        <v>762.23333333333346</v>
      </c>
      <c r="AG91" s="48">
        <f t="shared" si="49"/>
        <v>762.23333333333346</v>
      </c>
      <c r="AH91" s="48">
        <f t="shared" si="49"/>
        <v>762.23333333333346</v>
      </c>
      <c r="AI91" s="48">
        <f t="shared" ref="AI91:BJ91" si="50">IF(AI90=0,0,IF((AI90-PersonalAllowance)&gt;LowerLevel,IF((AI90-PersonalAllowance)&gt;Upperlevel,(AI90-PersonalAllowance-Upperlevel)*PAYErateHigher+Taxaddhigher+Taxaddmedium,(AI90-PersonalAllowance-LowerLevel)*PAYErateMedium+Taxaddmedium),(AI90-PersonalAllowance)*PAYErate))</f>
        <v>762.23333333333346</v>
      </c>
      <c r="AJ91" s="48">
        <f t="shared" si="50"/>
        <v>762.23333333333346</v>
      </c>
      <c r="AK91" s="48">
        <f t="shared" si="50"/>
        <v>762.23333333333346</v>
      </c>
      <c r="AL91" s="48">
        <f t="shared" si="50"/>
        <v>762.23333333333346</v>
      </c>
      <c r="AM91" s="48">
        <f t="shared" si="50"/>
        <v>903.43333333333351</v>
      </c>
      <c r="AN91" s="48">
        <f t="shared" si="50"/>
        <v>903.43333333333351</v>
      </c>
      <c r="AO91" s="48">
        <f t="shared" si="50"/>
        <v>903.43333333333351</v>
      </c>
      <c r="AP91" s="48">
        <f t="shared" si="50"/>
        <v>903.43333333333351</v>
      </c>
      <c r="AQ91" s="48">
        <f t="shared" si="50"/>
        <v>903.43333333333351</v>
      </c>
      <c r="AR91" s="48">
        <f t="shared" si="50"/>
        <v>903.43333333333351</v>
      </c>
      <c r="AS91" s="48">
        <f t="shared" si="50"/>
        <v>903.43333333333351</v>
      </c>
      <c r="AT91" s="48">
        <f t="shared" si="50"/>
        <v>903.43333333333351</v>
      </c>
      <c r="AU91" s="48">
        <f t="shared" si="50"/>
        <v>903.43333333333351</v>
      </c>
      <c r="AV91" s="48">
        <f t="shared" si="50"/>
        <v>903.43333333333351</v>
      </c>
      <c r="AW91" s="48">
        <f t="shared" si="50"/>
        <v>903.43333333333351</v>
      </c>
      <c r="AX91" s="48">
        <f t="shared" si="50"/>
        <v>903.43333333333351</v>
      </c>
      <c r="AY91" s="48">
        <f t="shared" si="50"/>
        <v>1058.6333333333334</v>
      </c>
      <c r="AZ91" s="48">
        <f t="shared" si="50"/>
        <v>1058.6333333333334</v>
      </c>
      <c r="BA91" s="48">
        <f t="shared" si="50"/>
        <v>1058.6333333333334</v>
      </c>
      <c r="BB91" s="48">
        <f t="shared" si="50"/>
        <v>1058.6333333333334</v>
      </c>
      <c r="BC91" s="48">
        <f t="shared" si="50"/>
        <v>1058.6333333333334</v>
      </c>
      <c r="BD91" s="48">
        <f t="shared" si="50"/>
        <v>1058.6333333333334</v>
      </c>
      <c r="BE91" s="48">
        <f t="shared" si="50"/>
        <v>1058.6333333333334</v>
      </c>
      <c r="BF91" s="48">
        <f t="shared" si="50"/>
        <v>1058.6333333333334</v>
      </c>
      <c r="BG91" s="48">
        <f t="shared" si="50"/>
        <v>1058.6333333333334</v>
      </c>
      <c r="BH91" s="48">
        <f t="shared" si="50"/>
        <v>1058.6333333333334</v>
      </c>
      <c r="BI91" s="48">
        <f t="shared" si="50"/>
        <v>1058.6333333333334</v>
      </c>
      <c r="BJ91" s="48">
        <f t="shared" si="50"/>
        <v>1058.6333333333334</v>
      </c>
    </row>
    <row r="92" spans="1:62" x14ac:dyDescent="0.25">
      <c r="B92" s="2" t="str">
        <f t="shared" si="20"/>
        <v>E'ee NIC</v>
      </c>
      <c r="C92" s="48">
        <f t="shared" ref="C92:AH92" si="51">IF(C90=0,0,IF(C90*12/52&gt;Upperearningslimit,((Upperearningslimit-NICnilEmployee)*EeeNICrate*52/12)+((C90*12/52-Upperearningslimit)*EeeNICrate1*52/12),((C90*12)/52-NICnilEmployee)*EeeNICrate*52/12))</f>
        <v>279.28666666666669</v>
      </c>
      <c r="D92" s="48">
        <f t="shared" si="51"/>
        <v>279.28666666666669</v>
      </c>
      <c r="E92" s="48">
        <f t="shared" si="51"/>
        <v>279.28666666666669</v>
      </c>
      <c r="F92" s="48">
        <f t="shared" si="51"/>
        <v>279.28666666666669</v>
      </c>
      <c r="G92" s="48">
        <f t="shared" si="51"/>
        <v>279.28666666666669</v>
      </c>
      <c r="H92" s="48">
        <f t="shared" si="51"/>
        <v>279.28666666666669</v>
      </c>
      <c r="I92" s="48">
        <f t="shared" si="51"/>
        <v>279.28666666666669</v>
      </c>
      <c r="J92" s="48">
        <f t="shared" si="51"/>
        <v>279.28666666666669</v>
      </c>
      <c r="K92" s="48">
        <f t="shared" si="51"/>
        <v>279.28666666666669</v>
      </c>
      <c r="L92" s="48">
        <f t="shared" si="51"/>
        <v>279.28666666666669</v>
      </c>
      <c r="M92" s="48">
        <f t="shared" si="51"/>
        <v>279.28666666666669</v>
      </c>
      <c r="N92" s="48">
        <f t="shared" si="51"/>
        <v>279.28666666666669</v>
      </c>
      <c r="O92" s="48">
        <f t="shared" si="51"/>
        <v>285.12666666666667</v>
      </c>
      <c r="P92" s="48">
        <f t="shared" si="51"/>
        <v>285.12666666666667</v>
      </c>
      <c r="Q92" s="48">
        <f t="shared" si="51"/>
        <v>285.12666666666667</v>
      </c>
      <c r="R92" s="48">
        <f t="shared" si="51"/>
        <v>285.12666666666667</v>
      </c>
      <c r="S92" s="48">
        <f t="shared" si="51"/>
        <v>285.12666666666667</v>
      </c>
      <c r="T92" s="48">
        <f t="shared" si="51"/>
        <v>285.12666666666667</v>
      </c>
      <c r="U92" s="48">
        <f t="shared" si="51"/>
        <v>253.03666666666669</v>
      </c>
      <c r="V92" s="48">
        <f t="shared" si="51"/>
        <v>253.03666666666669</v>
      </c>
      <c r="W92" s="48">
        <f t="shared" si="51"/>
        <v>253.03666666666669</v>
      </c>
      <c r="X92" s="48">
        <f t="shared" si="51"/>
        <v>253.03666666666669</v>
      </c>
      <c r="Y92" s="48">
        <f t="shared" si="51"/>
        <v>253.03666666666669</v>
      </c>
      <c r="Z92" s="48">
        <f t="shared" si="51"/>
        <v>253.03666666666669</v>
      </c>
      <c r="AA92" s="48">
        <f t="shared" si="51"/>
        <v>256.24666666666667</v>
      </c>
      <c r="AB92" s="48">
        <f t="shared" si="51"/>
        <v>256.24666666666667</v>
      </c>
      <c r="AC92" s="48">
        <f t="shared" si="51"/>
        <v>256.24666666666667</v>
      </c>
      <c r="AD92" s="48">
        <f t="shared" si="51"/>
        <v>256.24666666666667</v>
      </c>
      <c r="AE92" s="48">
        <f t="shared" si="51"/>
        <v>256.24666666666667</v>
      </c>
      <c r="AF92" s="48">
        <f t="shared" si="51"/>
        <v>256.24666666666667</v>
      </c>
      <c r="AG92" s="48">
        <f t="shared" si="51"/>
        <v>256.24666666666667</v>
      </c>
      <c r="AH92" s="48">
        <f t="shared" si="51"/>
        <v>256.24666666666667</v>
      </c>
      <c r="AI92" s="48">
        <f t="shared" ref="AI92:BJ92" si="52">IF(AI90=0,0,IF(AI90*12/52&gt;Upperearningslimit,((Upperearningslimit-NICnilEmployee)*EeeNICrate*52/12)+((AI90*12/52-Upperearningslimit)*EeeNICrate1*52/12),((AI90*12)/52-NICnilEmployee)*EeeNICrate*52/12))</f>
        <v>256.24666666666667</v>
      </c>
      <c r="AJ92" s="48">
        <f t="shared" si="52"/>
        <v>256.24666666666667</v>
      </c>
      <c r="AK92" s="48">
        <f t="shared" si="52"/>
        <v>256.24666666666667</v>
      </c>
      <c r="AL92" s="48">
        <f t="shared" si="52"/>
        <v>256.24666666666667</v>
      </c>
      <c r="AM92" s="48">
        <f t="shared" si="52"/>
        <v>259.7766666666667</v>
      </c>
      <c r="AN92" s="48">
        <f t="shared" si="52"/>
        <v>259.7766666666667</v>
      </c>
      <c r="AO92" s="48">
        <f t="shared" si="52"/>
        <v>259.7766666666667</v>
      </c>
      <c r="AP92" s="48">
        <f t="shared" si="52"/>
        <v>259.7766666666667</v>
      </c>
      <c r="AQ92" s="48">
        <f t="shared" si="52"/>
        <v>259.7766666666667</v>
      </c>
      <c r="AR92" s="48">
        <f t="shared" si="52"/>
        <v>259.7766666666667</v>
      </c>
      <c r="AS92" s="48">
        <f t="shared" si="52"/>
        <v>259.7766666666667</v>
      </c>
      <c r="AT92" s="48">
        <f t="shared" si="52"/>
        <v>259.7766666666667</v>
      </c>
      <c r="AU92" s="48">
        <f t="shared" si="52"/>
        <v>259.7766666666667</v>
      </c>
      <c r="AV92" s="48">
        <f t="shared" si="52"/>
        <v>259.7766666666667</v>
      </c>
      <c r="AW92" s="48">
        <f t="shared" si="52"/>
        <v>259.7766666666667</v>
      </c>
      <c r="AX92" s="48">
        <f t="shared" si="52"/>
        <v>259.7766666666667</v>
      </c>
      <c r="AY92" s="48">
        <f t="shared" si="52"/>
        <v>263.65666666666669</v>
      </c>
      <c r="AZ92" s="48">
        <f t="shared" si="52"/>
        <v>263.65666666666669</v>
      </c>
      <c r="BA92" s="48">
        <f t="shared" si="52"/>
        <v>263.65666666666669</v>
      </c>
      <c r="BB92" s="48">
        <f t="shared" si="52"/>
        <v>263.65666666666669</v>
      </c>
      <c r="BC92" s="48">
        <f t="shared" si="52"/>
        <v>263.65666666666669</v>
      </c>
      <c r="BD92" s="48">
        <f t="shared" si="52"/>
        <v>263.65666666666669</v>
      </c>
      <c r="BE92" s="48">
        <f t="shared" si="52"/>
        <v>263.65666666666669</v>
      </c>
      <c r="BF92" s="48">
        <f t="shared" si="52"/>
        <v>263.65666666666669</v>
      </c>
      <c r="BG92" s="48">
        <f t="shared" si="52"/>
        <v>263.65666666666669</v>
      </c>
      <c r="BH92" s="48">
        <f t="shared" si="52"/>
        <v>263.65666666666669</v>
      </c>
      <c r="BI92" s="48">
        <f t="shared" si="52"/>
        <v>263.65666666666669</v>
      </c>
      <c r="BJ92" s="48">
        <f t="shared" si="52"/>
        <v>263.65666666666669</v>
      </c>
    </row>
    <row r="93" spans="1:62" x14ac:dyDescent="0.25">
      <c r="B93" s="2" t="str">
        <f t="shared" si="20"/>
        <v>Net Pay</v>
      </c>
      <c r="C93" s="2">
        <f t="shared" ref="C93:AH93" si="53">C90-C91-C92</f>
        <v>3869.88</v>
      </c>
      <c r="D93" s="2">
        <f t="shared" si="53"/>
        <v>3869.88</v>
      </c>
      <c r="E93" s="2">
        <f t="shared" si="53"/>
        <v>3869.88</v>
      </c>
      <c r="F93" s="2">
        <f t="shared" si="53"/>
        <v>3869.88</v>
      </c>
      <c r="G93" s="2">
        <f t="shared" si="53"/>
        <v>3869.88</v>
      </c>
      <c r="H93" s="2">
        <f t="shared" si="53"/>
        <v>3869.88</v>
      </c>
      <c r="I93" s="2">
        <f t="shared" si="53"/>
        <v>3869.88</v>
      </c>
      <c r="J93" s="2">
        <f t="shared" si="53"/>
        <v>3869.88</v>
      </c>
      <c r="K93" s="2">
        <f t="shared" si="53"/>
        <v>3869.88</v>
      </c>
      <c r="L93" s="2">
        <f t="shared" si="53"/>
        <v>3869.88</v>
      </c>
      <c r="M93" s="2">
        <f t="shared" si="53"/>
        <v>3869.88</v>
      </c>
      <c r="N93" s="2">
        <f t="shared" si="53"/>
        <v>3869.88</v>
      </c>
      <c r="O93" s="2">
        <f t="shared" si="53"/>
        <v>4214.4399999999996</v>
      </c>
      <c r="P93" s="2">
        <f t="shared" si="53"/>
        <v>4214.4399999999996</v>
      </c>
      <c r="Q93" s="2">
        <f t="shared" si="53"/>
        <v>4214.4399999999996</v>
      </c>
      <c r="R93" s="2">
        <f t="shared" si="53"/>
        <v>4214.4399999999996</v>
      </c>
      <c r="S93" s="2">
        <f t="shared" si="53"/>
        <v>4214.4399999999996</v>
      </c>
      <c r="T93" s="2">
        <f t="shared" si="53"/>
        <v>4214.4399999999996</v>
      </c>
      <c r="U93" s="2">
        <f t="shared" si="53"/>
        <v>2321.1299999999997</v>
      </c>
      <c r="V93" s="2">
        <f t="shared" si="53"/>
        <v>2321.1299999999997</v>
      </c>
      <c r="W93" s="2">
        <f t="shared" si="53"/>
        <v>2321.1299999999997</v>
      </c>
      <c r="X93" s="2">
        <f t="shared" si="53"/>
        <v>2321.1299999999997</v>
      </c>
      <c r="Y93" s="2">
        <f t="shared" si="53"/>
        <v>2321.1299999999997</v>
      </c>
      <c r="Z93" s="2">
        <f t="shared" si="53"/>
        <v>2321.1299999999997</v>
      </c>
      <c r="AA93" s="2">
        <f t="shared" si="53"/>
        <v>2510.5199999999995</v>
      </c>
      <c r="AB93" s="2">
        <f t="shared" si="53"/>
        <v>2510.5199999999995</v>
      </c>
      <c r="AC93" s="2">
        <f t="shared" si="53"/>
        <v>2510.5199999999995</v>
      </c>
      <c r="AD93" s="2">
        <f t="shared" si="53"/>
        <v>2510.5199999999995</v>
      </c>
      <c r="AE93" s="2">
        <f t="shared" si="53"/>
        <v>2510.5199999999995</v>
      </c>
      <c r="AF93" s="2">
        <f t="shared" si="53"/>
        <v>2510.5199999999995</v>
      </c>
      <c r="AG93" s="2">
        <f t="shared" si="53"/>
        <v>2510.5199999999995</v>
      </c>
      <c r="AH93" s="2">
        <f t="shared" si="53"/>
        <v>2510.5199999999995</v>
      </c>
      <c r="AI93" s="2">
        <f t="shared" ref="AI93:BJ93" si="54">AI90-AI91-AI92</f>
        <v>2510.5199999999995</v>
      </c>
      <c r="AJ93" s="2">
        <f t="shared" si="54"/>
        <v>2510.5199999999995</v>
      </c>
      <c r="AK93" s="2">
        <f t="shared" si="54"/>
        <v>2510.5199999999995</v>
      </c>
      <c r="AL93" s="2">
        <f t="shared" si="54"/>
        <v>2510.5199999999995</v>
      </c>
      <c r="AM93" s="2">
        <f t="shared" si="54"/>
        <v>2718.79</v>
      </c>
      <c r="AN93" s="2">
        <f t="shared" si="54"/>
        <v>2718.79</v>
      </c>
      <c r="AO93" s="2">
        <f t="shared" si="54"/>
        <v>2718.79</v>
      </c>
      <c r="AP93" s="2">
        <f t="shared" si="54"/>
        <v>2718.79</v>
      </c>
      <c r="AQ93" s="2">
        <f t="shared" si="54"/>
        <v>2718.79</v>
      </c>
      <c r="AR93" s="2">
        <f t="shared" si="54"/>
        <v>2718.79</v>
      </c>
      <c r="AS93" s="2">
        <f t="shared" si="54"/>
        <v>2718.79</v>
      </c>
      <c r="AT93" s="2">
        <f t="shared" si="54"/>
        <v>2718.79</v>
      </c>
      <c r="AU93" s="2">
        <f t="shared" si="54"/>
        <v>2718.79</v>
      </c>
      <c r="AV93" s="2">
        <f t="shared" si="54"/>
        <v>2718.79</v>
      </c>
      <c r="AW93" s="2">
        <f t="shared" si="54"/>
        <v>2718.79</v>
      </c>
      <c r="AX93" s="2">
        <f t="shared" si="54"/>
        <v>2718.79</v>
      </c>
      <c r="AY93" s="2">
        <f t="shared" si="54"/>
        <v>2947.71</v>
      </c>
      <c r="AZ93" s="2">
        <f t="shared" si="54"/>
        <v>2947.71</v>
      </c>
      <c r="BA93" s="2">
        <f t="shared" si="54"/>
        <v>2947.71</v>
      </c>
      <c r="BB93" s="2">
        <f t="shared" si="54"/>
        <v>2947.71</v>
      </c>
      <c r="BC93" s="2">
        <f t="shared" si="54"/>
        <v>2947.71</v>
      </c>
      <c r="BD93" s="2">
        <f t="shared" si="54"/>
        <v>2947.71</v>
      </c>
      <c r="BE93" s="2">
        <f t="shared" si="54"/>
        <v>2947.71</v>
      </c>
      <c r="BF93" s="2">
        <f t="shared" si="54"/>
        <v>2947.71</v>
      </c>
      <c r="BG93" s="2">
        <f t="shared" si="54"/>
        <v>2947.71</v>
      </c>
      <c r="BH93" s="2">
        <f t="shared" si="54"/>
        <v>2947.71</v>
      </c>
      <c r="BI93" s="2">
        <f t="shared" si="54"/>
        <v>2947.71</v>
      </c>
      <c r="BJ93" s="2">
        <f t="shared" si="54"/>
        <v>2947.71</v>
      </c>
    </row>
    <row r="94" spans="1:62" x14ac:dyDescent="0.25">
      <c r="B94" s="2" t="str">
        <f t="shared" si="20"/>
        <v>E'er NIC</v>
      </c>
      <c r="C94" s="48">
        <f t="shared" ref="C94:BJ94" si="55">IF(C90=0,0,((C90*12/52)-NICnilEmployer)*EerNICrate*52/12)</f>
        <v>696.1493333333334</v>
      </c>
      <c r="D94" s="48">
        <f t="shared" si="55"/>
        <v>696.1493333333334</v>
      </c>
      <c r="E94" s="48">
        <f t="shared" si="55"/>
        <v>696.1493333333334</v>
      </c>
      <c r="F94" s="48">
        <f t="shared" si="55"/>
        <v>696.1493333333334</v>
      </c>
      <c r="G94" s="48">
        <f t="shared" si="55"/>
        <v>696.1493333333334</v>
      </c>
      <c r="H94" s="48">
        <f t="shared" si="55"/>
        <v>696.1493333333334</v>
      </c>
      <c r="I94" s="48">
        <f t="shared" si="55"/>
        <v>696.1493333333334</v>
      </c>
      <c r="J94" s="48">
        <f t="shared" si="55"/>
        <v>696.1493333333334</v>
      </c>
      <c r="K94" s="48">
        <f t="shared" si="55"/>
        <v>696.1493333333334</v>
      </c>
      <c r="L94" s="48">
        <f t="shared" si="55"/>
        <v>696.1493333333334</v>
      </c>
      <c r="M94" s="48">
        <f t="shared" si="55"/>
        <v>696.1493333333334</v>
      </c>
      <c r="N94" s="48">
        <f t="shared" si="55"/>
        <v>696.1493333333334</v>
      </c>
      <c r="O94" s="48">
        <f t="shared" si="55"/>
        <v>770.90133333333324</v>
      </c>
      <c r="P94" s="48">
        <f t="shared" si="55"/>
        <v>770.90133333333324</v>
      </c>
      <c r="Q94" s="48">
        <f t="shared" si="55"/>
        <v>770.90133333333324</v>
      </c>
      <c r="R94" s="48">
        <f t="shared" si="55"/>
        <v>770.90133333333324</v>
      </c>
      <c r="S94" s="48">
        <f t="shared" si="55"/>
        <v>770.90133333333324</v>
      </c>
      <c r="T94" s="48">
        <f t="shared" si="55"/>
        <v>770.90133333333324</v>
      </c>
      <c r="U94" s="48">
        <f t="shared" si="55"/>
        <v>360.14933333333329</v>
      </c>
      <c r="V94" s="48">
        <f t="shared" si="55"/>
        <v>360.14933333333329</v>
      </c>
      <c r="W94" s="48">
        <f t="shared" si="55"/>
        <v>360.14933333333329</v>
      </c>
      <c r="X94" s="48">
        <f t="shared" si="55"/>
        <v>360.14933333333329</v>
      </c>
      <c r="Y94" s="48">
        <f t="shared" si="55"/>
        <v>360.14933333333329</v>
      </c>
      <c r="Z94" s="48">
        <f t="shared" si="55"/>
        <v>360.14933333333329</v>
      </c>
      <c r="AA94" s="48">
        <f t="shared" si="55"/>
        <v>401.23733333333331</v>
      </c>
      <c r="AB94" s="48">
        <f t="shared" si="55"/>
        <v>401.23733333333331</v>
      </c>
      <c r="AC94" s="48">
        <f t="shared" si="55"/>
        <v>401.23733333333331</v>
      </c>
      <c r="AD94" s="48">
        <f t="shared" si="55"/>
        <v>401.23733333333331</v>
      </c>
      <c r="AE94" s="48">
        <f t="shared" si="55"/>
        <v>401.23733333333331</v>
      </c>
      <c r="AF94" s="48">
        <f t="shared" si="55"/>
        <v>401.23733333333331</v>
      </c>
      <c r="AG94" s="48">
        <f t="shared" si="55"/>
        <v>401.23733333333331</v>
      </c>
      <c r="AH94" s="48">
        <f t="shared" si="55"/>
        <v>401.23733333333331</v>
      </c>
      <c r="AI94" s="48">
        <f t="shared" si="55"/>
        <v>401.23733333333331</v>
      </c>
      <c r="AJ94" s="48">
        <f t="shared" si="55"/>
        <v>401.23733333333331</v>
      </c>
      <c r="AK94" s="48">
        <f t="shared" si="55"/>
        <v>401.23733333333331</v>
      </c>
      <c r="AL94" s="48">
        <f t="shared" si="55"/>
        <v>401.23733333333331</v>
      </c>
      <c r="AM94" s="48">
        <f t="shared" si="55"/>
        <v>446.42133333333339</v>
      </c>
      <c r="AN94" s="48">
        <f t="shared" si="55"/>
        <v>446.42133333333339</v>
      </c>
      <c r="AO94" s="48">
        <f t="shared" si="55"/>
        <v>446.42133333333339</v>
      </c>
      <c r="AP94" s="48">
        <f t="shared" si="55"/>
        <v>446.42133333333339</v>
      </c>
      <c r="AQ94" s="48">
        <f t="shared" si="55"/>
        <v>446.42133333333339</v>
      </c>
      <c r="AR94" s="48">
        <f t="shared" si="55"/>
        <v>446.42133333333339</v>
      </c>
      <c r="AS94" s="48">
        <f t="shared" si="55"/>
        <v>446.42133333333339</v>
      </c>
      <c r="AT94" s="48">
        <f t="shared" si="55"/>
        <v>446.42133333333339</v>
      </c>
      <c r="AU94" s="48">
        <f t="shared" si="55"/>
        <v>446.42133333333339</v>
      </c>
      <c r="AV94" s="48">
        <f t="shared" si="55"/>
        <v>446.42133333333339</v>
      </c>
      <c r="AW94" s="48">
        <f t="shared" si="55"/>
        <v>446.42133333333339</v>
      </c>
      <c r="AX94" s="48">
        <f t="shared" si="55"/>
        <v>446.42133333333339</v>
      </c>
      <c r="AY94" s="48">
        <f t="shared" si="55"/>
        <v>496.08533333333327</v>
      </c>
      <c r="AZ94" s="48">
        <f t="shared" si="55"/>
        <v>496.08533333333327</v>
      </c>
      <c r="BA94" s="48">
        <f t="shared" si="55"/>
        <v>496.08533333333327</v>
      </c>
      <c r="BB94" s="48">
        <f t="shared" si="55"/>
        <v>496.08533333333327</v>
      </c>
      <c r="BC94" s="48">
        <f t="shared" si="55"/>
        <v>496.08533333333327</v>
      </c>
      <c r="BD94" s="48">
        <f t="shared" si="55"/>
        <v>496.08533333333327</v>
      </c>
      <c r="BE94" s="48">
        <f t="shared" si="55"/>
        <v>496.08533333333327</v>
      </c>
      <c r="BF94" s="48">
        <f t="shared" si="55"/>
        <v>496.08533333333327</v>
      </c>
      <c r="BG94" s="48">
        <f t="shared" si="55"/>
        <v>496.08533333333327</v>
      </c>
      <c r="BH94" s="48">
        <f t="shared" si="55"/>
        <v>496.08533333333327</v>
      </c>
      <c r="BI94" s="48">
        <f t="shared" si="55"/>
        <v>496.08533333333327</v>
      </c>
      <c r="BJ94" s="48">
        <f t="shared" si="55"/>
        <v>496.08533333333327</v>
      </c>
    </row>
    <row r="95" spans="1:62" x14ac:dyDescent="0.25">
      <c r="A95" s="2" t="str">
        <f>B51</f>
        <v>Cloud Expert</v>
      </c>
      <c r="B95" s="2" t="str">
        <f t="shared" si="20"/>
        <v>Gross Pay</v>
      </c>
      <c r="C95" s="2">
        <f>ROUND(IF(C$5&lt;13,('Input Sheet'!$C48*C51)/12,IF(C$5&lt;25,('Input Sheet'!$D48*C51)/12,IF(C$5&lt;37,('Input Sheet'!$E48*C51)/12,IF(C$5&lt;49,('Input Sheet'!$F48*C51)/12,('Input Sheet'!$G48*C51)/12))))*(1+Analysis!$B$10),0)</f>
        <v>2708</v>
      </c>
      <c r="D95" s="2">
        <f>ROUND(IF(D$5&lt;13,('Input Sheet'!$C48*D51)/12,IF(D$5&lt;25,('Input Sheet'!$D48*D51)/12,IF(D$5&lt;37,('Input Sheet'!$E48*D51)/12,IF(D$5&lt;49,('Input Sheet'!$F48*D51)/12,('Input Sheet'!$G48*D51)/12))))*(1+Analysis!$B$10),0)</f>
        <v>2708</v>
      </c>
      <c r="E95" s="2">
        <f>ROUND(IF(E$5&lt;13,('Input Sheet'!$C48*E51)/12,IF(E$5&lt;25,('Input Sheet'!$D48*E51)/12,IF(E$5&lt;37,('Input Sheet'!$E48*E51)/12,IF(E$5&lt;49,('Input Sheet'!$F48*E51)/12,('Input Sheet'!$G48*E51)/12))))*(1+Analysis!$B$10),0)</f>
        <v>2708</v>
      </c>
      <c r="F95" s="2">
        <f>ROUND(IF(F$5&lt;13,('Input Sheet'!$C48*F51)/12,IF(F$5&lt;25,('Input Sheet'!$D48*F51)/12,IF(F$5&lt;37,('Input Sheet'!$E48*F51)/12,IF(F$5&lt;49,('Input Sheet'!$F48*F51)/12,('Input Sheet'!$G48*F51)/12))))*(1+Analysis!$B$10),0)</f>
        <v>2708</v>
      </c>
      <c r="G95" s="2">
        <f>ROUND(IF(G$5&lt;13,('Input Sheet'!$C48*G51)/12,IF(G$5&lt;25,('Input Sheet'!$D48*G51)/12,IF(G$5&lt;37,('Input Sheet'!$E48*G51)/12,IF(G$5&lt;49,('Input Sheet'!$F48*G51)/12,('Input Sheet'!$G48*G51)/12))))*(1+Analysis!$B$10),0)</f>
        <v>2708</v>
      </c>
      <c r="H95" s="2">
        <f>ROUND(IF(H$5&lt;13,('Input Sheet'!$C48*H51)/12,IF(H$5&lt;25,('Input Sheet'!$D48*H51)/12,IF(H$5&lt;37,('Input Sheet'!$E48*H51)/12,IF(H$5&lt;49,('Input Sheet'!$F48*H51)/12,('Input Sheet'!$G48*H51)/12))))*(1+Analysis!$B$10),0)</f>
        <v>2708</v>
      </c>
      <c r="I95" s="2">
        <f>ROUND(IF(I$5&lt;13,('Input Sheet'!$C48*I51)/12,IF(I$5&lt;25,('Input Sheet'!$D48*I51)/12,IF(I$5&lt;37,('Input Sheet'!$E48*I51)/12,IF(I$5&lt;49,('Input Sheet'!$F48*I51)/12,('Input Sheet'!$G48*I51)/12))))*(1+Analysis!$B$10),0)</f>
        <v>2708</v>
      </c>
      <c r="J95" s="2">
        <f>ROUND(IF(J$5&lt;13,('Input Sheet'!$C48*J51)/12,IF(J$5&lt;25,('Input Sheet'!$D48*J51)/12,IF(J$5&lt;37,('Input Sheet'!$E48*J51)/12,IF(J$5&lt;49,('Input Sheet'!$F48*J51)/12,('Input Sheet'!$G48*J51)/12))))*(1+Analysis!$B$10),0)</f>
        <v>2708</v>
      </c>
      <c r="K95" s="2">
        <f>ROUND(IF(K$5&lt;13,('Input Sheet'!$C48*K51)/12,IF(K$5&lt;25,('Input Sheet'!$D48*K51)/12,IF(K$5&lt;37,('Input Sheet'!$E48*K51)/12,IF(K$5&lt;49,('Input Sheet'!$F48*K51)/12,('Input Sheet'!$G48*K51)/12))))*(1+Analysis!$B$10),0)</f>
        <v>2708</v>
      </c>
      <c r="L95" s="2">
        <f>ROUND(IF(L$5&lt;13,('Input Sheet'!$C48*L51)/12,IF(L$5&lt;25,('Input Sheet'!$D48*L51)/12,IF(L$5&lt;37,('Input Sheet'!$E48*L51)/12,IF(L$5&lt;49,('Input Sheet'!$F48*L51)/12,('Input Sheet'!$G48*L51)/12))))*(1+Analysis!$B$10),0)</f>
        <v>2708</v>
      </c>
      <c r="M95" s="2">
        <f>ROUND(IF(M$5&lt;13,('Input Sheet'!$C48*M51)/12,IF(M$5&lt;25,('Input Sheet'!$D48*M51)/12,IF(M$5&lt;37,('Input Sheet'!$E48*M51)/12,IF(M$5&lt;49,('Input Sheet'!$F48*M51)/12,('Input Sheet'!$G48*M51)/12))))*(1+Analysis!$B$10),0)</f>
        <v>2708</v>
      </c>
      <c r="N95" s="2">
        <f>ROUND(IF(N$5&lt;13,('Input Sheet'!$C48*N51)/12,IF(N$5&lt;25,('Input Sheet'!$D48*N51)/12,IF(N$5&lt;37,('Input Sheet'!$E48*N51)/12,IF(N$5&lt;49,('Input Sheet'!$F48*N51)/12,('Input Sheet'!$G48*N51)/12))))*(1+Analysis!$B$10),0)</f>
        <v>2708</v>
      </c>
      <c r="O95" s="2">
        <f>ROUND(IF(O$5&lt;13,('Input Sheet'!$C48*O51)/12,IF(O$5&lt;25,('Input Sheet'!$D48*O51)/12,IF(O$5&lt;37,('Input Sheet'!$E48*O51)/12,IF(O$5&lt;49,('Input Sheet'!$F48*O51)/12,('Input Sheet'!$G48*O51)/12))))*(1+Analysis!$B$10),0)</f>
        <v>2979</v>
      </c>
      <c r="P95" s="2">
        <f>ROUND(IF(P$5&lt;13,('Input Sheet'!$C48*P51)/12,IF(P$5&lt;25,('Input Sheet'!$D48*P51)/12,IF(P$5&lt;37,('Input Sheet'!$E48*P51)/12,IF(P$5&lt;49,('Input Sheet'!$F48*P51)/12,('Input Sheet'!$G48*P51)/12))))*(1+Analysis!$B$10),0)</f>
        <v>2979</v>
      </c>
      <c r="Q95" s="2">
        <f>ROUND(IF(Q$5&lt;13,('Input Sheet'!$C48*Q51)/12,IF(Q$5&lt;25,('Input Sheet'!$D48*Q51)/12,IF(Q$5&lt;37,('Input Sheet'!$E48*Q51)/12,IF(Q$5&lt;49,('Input Sheet'!$F48*Q51)/12,('Input Sheet'!$G48*Q51)/12))))*(1+Analysis!$B$10),0)</f>
        <v>2979</v>
      </c>
      <c r="R95" s="2">
        <f>ROUND(IF(R$5&lt;13,('Input Sheet'!$C48*R51)/12,IF(R$5&lt;25,('Input Sheet'!$D48*R51)/12,IF(R$5&lt;37,('Input Sheet'!$E48*R51)/12,IF(R$5&lt;49,('Input Sheet'!$F48*R51)/12,('Input Sheet'!$G48*R51)/12))))*(1+Analysis!$B$10),0)</f>
        <v>2979</v>
      </c>
      <c r="S95" s="2">
        <f>ROUND(IF(S$5&lt;13,('Input Sheet'!$C48*S51)/12,IF(S$5&lt;25,('Input Sheet'!$D48*S51)/12,IF(S$5&lt;37,('Input Sheet'!$E48*S51)/12,IF(S$5&lt;49,('Input Sheet'!$F48*S51)/12,('Input Sheet'!$G48*S51)/12))))*(1+Analysis!$B$10),0)</f>
        <v>2979</v>
      </c>
      <c r="T95" s="2">
        <f>ROUND(IF(T$5&lt;13,('Input Sheet'!$C48*T51)/12,IF(T$5&lt;25,('Input Sheet'!$D48*T51)/12,IF(T$5&lt;37,('Input Sheet'!$E48*T51)/12,IF(T$5&lt;49,('Input Sheet'!$F48*T51)/12,('Input Sheet'!$G48*T51)/12))))*(1+Analysis!$B$10),0)</f>
        <v>2979</v>
      </c>
      <c r="U95" s="2">
        <f>ROUND(IF(U$5&lt;13,('Input Sheet'!$C48*U51)/12,IF(U$5&lt;25,('Input Sheet'!$D48*U51)/12,IF(U$5&lt;37,('Input Sheet'!$E48*U51)/12,IF(U$5&lt;49,('Input Sheet'!$F48*U51)/12,('Input Sheet'!$G48*U51)/12))))*(1+Analysis!$B$10),0)</f>
        <v>2979</v>
      </c>
      <c r="V95" s="2">
        <f>ROUND(IF(V$5&lt;13,('Input Sheet'!$C48*V51)/12,IF(V$5&lt;25,('Input Sheet'!$D48*V51)/12,IF(V$5&lt;37,('Input Sheet'!$E48*V51)/12,IF(V$5&lt;49,('Input Sheet'!$F48*V51)/12,('Input Sheet'!$G48*V51)/12))))*(1+Analysis!$B$10),0)</f>
        <v>2979</v>
      </c>
      <c r="W95" s="2">
        <f>ROUND(IF(W$5&lt;13,('Input Sheet'!$C48*W51)/12,IF(W$5&lt;25,('Input Sheet'!$D48*W51)/12,IF(W$5&lt;37,('Input Sheet'!$E48*W51)/12,IF(W$5&lt;49,('Input Sheet'!$F48*W51)/12,('Input Sheet'!$G48*W51)/12))))*(1+Analysis!$B$10),0)</f>
        <v>2979</v>
      </c>
      <c r="X95" s="2">
        <f>ROUND(IF(X$5&lt;13,('Input Sheet'!$C48*X51)/12,IF(X$5&lt;25,('Input Sheet'!$D48*X51)/12,IF(X$5&lt;37,('Input Sheet'!$E48*X51)/12,IF(X$5&lt;49,('Input Sheet'!$F48*X51)/12,('Input Sheet'!$G48*X51)/12))))*(1+Analysis!$B$10),0)</f>
        <v>2979</v>
      </c>
      <c r="Y95" s="2">
        <f>ROUND(IF(Y$5&lt;13,('Input Sheet'!$C48*Y51)/12,IF(Y$5&lt;25,('Input Sheet'!$D48*Y51)/12,IF(Y$5&lt;37,('Input Sheet'!$E48*Y51)/12,IF(Y$5&lt;49,('Input Sheet'!$F48*Y51)/12,('Input Sheet'!$G48*Y51)/12))))*(1+Analysis!$B$10),0)</f>
        <v>2979</v>
      </c>
      <c r="Z95" s="2">
        <f>ROUND(IF(Z$5&lt;13,('Input Sheet'!$C48*Z51)/12,IF(Z$5&lt;25,('Input Sheet'!$D48*Z51)/12,IF(Z$5&lt;37,('Input Sheet'!$E48*Z51)/12,IF(Z$5&lt;49,('Input Sheet'!$F48*Z51)/12,('Input Sheet'!$G48*Z51)/12))))*(1+Analysis!$B$10),0)</f>
        <v>2979</v>
      </c>
      <c r="AA95" s="2">
        <f>ROUND(IF(AA$5&lt;13,('Input Sheet'!$C48*AA51)/12,IF(AA$5&lt;25,('Input Sheet'!$D48*AA51)/12,IF(AA$5&lt;37,('Input Sheet'!$E48*AA51)/12,IF(AA$5&lt;49,('Input Sheet'!$F48*AA51)/12,('Input Sheet'!$G48*AA51)/12))))*(1+Analysis!$B$10),0)</f>
        <v>3277</v>
      </c>
      <c r="AB95" s="2">
        <f>ROUND(IF(AB$5&lt;13,('Input Sheet'!$C48*AB51)/12,IF(AB$5&lt;25,('Input Sheet'!$D48*AB51)/12,IF(AB$5&lt;37,('Input Sheet'!$E48*AB51)/12,IF(AB$5&lt;49,('Input Sheet'!$F48*AB51)/12,('Input Sheet'!$G48*AB51)/12))))*(1+Analysis!$B$10),0)</f>
        <v>3277</v>
      </c>
      <c r="AC95" s="2">
        <f>ROUND(IF(AC$5&lt;13,('Input Sheet'!$C48*AC51)/12,IF(AC$5&lt;25,('Input Sheet'!$D48*AC51)/12,IF(AC$5&lt;37,('Input Sheet'!$E48*AC51)/12,IF(AC$5&lt;49,('Input Sheet'!$F48*AC51)/12,('Input Sheet'!$G48*AC51)/12))))*(1+Analysis!$B$10),0)</f>
        <v>3277</v>
      </c>
      <c r="AD95" s="2">
        <f>ROUND(IF(AD$5&lt;13,('Input Sheet'!$C48*AD51)/12,IF(AD$5&lt;25,('Input Sheet'!$D48*AD51)/12,IF(AD$5&lt;37,('Input Sheet'!$E48*AD51)/12,IF(AD$5&lt;49,('Input Sheet'!$F48*AD51)/12,('Input Sheet'!$G48*AD51)/12))))*(1+Analysis!$B$10),0)</f>
        <v>3277</v>
      </c>
      <c r="AE95" s="2">
        <f>ROUND(IF(AE$5&lt;13,('Input Sheet'!$C48*AE51)/12,IF(AE$5&lt;25,('Input Sheet'!$D48*AE51)/12,IF(AE$5&lt;37,('Input Sheet'!$E48*AE51)/12,IF(AE$5&lt;49,('Input Sheet'!$F48*AE51)/12,('Input Sheet'!$G48*AE51)/12))))*(1+Analysis!$B$10),0)</f>
        <v>3277</v>
      </c>
      <c r="AF95" s="2">
        <f>ROUND(IF(AF$5&lt;13,('Input Sheet'!$C48*AF51)/12,IF(AF$5&lt;25,('Input Sheet'!$D48*AF51)/12,IF(AF$5&lt;37,('Input Sheet'!$E48*AF51)/12,IF(AF$5&lt;49,('Input Sheet'!$F48*AF51)/12,('Input Sheet'!$G48*AF51)/12))))*(1+Analysis!$B$10),0)</f>
        <v>3277</v>
      </c>
      <c r="AG95" s="2">
        <f>ROUND(IF(AG$5&lt;13,('Input Sheet'!$C48*AG51)/12,IF(AG$5&lt;25,('Input Sheet'!$D48*AG51)/12,IF(AG$5&lt;37,('Input Sheet'!$E48*AG51)/12,IF(AG$5&lt;49,('Input Sheet'!$F48*AG51)/12,('Input Sheet'!$G48*AG51)/12))))*(1+Analysis!$B$10),0)</f>
        <v>3277</v>
      </c>
      <c r="AH95" s="2">
        <f>ROUND(IF(AH$5&lt;13,('Input Sheet'!$C48*AH51)/12,IF(AH$5&lt;25,('Input Sheet'!$D48*AH51)/12,IF(AH$5&lt;37,('Input Sheet'!$E48*AH51)/12,IF(AH$5&lt;49,('Input Sheet'!$F48*AH51)/12,('Input Sheet'!$G48*AH51)/12))))*(1+Analysis!$B$10),0)</f>
        <v>3277</v>
      </c>
      <c r="AI95" s="2">
        <f>ROUND(IF(AI$5&lt;13,('Input Sheet'!$C48*AI51)/12,IF(AI$5&lt;25,('Input Sheet'!$D48*AI51)/12,IF(AI$5&lt;37,('Input Sheet'!$E48*AI51)/12,IF(AI$5&lt;49,('Input Sheet'!$F48*AI51)/12,('Input Sheet'!$G48*AI51)/12))))*(1+Analysis!$B$10),0)</f>
        <v>3277</v>
      </c>
      <c r="AJ95" s="2">
        <f>ROUND(IF(AJ$5&lt;13,('Input Sheet'!$C48*AJ51)/12,IF(AJ$5&lt;25,('Input Sheet'!$D48*AJ51)/12,IF(AJ$5&lt;37,('Input Sheet'!$E48*AJ51)/12,IF(AJ$5&lt;49,('Input Sheet'!$F48*AJ51)/12,('Input Sheet'!$G48*AJ51)/12))))*(1+Analysis!$B$10),0)</f>
        <v>3277</v>
      </c>
      <c r="AK95" s="2">
        <f>ROUND(IF(AK$5&lt;13,('Input Sheet'!$C48*AK51)/12,IF(AK$5&lt;25,('Input Sheet'!$D48*AK51)/12,IF(AK$5&lt;37,('Input Sheet'!$E48*AK51)/12,IF(AK$5&lt;49,('Input Sheet'!$F48*AK51)/12,('Input Sheet'!$G48*AK51)/12))))*(1+Analysis!$B$10),0)</f>
        <v>3277</v>
      </c>
      <c r="AL95" s="2">
        <f>ROUND(IF(AL$5&lt;13,('Input Sheet'!$C48*AL51)/12,IF(AL$5&lt;25,('Input Sheet'!$D48*AL51)/12,IF(AL$5&lt;37,('Input Sheet'!$E48*AL51)/12,IF(AL$5&lt;49,('Input Sheet'!$F48*AL51)/12,('Input Sheet'!$G48*AL51)/12))))*(1+Analysis!$B$10),0)</f>
        <v>3277</v>
      </c>
      <c r="AM95" s="2">
        <f>ROUND(IF(AM$5&lt;13,('Input Sheet'!$C48*AM51)/12,IF(AM$5&lt;25,('Input Sheet'!$D48*AM51)/12,IF(AM$5&lt;37,('Input Sheet'!$E48*AM51)/12,IF(AM$5&lt;49,('Input Sheet'!$F48*AM51)/12,('Input Sheet'!$G48*AM51)/12))))*(1+Analysis!$B$10),0)</f>
        <v>3605</v>
      </c>
      <c r="AN95" s="2">
        <f>ROUND(IF(AN$5&lt;13,('Input Sheet'!$C48*AN51)/12,IF(AN$5&lt;25,('Input Sheet'!$D48*AN51)/12,IF(AN$5&lt;37,('Input Sheet'!$E48*AN51)/12,IF(AN$5&lt;49,('Input Sheet'!$F48*AN51)/12,('Input Sheet'!$G48*AN51)/12))))*(1+Analysis!$B$10),0)</f>
        <v>3605</v>
      </c>
      <c r="AO95" s="2">
        <f>ROUND(IF(AO$5&lt;13,('Input Sheet'!$C48*AO51)/12,IF(AO$5&lt;25,('Input Sheet'!$D48*AO51)/12,IF(AO$5&lt;37,('Input Sheet'!$E48*AO51)/12,IF(AO$5&lt;49,('Input Sheet'!$F48*AO51)/12,('Input Sheet'!$G48*AO51)/12))))*(1+Analysis!$B$10),0)</f>
        <v>3605</v>
      </c>
      <c r="AP95" s="2">
        <f>ROUND(IF(AP$5&lt;13,('Input Sheet'!$C48*AP51)/12,IF(AP$5&lt;25,('Input Sheet'!$D48*AP51)/12,IF(AP$5&lt;37,('Input Sheet'!$E48*AP51)/12,IF(AP$5&lt;49,('Input Sheet'!$F48*AP51)/12,('Input Sheet'!$G48*AP51)/12))))*(1+Analysis!$B$10),0)</f>
        <v>3605</v>
      </c>
      <c r="AQ95" s="2">
        <f>ROUND(IF(AQ$5&lt;13,('Input Sheet'!$C48*AQ51)/12,IF(AQ$5&lt;25,('Input Sheet'!$D48*AQ51)/12,IF(AQ$5&lt;37,('Input Sheet'!$E48*AQ51)/12,IF(AQ$5&lt;49,('Input Sheet'!$F48*AQ51)/12,('Input Sheet'!$G48*AQ51)/12))))*(1+Analysis!$B$10),0)</f>
        <v>3605</v>
      </c>
      <c r="AR95" s="2">
        <f>ROUND(IF(AR$5&lt;13,('Input Sheet'!$C48*AR51)/12,IF(AR$5&lt;25,('Input Sheet'!$D48*AR51)/12,IF(AR$5&lt;37,('Input Sheet'!$E48*AR51)/12,IF(AR$5&lt;49,('Input Sheet'!$F48*AR51)/12,('Input Sheet'!$G48*AR51)/12))))*(1+Analysis!$B$10),0)</f>
        <v>3605</v>
      </c>
      <c r="AS95" s="2">
        <f>ROUND(IF(AS$5&lt;13,('Input Sheet'!$C48*AS51)/12,IF(AS$5&lt;25,('Input Sheet'!$D48*AS51)/12,IF(AS$5&lt;37,('Input Sheet'!$E48*AS51)/12,IF(AS$5&lt;49,('Input Sheet'!$F48*AS51)/12,('Input Sheet'!$G48*AS51)/12))))*(1+Analysis!$B$10),0)</f>
        <v>3605</v>
      </c>
      <c r="AT95" s="2">
        <f>ROUND(IF(AT$5&lt;13,('Input Sheet'!$C48*AT51)/12,IF(AT$5&lt;25,('Input Sheet'!$D48*AT51)/12,IF(AT$5&lt;37,('Input Sheet'!$E48*AT51)/12,IF(AT$5&lt;49,('Input Sheet'!$F48*AT51)/12,('Input Sheet'!$G48*AT51)/12))))*(1+Analysis!$B$10),0)</f>
        <v>3605</v>
      </c>
      <c r="AU95" s="2">
        <f>ROUND(IF(AU$5&lt;13,('Input Sheet'!$C48*AU51)/12,IF(AU$5&lt;25,('Input Sheet'!$D48*AU51)/12,IF(AU$5&lt;37,('Input Sheet'!$E48*AU51)/12,IF(AU$5&lt;49,('Input Sheet'!$F48*AU51)/12,('Input Sheet'!$G48*AU51)/12))))*(1+Analysis!$B$10),0)</f>
        <v>3605</v>
      </c>
      <c r="AV95" s="2">
        <f>ROUND(IF(AV$5&lt;13,('Input Sheet'!$C48*AV51)/12,IF(AV$5&lt;25,('Input Sheet'!$D48*AV51)/12,IF(AV$5&lt;37,('Input Sheet'!$E48*AV51)/12,IF(AV$5&lt;49,('Input Sheet'!$F48*AV51)/12,('Input Sheet'!$G48*AV51)/12))))*(1+Analysis!$B$10),0)</f>
        <v>3605</v>
      </c>
      <c r="AW95" s="2">
        <f>ROUND(IF(AW$5&lt;13,('Input Sheet'!$C48*AW51)/12,IF(AW$5&lt;25,('Input Sheet'!$D48*AW51)/12,IF(AW$5&lt;37,('Input Sheet'!$E48*AW51)/12,IF(AW$5&lt;49,('Input Sheet'!$F48*AW51)/12,('Input Sheet'!$G48*AW51)/12))))*(1+Analysis!$B$10),0)</f>
        <v>3605</v>
      </c>
      <c r="AX95" s="2">
        <f>ROUND(IF(AX$5&lt;13,('Input Sheet'!$C48*AX51)/12,IF(AX$5&lt;25,('Input Sheet'!$D48*AX51)/12,IF(AX$5&lt;37,('Input Sheet'!$E48*AX51)/12,IF(AX$5&lt;49,('Input Sheet'!$F48*AX51)/12,('Input Sheet'!$G48*AX51)/12))))*(1+Analysis!$B$10),0)</f>
        <v>3605</v>
      </c>
      <c r="AY95" s="2">
        <f>ROUND(IF(AY$5&lt;13,('Input Sheet'!$C48*AY51)/12,IF(AY$5&lt;25,('Input Sheet'!$D48*AY51)/12,IF(AY$5&lt;37,('Input Sheet'!$E48*AY51)/12,IF(AY$5&lt;49,('Input Sheet'!$F48*AY51)/12,('Input Sheet'!$G48*AY51)/12))))*(1+Analysis!$B$10),0)</f>
        <v>3965</v>
      </c>
      <c r="AZ95" s="2">
        <f>ROUND(IF(AZ$5&lt;13,('Input Sheet'!$C48*AZ51)/12,IF(AZ$5&lt;25,('Input Sheet'!$D48*AZ51)/12,IF(AZ$5&lt;37,('Input Sheet'!$E48*AZ51)/12,IF(AZ$5&lt;49,('Input Sheet'!$F48*AZ51)/12,('Input Sheet'!$G48*AZ51)/12))))*(1+Analysis!$B$10),0)</f>
        <v>3965</v>
      </c>
      <c r="BA95" s="2">
        <f>ROUND(IF(BA$5&lt;13,('Input Sheet'!$C48*BA51)/12,IF(BA$5&lt;25,('Input Sheet'!$D48*BA51)/12,IF(BA$5&lt;37,('Input Sheet'!$E48*BA51)/12,IF(BA$5&lt;49,('Input Sheet'!$F48*BA51)/12,('Input Sheet'!$G48*BA51)/12))))*(1+Analysis!$B$10),0)</f>
        <v>3965</v>
      </c>
      <c r="BB95" s="2">
        <f>ROUND(IF(BB$5&lt;13,('Input Sheet'!$C48*BB51)/12,IF(BB$5&lt;25,('Input Sheet'!$D48*BB51)/12,IF(BB$5&lt;37,('Input Sheet'!$E48*BB51)/12,IF(BB$5&lt;49,('Input Sheet'!$F48*BB51)/12,('Input Sheet'!$G48*BB51)/12))))*(1+Analysis!$B$10),0)</f>
        <v>3965</v>
      </c>
      <c r="BC95" s="2">
        <f>ROUND(IF(BC$5&lt;13,('Input Sheet'!$C48*BC51)/12,IF(BC$5&lt;25,('Input Sheet'!$D48*BC51)/12,IF(BC$5&lt;37,('Input Sheet'!$E48*BC51)/12,IF(BC$5&lt;49,('Input Sheet'!$F48*BC51)/12,('Input Sheet'!$G48*BC51)/12))))*(1+Analysis!$B$10),0)</f>
        <v>3965</v>
      </c>
      <c r="BD95" s="2">
        <f>ROUND(IF(BD$5&lt;13,('Input Sheet'!$C48*BD51)/12,IF(BD$5&lt;25,('Input Sheet'!$D48*BD51)/12,IF(BD$5&lt;37,('Input Sheet'!$E48*BD51)/12,IF(BD$5&lt;49,('Input Sheet'!$F48*BD51)/12,('Input Sheet'!$G48*BD51)/12))))*(1+Analysis!$B$10),0)</f>
        <v>3965</v>
      </c>
      <c r="BE95" s="2">
        <f>ROUND(IF(BE$5&lt;13,('Input Sheet'!$C48*BE51)/12,IF(BE$5&lt;25,('Input Sheet'!$D48*BE51)/12,IF(BE$5&lt;37,('Input Sheet'!$E48*BE51)/12,IF(BE$5&lt;49,('Input Sheet'!$F48*BE51)/12,('Input Sheet'!$G48*BE51)/12))))*(1+Analysis!$B$10),0)</f>
        <v>3965</v>
      </c>
      <c r="BF95" s="2">
        <f>ROUND(IF(BF$5&lt;13,('Input Sheet'!$C48*BF51)/12,IF(BF$5&lt;25,('Input Sheet'!$D48*BF51)/12,IF(BF$5&lt;37,('Input Sheet'!$E48*BF51)/12,IF(BF$5&lt;49,('Input Sheet'!$F48*BF51)/12,('Input Sheet'!$G48*BF51)/12))))*(1+Analysis!$B$10),0)</f>
        <v>3965</v>
      </c>
      <c r="BG95" s="2">
        <f>ROUND(IF(BG$5&lt;13,('Input Sheet'!$C48*BG51)/12,IF(BG$5&lt;25,('Input Sheet'!$D48*BG51)/12,IF(BG$5&lt;37,('Input Sheet'!$E48*BG51)/12,IF(BG$5&lt;49,('Input Sheet'!$F48*BG51)/12,('Input Sheet'!$G48*BG51)/12))))*(1+Analysis!$B$10),0)</f>
        <v>3965</v>
      </c>
      <c r="BH95" s="2">
        <f>ROUND(IF(BH$5&lt;13,('Input Sheet'!$C48*BH51)/12,IF(BH$5&lt;25,('Input Sheet'!$D48*BH51)/12,IF(BH$5&lt;37,('Input Sheet'!$E48*BH51)/12,IF(BH$5&lt;49,('Input Sheet'!$F48*BH51)/12,('Input Sheet'!$G48*BH51)/12))))*(1+Analysis!$B$10),0)</f>
        <v>3965</v>
      </c>
      <c r="BI95" s="2">
        <f>ROUND(IF(BI$5&lt;13,('Input Sheet'!$C48*BI51)/12,IF(BI$5&lt;25,('Input Sheet'!$D48*BI51)/12,IF(BI$5&lt;37,('Input Sheet'!$E48*BI51)/12,IF(BI$5&lt;49,('Input Sheet'!$F48*BI51)/12,('Input Sheet'!$G48*BI51)/12))))*(1+Analysis!$B$10),0)</f>
        <v>3965</v>
      </c>
      <c r="BJ95" s="2">
        <f>ROUND(IF(BJ$5&lt;13,('Input Sheet'!$C48*BJ51)/12,IF(BJ$5&lt;25,('Input Sheet'!$D48*BJ51)/12,IF(BJ$5&lt;37,('Input Sheet'!$E48*BJ51)/12,IF(BJ$5&lt;49,('Input Sheet'!$F48*BJ51)/12,('Input Sheet'!$G48*BJ51)/12))))*(1+Analysis!$B$10),0)</f>
        <v>3965</v>
      </c>
    </row>
    <row r="96" spans="1:62" x14ac:dyDescent="0.25">
      <c r="B96" s="2" t="str">
        <f t="shared" si="20"/>
        <v>PAYE</v>
      </c>
      <c r="C96" s="48">
        <f t="shared" ref="C96:AH96" si="56">IF(C95=0,0,IF((C95-PersonalAllowance)&gt;LowerLevel,IF((C95-PersonalAllowance)&gt;Upperlevel,(C95-PersonalAllowance-Upperlevel)*PAYErateHigher+Taxaddhigher+Taxaddmedium,(C95-PersonalAllowance-LowerLevel)*PAYErateMedium+Taxaddmedium),(C95-PersonalAllowance)*PAYErate))</f>
        <v>488.56833333333333</v>
      </c>
      <c r="D96" s="48">
        <f t="shared" si="56"/>
        <v>488.56833333333333</v>
      </c>
      <c r="E96" s="48">
        <f t="shared" si="56"/>
        <v>488.56833333333333</v>
      </c>
      <c r="F96" s="48">
        <f t="shared" si="56"/>
        <v>488.56833333333333</v>
      </c>
      <c r="G96" s="48">
        <f t="shared" si="56"/>
        <v>488.56833333333333</v>
      </c>
      <c r="H96" s="48">
        <f t="shared" si="56"/>
        <v>488.56833333333333</v>
      </c>
      <c r="I96" s="48">
        <f t="shared" si="56"/>
        <v>488.56833333333333</v>
      </c>
      <c r="J96" s="48">
        <f t="shared" si="56"/>
        <v>488.56833333333333</v>
      </c>
      <c r="K96" s="48">
        <f t="shared" si="56"/>
        <v>488.56833333333333</v>
      </c>
      <c r="L96" s="48">
        <f t="shared" si="56"/>
        <v>488.56833333333333</v>
      </c>
      <c r="M96" s="48">
        <f t="shared" si="56"/>
        <v>488.56833333333333</v>
      </c>
      <c r="N96" s="48">
        <f t="shared" si="56"/>
        <v>488.56833333333333</v>
      </c>
      <c r="O96" s="48">
        <f t="shared" si="56"/>
        <v>548.18833333333339</v>
      </c>
      <c r="P96" s="48">
        <f t="shared" si="56"/>
        <v>548.18833333333339</v>
      </c>
      <c r="Q96" s="48">
        <f t="shared" si="56"/>
        <v>548.18833333333339</v>
      </c>
      <c r="R96" s="48">
        <f t="shared" si="56"/>
        <v>548.18833333333339</v>
      </c>
      <c r="S96" s="48">
        <f t="shared" si="56"/>
        <v>548.18833333333339</v>
      </c>
      <c r="T96" s="48">
        <f t="shared" si="56"/>
        <v>548.18833333333339</v>
      </c>
      <c r="U96" s="48">
        <f t="shared" si="56"/>
        <v>548.18833333333339</v>
      </c>
      <c r="V96" s="48">
        <f t="shared" si="56"/>
        <v>548.18833333333339</v>
      </c>
      <c r="W96" s="48">
        <f t="shared" si="56"/>
        <v>548.18833333333339</v>
      </c>
      <c r="X96" s="48">
        <f t="shared" si="56"/>
        <v>548.18833333333339</v>
      </c>
      <c r="Y96" s="48">
        <f t="shared" si="56"/>
        <v>548.18833333333339</v>
      </c>
      <c r="Z96" s="48">
        <f t="shared" si="56"/>
        <v>548.18833333333339</v>
      </c>
      <c r="AA96" s="48">
        <f t="shared" si="56"/>
        <v>661.43333333333351</v>
      </c>
      <c r="AB96" s="48">
        <f t="shared" si="56"/>
        <v>661.43333333333351</v>
      </c>
      <c r="AC96" s="48">
        <f t="shared" si="56"/>
        <v>661.43333333333351</v>
      </c>
      <c r="AD96" s="48">
        <f t="shared" si="56"/>
        <v>661.43333333333351</v>
      </c>
      <c r="AE96" s="48">
        <f t="shared" si="56"/>
        <v>661.43333333333351</v>
      </c>
      <c r="AF96" s="48">
        <f t="shared" si="56"/>
        <v>661.43333333333351</v>
      </c>
      <c r="AG96" s="48">
        <f t="shared" si="56"/>
        <v>661.43333333333351</v>
      </c>
      <c r="AH96" s="48">
        <f t="shared" si="56"/>
        <v>661.43333333333351</v>
      </c>
      <c r="AI96" s="48">
        <f t="shared" ref="AI96:BJ96" si="57">IF(AI95=0,0,IF((AI95-PersonalAllowance)&gt;LowerLevel,IF((AI95-PersonalAllowance)&gt;Upperlevel,(AI95-PersonalAllowance-Upperlevel)*PAYErateHigher+Taxaddhigher+Taxaddmedium,(AI95-PersonalAllowance-LowerLevel)*PAYErateMedium+Taxaddmedium),(AI95-PersonalAllowance)*PAYErate))</f>
        <v>661.43333333333351</v>
      </c>
      <c r="AJ96" s="48">
        <f t="shared" si="57"/>
        <v>661.43333333333351</v>
      </c>
      <c r="AK96" s="48">
        <f t="shared" si="57"/>
        <v>661.43333333333351</v>
      </c>
      <c r="AL96" s="48">
        <f t="shared" si="57"/>
        <v>661.43333333333351</v>
      </c>
      <c r="AM96" s="48">
        <f t="shared" si="57"/>
        <v>792.63333333333355</v>
      </c>
      <c r="AN96" s="48">
        <f t="shared" si="57"/>
        <v>792.63333333333355</v>
      </c>
      <c r="AO96" s="48">
        <f t="shared" si="57"/>
        <v>792.63333333333355</v>
      </c>
      <c r="AP96" s="48">
        <f t="shared" si="57"/>
        <v>792.63333333333355</v>
      </c>
      <c r="AQ96" s="48">
        <f t="shared" si="57"/>
        <v>792.63333333333355</v>
      </c>
      <c r="AR96" s="48">
        <f t="shared" si="57"/>
        <v>792.63333333333355</v>
      </c>
      <c r="AS96" s="48">
        <f t="shared" si="57"/>
        <v>792.63333333333355</v>
      </c>
      <c r="AT96" s="48">
        <f t="shared" si="57"/>
        <v>792.63333333333355</v>
      </c>
      <c r="AU96" s="48">
        <f t="shared" si="57"/>
        <v>792.63333333333355</v>
      </c>
      <c r="AV96" s="48">
        <f t="shared" si="57"/>
        <v>792.63333333333355</v>
      </c>
      <c r="AW96" s="48">
        <f t="shared" si="57"/>
        <v>792.63333333333355</v>
      </c>
      <c r="AX96" s="48">
        <f t="shared" si="57"/>
        <v>792.63333333333355</v>
      </c>
      <c r="AY96" s="48">
        <f t="shared" si="57"/>
        <v>936.63333333333355</v>
      </c>
      <c r="AZ96" s="48">
        <f t="shared" si="57"/>
        <v>936.63333333333355</v>
      </c>
      <c r="BA96" s="48">
        <f t="shared" si="57"/>
        <v>936.63333333333355</v>
      </c>
      <c r="BB96" s="48">
        <f t="shared" si="57"/>
        <v>936.63333333333355</v>
      </c>
      <c r="BC96" s="48">
        <f t="shared" si="57"/>
        <v>936.63333333333355</v>
      </c>
      <c r="BD96" s="48">
        <f t="shared" si="57"/>
        <v>936.63333333333355</v>
      </c>
      <c r="BE96" s="48">
        <f t="shared" si="57"/>
        <v>936.63333333333355</v>
      </c>
      <c r="BF96" s="48">
        <f t="shared" si="57"/>
        <v>936.63333333333355</v>
      </c>
      <c r="BG96" s="48">
        <f t="shared" si="57"/>
        <v>936.63333333333355</v>
      </c>
      <c r="BH96" s="48">
        <f t="shared" si="57"/>
        <v>936.63333333333355</v>
      </c>
      <c r="BI96" s="48">
        <f t="shared" si="57"/>
        <v>936.63333333333355</v>
      </c>
      <c r="BJ96" s="48">
        <f t="shared" si="57"/>
        <v>936.63333333333355</v>
      </c>
    </row>
    <row r="97" spans="1:62" x14ac:dyDescent="0.25">
      <c r="B97" s="2" t="str">
        <f t="shared" si="20"/>
        <v>E'ee NIC</v>
      </c>
      <c r="C97" s="48">
        <f t="shared" ref="C97:AH97" si="58">IF(C95=0,0,IF(C95*12/52&gt;Upperearningslimit,((Upperearningslimit-NICnilEmployee)*EeeNICrate*52/12)+((C95*12/52-Upperearningslimit)*EeeNICrate1*52/12),((C95*12)/52-NICnilEmployee)*EeeNICrate*52/12))</f>
        <v>248.03666666666669</v>
      </c>
      <c r="D97" s="48">
        <f t="shared" si="58"/>
        <v>248.03666666666669</v>
      </c>
      <c r="E97" s="48">
        <f t="shared" si="58"/>
        <v>248.03666666666669</v>
      </c>
      <c r="F97" s="48">
        <f t="shared" si="58"/>
        <v>248.03666666666669</v>
      </c>
      <c r="G97" s="48">
        <f t="shared" si="58"/>
        <v>248.03666666666669</v>
      </c>
      <c r="H97" s="48">
        <f t="shared" si="58"/>
        <v>248.03666666666669</v>
      </c>
      <c r="I97" s="48">
        <f t="shared" si="58"/>
        <v>248.03666666666669</v>
      </c>
      <c r="J97" s="48">
        <f t="shared" si="58"/>
        <v>248.03666666666669</v>
      </c>
      <c r="K97" s="48">
        <f t="shared" si="58"/>
        <v>248.03666666666669</v>
      </c>
      <c r="L97" s="48">
        <f t="shared" si="58"/>
        <v>248.03666666666669</v>
      </c>
      <c r="M97" s="48">
        <f t="shared" si="58"/>
        <v>248.03666666666669</v>
      </c>
      <c r="N97" s="48">
        <f t="shared" si="58"/>
        <v>248.03666666666669</v>
      </c>
      <c r="O97" s="48">
        <f t="shared" si="58"/>
        <v>250.74666666666667</v>
      </c>
      <c r="P97" s="48">
        <f t="shared" si="58"/>
        <v>250.74666666666667</v>
      </c>
      <c r="Q97" s="48">
        <f t="shared" si="58"/>
        <v>250.74666666666667</v>
      </c>
      <c r="R97" s="48">
        <f t="shared" si="58"/>
        <v>250.74666666666667</v>
      </c>
      <c r="S97" s="48">
        <f t="shared" si="58"/>
        <v>250.74666666666667</v>
      </c>
      <c r="T97" s="48">
        <f t="shared" si="58"/>
        <v>250.74666666666667</v>
      </c>
      <c r="U97" s="48">
        <f t="shared" si="58"/>
        <v>250.74666666666667</v>
      </c>
      <c r="V97" s="48">
        <f t="shared" si="58"/>
        <v>250.74666666666667</v>
      </c>
      <c r="W97" s="48">
        <f t="shared" si="58"/>
        <v>250.74666666666667</v>
      </c>
      <c r="X97" s="48">
        <f t="shared" si="58"/>
        <v>250.74666666666667</v>
      </c>
      <c r="Y97" s="48">
        <f t="shared" si="58"/>
        <v>250.74666666666667</v>
      </c>
      <c r="Z97" s="48">
        <f t="shared" si="58"/>
        <v>250.74666666666667</v>
      </c>
      <c r="AA97" s="48">
        <f t="shared" si="58"/>
        <v>253.72666666666669</v>
      </c>
      <c r="AB97" s="48">
        <f t="shared" si="58"/>
        <v>253.72666666666669</v>
      </c>
      <c r="AC97" s="48">
        <f t="shared" si="58"/>
        <v>253.72666666666669</v>
      </c>
      <c r="AD97" s="48">
        <f t="shared" si="58"/>
        <v>253.72666666666669</v>
      </c>
      <c r="AE97" s="48">
        <f t="shared" si="58"/>
        <v>253.72666666666669</v>
      </c>
      <c r="AF97" s="48">
        <f t="shared" si="58"/>
        <v>253.72666666666669</v>
      </c>
      <c r="AG97" s="48">
        <f t="shared" si="58"/>
        <v>253.72666666666669</v>
      </c>
      <c r="AH97" s="48">
        <f t="shared" si="58"/>
        <v>253.72666666666669</v>
      </c>
      <c r="AI97" s="48">
        <f t="shared" ref="AI97:BJ97" si="59">IF(AI95=0,0,IF(AI95*12/52&gt;Upperearningslimit,((Upperearningslimit-NICnilEmployee)*EeeNICrate*52/12)+((AI95*12/52-Upperearningslimit)*EeeNICrate1*52/12),((AI95*12)/52-NICnilEmployee)*EeeNICrate*52/12))</f>
        <v>253.72666666666669</v>
      </c>
      <c r="AJ97" s="48">
        <f t="shared" si="59"/>
        <v>253.72666666666669</v>
      </c>
      <c r="AK97" s="48">
        <f t="shared" si="59"/>
        <v>253.72666666666669</v>
      </c>
      <c r="AL97" s="48">
        <f t="shared" si="59"/>
        <v>253.72666666666669</v>
      </c>
      <c r="AM97" s="48">
        <f t="shared" si="59"/>
        <v>257.00666666666666</v>
      </c>
      <c r="AN97" s="48">
        <f t="shared" si="59"/>
        <v>257.00666666666666</v>
      </c>
      <c r="AO97" s="48">
        <f t="shared" si="59"/>
        <v>257.00666666666666</v>
      </c>
      <c r="AP97" s="48">
        <f t="shared" si="59"/>
        <v>257.00666666666666</v>
      </c>
      <c r="AQ97" s="48">
        <f t="shared" si="59"/>
        <v>257.00666666666666</v>
      </c>
      <c r="AR97" s="48">
        <f t="shared" si="59"/>
        <v>257.00666666666666</v>
      </c>
      <c r="AS97" s="48">
        <f t="shared" si="59"/>
        <v>257.00666666666666</v>
      </c>
      <c r="AT97" s="48">
        <f t="shared" si="59"/>
        <v>257.00666666666666</v>
      </c>
      <c r="AU97" s="48">
        <f t="shared" si="59"/>
        <v>257.00666666666666</v>
      </c>
      <c r="AV97" s="48">
        <f t="shared" si="59"/>
        <v>257.00666666666666</v>
      </c>
      <c r="AW97" s="48">
        <f t="shared" si="59"/>
        <v>257.00666666666666</v>
      </c>
      <c r="AX97" s="48">
        <f t="shared" si="59"/>
        <v>257.00666666666666</v>
      </c>
      <c r="AY97" s="48">
        <f t="shared" si="59"/>
        <v>260.60666666666668</v>
      </c>
      <c r="AZ97" s="48">
        <f t="shared" si="59"/>
        <v>260.60666666666668</v>
      </c>
      <c r="BA97" s="48">
        <f t="shared" si="59"/>
        <v>260.60666666666668</v>
      </c>
      <c r="BB97" s="48">
        <f t="shared" si="59"/>
        <v>260.60666666666668</v>
      </c>
      <c r="BC97" s="48">
        <f t="shared" si="59"/>
        <v>260.60666666666668</v>
      </c>
      <c r="BD97" s="48">
        <f t="shared" si="59"/>
        <v>260.60666666666668</v>
      </c>
      <c r="BE97" s="48">
        <f t="shared" si="59"/>
        <v>260.60666666666668</v>
      </c>
      <c r="BF97" s="48">
        <f t="shared" si="59"/>
        <v>260.60666666666668</v>
      </c>
      <c r="BG97" s="48">
        <f t="shared" si="59"/>
        <v>260.60666666666668</v>
      </c>
      <c r="BH97" s="48">
        <f t="shared" si="59"/>
        <v>260.60666666666668</v>
      </c>
      <c r="BI97" s="48">
        <f t="shared" si="59"/>
        <v>260.60666666666668</v>
      </c>
      <c r="BJ97" s="48">
        <f t="shared" si="59"/>
        <v>260.60666666666668</v>
      </c>
    </row>
    <row r="98" spans="1:62" x14ac:dyDescent="0.25">
      <c r="B98" s="2" t="str">
        <f t="shared" si="20"/>
        <v>Net Pay</v>
      </c>
      <c r="C98" s="2">
        <f t="shared" ref="C98:AH98" si="60">C95-C96-C97</f>
        <v>1971.3950000000002</v>
      </c>
      <c r="D98" s="2">
        <f t="shared" si="60"/>
        <v>1971.3950000000002</v>
      </c>
      <c r="E98" s="2">
        <f t="shared" si="60"/>
        <v>1971.3950000000002</v>
      </c>
      <c r="F98" s="2">
        <f t="shared" si="60"/>
        <v>1971.3950000000002</v>
      </c>
      <c r="G98" s="2">
        <f t="shared" si="60"/>
        <v>1971.3950000000002</v>
      </c>
      <c r="H98" s="2">
        <f t="shared" si="60"/>
        <v>1971.3950000000002</v>
      </c>
      <c r="I98" s="2">
        <f t="shared" si="60"/>
        <v>1971.3950000000002</v>
      </c>
      <c r="J98" s="2">
        <f t="shared" si="60"/>
        <v>1971.3950000000002</v>
      </c>
      <c r="K98" s="2">
        <f t="shared" si="60"/>
        <v>1971.3950000000002</v>
      </c>
      <c r="L98" s="2">
        <f t="shared" si="60"/>
        <v>1971.3950000000002</v>
      </c>
      <c r="M98" s="2">
        <f t="shared" si="60"/>
        <v>1971.3950000000002</v>
      </c>
      <c r="N98" s="2">
        <f t="shared" si="60"/>
        <v>1971.3950000000002</v>
      </c>
      <c r="O98" s="2">
        <f t="shared" si="60"/>
        <v>2180.0649999999996</v>
      </c>
      <c r="P98" s="2">
        <f t="shared" si="60"/>
        <v>2180.0649999999996</v>
      </c>
      <c r="Q98" s="2">
        <f t="shared" si="60"/>
        <v>2180.0649999999996</v>
      </c>
      <c r="R98" s="2">
        <f t="shared" si="60"/>
        <v>2180.0649999999996</v>
      </c>
      <c r="S98" s="2">
        <f t="shared" si="60"/>
        <v>2180.0649999999996</v>
      </c>
      <c r="T98" s="2">
        <f t="shared" si="60"/>
        <v>2180.0649999999996</v>
      </c>
      <c r="U98" s="2">
        <f t="shared" si="60"/>
        <v>2180.0649999999996</v>
      </c>
      <c r="V98" s="2">
        <f t="shared" si="60"/>
        <v>2180.0649999999996</v>
      </c>
      <c r="W98" s="2">
        <f t="shared" si="60"/>
        <v>2180.0649999999996</v>
      </c>
      <c r="X98" s="2">
        <f t="shared" si="60"/>
        <v>2180.0649999999996</v>
      </c>
      <c r="Y98" s="2">
        <f t="shared" si="60"/>
        <v>2180.0649999999996</v>
      </c>
      <c r="Z98" s="2">
        <f t="shared" si="60"/>
        <v>2180.0649999999996</v>
      </c>
      <c r="AA98" s="2">
        <f t="shared" si="60"/>
        <v>2361.84</v>
      </c>
      <c r="AB98" s="2">
        <f t="shared" si="60"/>
        <v>2361.84</v>
      </c>
      <c r="AC98" s="2">
        <f t="shared" si="60"/>
        <v>2361.84</v>
      </c>
      <c r="AD98" s="2">
        <f t="shared" si="60"/>
        <v>2361.84</v>
      </c>
      <c r="AE98" s="2">
        <f t="shared" si="60"/>
        <v>2361.84</v>
      </c>
      <c r="AF98" s="2">
        <f t="shared" si="60"/>
        <v>2361.84</v>
      </c>
      <c r="AG98" s="2">
        <f t="shared" si="60"/>
        <v>2361.84</v>
      </c>
      <c r="AH98" s="2">
        <f t="shared" si="60"/>
        <v>2361.84</v>
      </c>
      <c r="AI98" s="2">
        <f t="shared" ref="AI98:BJ98" si="61">AI95-AI96-AI97</f>
        <v>2361.84</v>
      </c>
      <c r="AJ98" s="2">
        <f t="shared" si="61"/>
        <v>2361.84</v>
      </c>
      <c r="AK98" s="2">
        <f t="shared" si="61"/>
        <v>2361.84</v>
      </c>
      <c r="AL98" s="2">
        <f t="shared" si="61"/>
        <v>2361.84</v>
      </c>
      <c r="AM98" s="2">
        <f t="shared" si="61"/>
        <v>2555.3599999999997</v>
      </c>
      <c r="AN98" s="2">
        <f t="shared" si="61"/>
        <v>2555.3599999999997</v>
      </c>
      <c r="AO98" s="2">
        <f t="shared" si="61"/>
        <v>2555.3599999999997</v>
      </c>
      <c r="AP98" s="2">
        <f t="shared" si="61"/>
        <v>2555.3599999999997</v>
      </c>
      <c r="AQ98" s="2">
        <f t="shared" si="61"/>
        <v>2555.3599999999997</v>
      </c>
      <c r="AR98" s="2">
        <f t="shared" si="61"/>
        <v>2555.3599999999997</v>
      </c>
      <c r="AS98" s="2">
        <f t="shared" si="61"/>
        <v>2555.3599999999997</v>
      </c>
      <c r="AT98" s="2">
        <f t="shared" si="61"/>
        <v>2555.3599999999997</v>
      </c>
      <c r="AU98" s="2">
        <f t="shared" si="61"/>
        <v>2555.3599999999997</v>
      </c>
      <c r="AV98" s="2">
        <f t="shared" si="61"/>
        <v>2555.3599999999997</v>
      </c>
      <c r="AW98" s="2">
        <f t="shared" si="61"/>
        <v>2555.3599999999997</v>
      </c>
      <c r="AX98" s="2">
        <f t="shared" si="61"/>
        <v>2555.3599999999997</v>
      </c>
      <c r="AY98" s="2">
        <f t="shared" si="61"/>
        <v>2767.7599999999998</v>
      </c>
      <c r="AZ98" s="2">
        <f t="shared" si="61"/>
        <v>2767.7599999999998</v>
      </c>
      <c r="BA98" s="2">
        <f t="shared" si="61"/>
        <v>2767.7599999999998</v>
      </c>
      <c r="BB98" s="2">
        <f t="shared" si="61"/>
        <v>2767.7599999999998</v>
      </c>
      <c r="BC98" s="2">
        <f t="shared" si="61"/>
        <v>2767.7599999999998</v>
      </c>
      <c r="BD98" s="2">
        <f t="shared" si="61"/>
        <v>2767.7599999999998</v>
      </c>
      <c r="BE98" s="2">
        <f t="shared" si="61"/>
        <v>2767.7599999999998</v>
      </c>
      <c r="BF98" s="2">
        <f t="shared" si="61"/>
        <v>2767.7599999999998</v>
      </c>
      <c r="BG98" s="2">
        <f t="shared" si="61"/>
        <v>2767.7599999999998</v>
      </c>
      <c r="BH98" s="2">
        <f t="shared" si="61"/>
        <v>2767.7599999999998</v>
      </c>
      <c r="BI98" s="2">
        <f t="shared" si="61"/>
        <v>2767.7599999999998</v>
      </c>
      <c r="BJ98" s="2">
        <f t="shared" si="61"/>
        <v>2767.7599999999998</v>
      </c>
    </row>
    <row r="99" spans="1:62" x14ac:dyDescent="0.25">
      <c r="B99" s="2" t="str">
        <f t="shared" si="20"/>
        <v>E'er NIC</v>
      </c>
      <c r="C99" s="48">
        <f t="shared" ref="C99:BJ99" si="62">IF(C95=0,0,((C95*12/52)-NICnilEmployer)*EerNICrate*52/12)</f>
        <v>296.14933333333335</v>
      </c>
      <c r="D99" s="48">
        <f t="shared" si="62"/>
        <v>296.14933333333335</v>
      </c>
      <c r="E99" s="48">
        <f t="shared" si="62"/>
        <v>296.14933333333335</v>
      </c>
      <c r="F99" s="48">
        <f t="shared" si="62"/>
        <v>296.14933333333335</v>
      </c>
      <c r="G99" s="48">
        <f t="shared" si="62"/>
        <v>296.14933333333335</v>
      </c>
      <c r="H99" s="48">
        <f t="shared" si="62"/>
        <v>296.14933333333335</v>
      </c>
      <c r="I99" s="48">
        <f t="shared" si="62"/>
        <v>296.14933333333335</v>
      </c>
      <c r="J99" s="48">
        <f t="shared" si="62"/>
        <v>296.14933333333335</v>
      </c>
      <c r="K99" s="48">
        <f t="shared" si="62"/>
        <v>296.14933333333335</v>
      </c>
      <c r="L99" s="48">
        <f t="shared" si="62"/>
        <v>296.14933333333335</v>
      </c>
      <c r="M99" s="48">
        <f t="shared" si="62"/>
        <v>296.14933333333335</v>
      </c>
      <c r="N99" s="48">
        <f t="shared" si="62"/>
        <v>296.14933333333335</v>
      </c>
      <c r="O99" s="48">
        <f t="shared" si="62"/>
        <v>330.83733333333333</v>
      </c>
      <c r="P99" s="48">
        <f t="shared" si="62"/>
        <v>330.83733333333333</v>
      </c>
      <c r="Q99" s="48">
        <f t="shared" si="62"/>
        <v>330.83733333333333</v>
      </c>
      <c r="R99" s="48">
        <f t="shared" si="62"/>
        <v>330.83733333333333</v>
      </c>
      <c r="S99" s="48">
        <f t="shared" si="62"/>
        <v>330.83733333333333</v>
      </c>
      <c r="T99" s="48">
        <f t="shared" si="62"/>
        <v>330.83733333333333</v>
      </c>
      <c r="U99" s="48">
        <f t="shared" si="62"/>
        <v>330.83733333333333</v>
      </c>
      <c r="V99" s="48">
        <f t="shared" si="62"/>
        <v>330.83733333333333</v>
      </c>
      <c r="W99" s="48">
        <f t="shared" si="62"/>
        <v>330.83733333333333</v>
      </c>
      <c r="X99" s="48">
        <f t="shared" si="62"/>
        <v>330.83733333333333</v>
      </c>
      <c r="Y99" s="48">
        <f t="shared" si="62"/>
        <v>330.83733333333333</v>
      </c>
      <c r="Z99" s="48">
        <f t="shared" si="62"/>
        <v>330.83733333333333</v>
      </c>
      <c r="AA99" s="48">
        <f t="shared" si="62"/>
        <v>368.9813333333334</v>
      </c>
      <c r="AB99" s="48">
        <f t="shared" si="62"/>
        <v>368.9813333333334</v>
      </c>
      <c r="AC99" s="48">
        <f t="shared" si="62"/>
        <v>368.9813333333334</v>
      </c>
      <c r="AD99" s="48">
        <f t="shared" si="62"/>
        <v>368.9813333333334</v>
      </c>
      <c r="AE99" s="48">
        <f t="shared" si="62"/>
        <v>368.9813333333334</v>
      </c>
      <c r="AF99" s="48">
        <f t="shared" si="62"/>
        <v>368.9813333333334</v>
      </c>
      <c r="AG99" s="48">
        <f t="shared" si="62"/>
        <v>368.9813333333334</v>
      </c>
      <c r="AH99" s="48">
        <f t="shared" si="62"/>
        <v>368.9813333333334</v>
      </c>
      <c r="AI99" s="48">
        <f t="shared" si="62"/>
        <v>368.9813333333334</v>
      </c>
      <c r="AJ99" s="48">
        <f t="shared" si="62"/>
        <v>368.9813333333334</v>
      </c>
      <c r="AK99" s="48">
        <f t="shared" si="62"/>
        <v>368.9813333333334</v>
      </c>
      <c r="AL99" s="48">
        <f t="shared" si="62"/>
        <v>368.9813333333334</v>
      </c>
      <c r="AM99" s="48">
        <f t="shared" si="62"/>
        <v>410.96533333333332</v>
      </c>
      <c r="AN99" s="48">
        <f t="shared" si="62"/>
        <v>410.96533333333332</v>
      </c>
      <c r="AO99" s="48">
        <f t="shared" si="62"/>
        <v>410.96533333333332</v>
      </c>
      <c r="AP99" s="48">
        <f t="shared" si="62"/>
        <v>410.96533333333332</v>
      </c>
      <c r="AQ99" s="48">
        <f t="shared" si="62"/>
        <v>410.96533333333332</v>
      </c>
      <c r="AR99" s="48">
        <f t="shared" si="62"/>
        <v>410.96533333333332</v>
      </c>
      <c r="AS99" s="48">
        <f t="shared" si="62"/>
        <v>410.96533333333332</v>
      </c>
      <c r="AT99" s="48">
        <f t="shared" si="62"/>
        <v>410.96533333333332</v>
      </c>
      <c r="AU99" s="48">
        <f t="shared" si="62"/>
        <v>410.96533333333332</v>
      </c>
      <c r="AV99" s="48">
        <f t="shared" si="62"/>
        <v>410.96533333333332</v>
      </c>
      <c r="AW99" s="48">
        <f t="shared" si="62"/>
        <v>410.96533333333332</v>
      </c>
      <c r="AX99" s="48">
        <f t="shared" si="62"/>
        <v>410.96533333333332</v>
      </c>
      <c r="AY99" s="48">
        <f t="shared" si="62"/>
        <v>457.04533333333342</v>
      </c>
      <c r="AZ99" s="48">
        <f t="shared" si="62"/>
        <v>457.04533333333342</v>
      </c>
      <c r="BA99" s="48">
        <f t="shared" si="62"/>
        <v>457.04533333333342</v>
      </c>
      <c r="BB99" s="48">
        <f t="shared" si="62"/>
        <v>457.04533333333342</v>
      </c>
      <c r="BC99" s="48">
        <f t="shared" si="62"/>
        <v>457.04533333333342</v>
      </c>
      <c r="BD99" s="48">
        <f t="shared" si="62"/>
        <v>457.04533333333342</v>
      </c>
      <c r="BE99" s="48">
        <f t="shared" si="62"/>
        <v>457.04533333333342</v>
      </c>
      <c r="BF99" s="48">
        <f t="shared" si="62"/>
        <v>457.04533333333342</v>
      </c>
      <c r="BG99" s="48">
        <f t="shared" si="62"/>
        <v>457.04533333333342</v>
      </c>
      <c r="BH99" s="48">
        <f t="shared" si="62"/>
        <v>457.04533333333342</v>
      </c>
      <c r="BI99" s="48">
        <f t="shared" si="62"/>
        <v>457.04533333333342</v>
      </c>
      <c r="BJ99" s="48">
        <f t="shared" si="62"/>
        <v>457.04533333333342</v>
      </c>
    </row>
    <row r="100" spans="1:62" x14ac:dyDescent="0.25">
      <c r="A100" s="2" t="str">
        <f>B52</f>
        <v>Back-end Tech developer</v>
      </c>
      <c r="B100" s="2" t="str">
        <f t="shared" si="20"/>
        <v>Gross Pay</v>
      </c>
      <c r="C100" s="2">
        <f>ROUND(IF(C$5&lt;13,('Input Sheet'!$C49*C52)/12,IF(C$5&lt;25,('Input Sheet'!$D49*C52)/12,IF(C$5&lt;37,('Input Sheet'!$E49*C52)/12,IF(C$5&lt;49,('Input Sheet'!$F49*C52)/12,('Input Sheet'!$G49*C52)/12))))*(1+Analysis!$B$10),0)</f>
        <v>5833</v>
      </c>
      <c r="D100" s="2">
        <f>ROUND(IF(D$5&lt;13,('Input Sheet'!$C49*D52)/12,IF(D$5&lt;25,('Input Sheet'!$D49*D52)/12,IF(D$5&lt;37,('Input Sheet'!$E49*D52)/12,IF(D$5&lt;49,('Input Sheet'!$F49*D52)/12,('Input Sheet'!$G49*D52)/12))))*(1+Analysis!$B$10),0)</f>
        <v>11667</v>
      </c>
      <c r="E100" s="2">
        <f>ROUND(IF(E$5&lt;13,('Input Sheet'!$C49*E52)/12,IF(E$5&lt;25,('Input Sheet'!$D49*E52)/12,IF(E$5&lt;37,('Input Sheet'!$E49*E52)/12,IF(E$5&lt;49,('Input Sheet'!$F49*E52)/12,('Input Sheet'!$G49*E52)/12))))*(1+Analysis!$B$10),0)</f>
        <v>11667</v>
      </c>
      <c r="F100" s="2">
        <f>ROUND(IF(F$5&lt;13,('Input Sheet'!$C49*F52)/12,IF(F$5&lt;25,('Input Sheet'!$D49*F52)/12,IF(F$5&lt;37,('Input Sheet'!$E49*F52)/12,IF(F$5&lt;49,('Input Sheet'!$F49*F52)/12,('Input Sheet'!$G49*F52)/12))))*(1+Analysis!$B$10),0)</f>
        <v>11667</v>
      </c>
      <c r="G100" s="2">
        <f>ROUND(IF(G$5&lt;13,('Input Sheet'!$C49*G52)/12,IF(G$5&lt;25,('Input Sheet'!$D49*G52)/12,IF(G$5&lt;37,('Input Sheet'!$E49*G52)/12,IF(G$5&lt;49,('Input Sheet'!$F49*G52)/12,('Input Sheet'!$G49*G52)/12))))*(1+Analysis!$B$10),0)</f>
        <v>11667</v>
      </c>
      <c r="H100" s="2">
        <f>ROUND(IF(H$5&lt;13,('Input Sheet'!$C49*H52)/12,IF(H$5&lt;25,('Input Sheet'!$D49*H52)/12,IF(H$5&lt;37,('Input Sheet'!$E49*H52)/12,IF(H$5&lt;49,('Input Sheet'!$F49*H52)/12,('Input Sheet'!$G49*H52)/12))))*(1+Analysis!$B$10),0)</f>
        <v>11667</v>
      </c>
      <c r="I100" s="2">
        <f>ROUND(IF(I$5&lt;13,('Input Sheet'!$C49*I52)/12,IF(I$5&lt;25,('Input Sheet'!$D49*I52)/12,IF(I$5&lt;37,('Input Sheet'!$E49*I52)/12,IF(I$5&lt;49,('Input Sheet'!$F49*I52)/12,('Input Sheet'!$G49*I52)/12))))*(1+Analysis!$B$10),0)</f>
        <v>11667</v>
      </c>
      <c r="J100" s="2">
        <f>ROUND(IF(J$5&lt;13,('Input Sheet'!$C49*J52)/12,IF(J$5&lt;25,('Input Sheet'!$D49*J52)/12,IF(J$5&lt;37,('Input Sheet'!$E49*J52)/12,IF(J$5&lt;49,('Input Sheet'!$F49*J52)/12,('Input Sheet'!$G49*J52)/12))))*(1+Analysis!$B$10),0)</f>
        <v>11667</v>
      </c>
      <c r="K100" s="2">
        <f>ROUND(IF(K$5&lt;13,('Input Sheet'!$C49*K52)/12,IF(K$5&lt;25,('Input Sheet'!$D49*K52)/12,IF(K$5&lt;37,('Input Sheet'!$E49*K52)/12,IF(K$5&lt;49,('Input Sheet'!$F49*K52)/12,('Input Sheet'!$G49*K52)/12))))*(1+Analysis!$B$10),0)</f>
        <v>11667</v>
      </c>
      <c r="L100" s="2">
        <f>ROUND(IF(L$5&lt;13,('Input Sheet'!$C49*L52)/12,IF(L$5&lt;25,('Input Sheet'!$D49*L52)/12,IF(L$5&lt;37,('Input Sheet'!$E49*L52)/12,IF(L$5&lt;49,('Input Sheet'!$F49*L52)/12,('Input Sheet'!$G49*L52)/12))))*(1+Analysis!$B$10),0)</f>
        <v>11667</v>
      </c>
      <c r="M100" s="2">
        <f>ROUND(IF(M$5&lt;13,('Input Sheet'!$C49*M52)/12,IF(M$5&lt;25,('Input Sheet'!$D49*M52)/12,IF(M$5&lt;37,('Input Sheet'!$E49*M52)/12,IF(M$5&lt;49,('Input Sheet'!$F49*M52)/12,('Input Sheet'!$G49*M52)/12))))*(1+Analysis!$B$10),0)</f>
        <v>11667</v>
      </c>
      <c r="N100" s="2">
        <f>ROUND(IF(N$5&lt;13,('Input Sheet'!$C49*N52)/12,IF(N$5&lt;25,('Input Sheet'!$D49*N52)/12,IF(N$5&lt;37,('Input Sheet'!$E49*N52)/12,IF(N$5&lt;49,('Input Sheet'!$F49*N52)/12,('Input Sheet'!$G49*N52)/12))))*(1+Analysis!$B$10),0)</f>
        <v>11667</v>
      </c>
      <c r="O100" s="2">
        <f>ROUND(IF(O$5&lt;13,('Input Sheet'!$C49*O52)/12,IF(O$5&lt;25,('Input Sheet'!$D49*O52)/12,IF(O$5&lt;37,('Input Sheet'!$E49*O52)/12,IF(O$5&lt;49,('Input Sheet'!$F49*O52)/12,('Input Sheet'!$G49*O52)/12))))*(1+Analysis!$B$10),0)</f>
        <v>12833</v>
      </c>
      <c r="P100" s="2">
        <f>ROUND(IF(P$5&lt;13,('Input Sheet'!$C49*P52)/12,IF(P$5&lt;25,('Input Sheet'!$D49*P52)/12,IF(P$5&lt;37,('Input Sheet'!$E49*P52)/12,IF(P$5&lt;49,('Input Sheet'!$F49*P52)/12,('Input Sheet'!$G49*P52)/12))))*(1+Analysis!$B$10),0)</f>
        <v>12833</v>
      </c>
      <c r="Q100" s="2">
        <f>ROUND(IF(Q$5&lt;13,('Input Sheet'!$C49*Q52)/12,IF(Q$5&lt;25,('Input Sheet'!$D49*Q52)/12,IF(Q$5&lt;37,('Input Sheet'!$E49*Q52)/12,IF(Q$5&lt;49,('Input Sheet'!$F49*Q52)/12,('Input Sheet'!$G49*Q52)/12))))*(1+Analysis!$B$10),0)</f>
        <v>12833</v>
      </c>
      <c r="R100" s="2">
        <f>ROUND(IF(R$5&lt;13,('Input Sheet'!$C49*R52)/12,IF(R$5&lt;25,('Input Sheet'!$D49*R52)/12,IF(R$5&lt;37,('Input Sheet'!$E49*R52)/12,IF(R$5&lt;49,('Input Sheet'!$F49*R52)/12,('Input Sheet'!$G49*R52)/12))))*(1+Analysis!$B$10),0)</f>
        <v>12833</v>
      </c>
      <c r="S100" s="2">
        <f>ROUND(IF(S$5&lt;13,('Input Sheet'!$C49*S52)/12,IF(S$5&lt;25,('Input Sheet'!$D49*S52)/12,IF(S$5&lt;37,('Input Sheet'!$E49*S52)/12,IF(S$5&lt;49,('Input Sheet'!$F49*S52)/12,('Input Sheet'!$G49*S52)/12))))*(1+Analysis!$B$10),0)</f>
        <v>12833</v>
      </c>
      <c r="T100" s="2">
        <f>ROUND(IF(T$5&lt;13,('Input Sheet'!$C49*T52)/12,IF(T$5&lt;25,('Input Sheet'!$D49*T52)/12,IF(T$5&lt;37,('Input Sheet'!$E49*T52)/12,IF(T$5&lt;49,('Input Sheet'!$F49*T52)/12,('Input Sheet'!$G49*T52)/12))))*(1+Analysis!$B$10),0)</f>
        <v>12833</v>
      </c>
      <c r="U100" s="2">
        <f>ROUND(IF(U$5&lt;13,('Input Sheet'!$C49*U52)/12,IF(U$5&lt;25,('Input Sheet'!$D49*U52)/12,IF(U$5&lt;37,('Input Sheet'!$E49*U52)/12,IF(U$5&lt;49,('Input Sheet'!$F49*U52)/12,('Input Sheet'!$G49*U52)/12))))*(1+Analysis!$B$10),0)</f>
        <v>6417</v>
      </c>
      <c r="V100" s="2">
        <f>ROUND(IF(V$5&lt;13,('Input Sheet'!$C49*V52)/12,IF(V$5&lt;25,('Input Sheet'!$D49*V52)/12,IF(V$5&lt;37,('Input Sheet'!$E49*V52)/12,IF(V$5&lt;49,('Input Sheet'!$F49*V52)/12,('Input Sheet'!$G49*V52)/12))))*(1+Analysis!$B$10),0)</f>
        <v>6417</v>
      </c>
      <c r="W100" s="2">
        <f>ROUND(IF(W$5&lt;13,('Input Sheet'!$C49*W52)/12,IF(W$5&lt;25,('Input Sheet'!$D49*W52)/12,IF(W$5&lt;37,('Input Sheet'!$E49*W52)/12,IF(W$5&lt;49,('Input Sheet'!$F49*W52)/12,('Input Sheet'!$G49*W52)/12))))*(1+Analysis!$B$10),0)</f>
        <v>6417</v>
      </c>
      <c r="X100" s="2">
        <f>ROUND(IF(X$5&lt;13,('Input Sheet'!$C49*X52)/12,IF(X$5&lt;25,('Input Sheet'!$D49*X52)/12,IF(X$5&lt;37,('Input Sheet'!$E49*X52)/12,IF(X$5&lt;49,('Input Sheet'!$F49*X52)/12,('Input Sheet'!$G49*X52)/12))))*(1+Analysis!$B$10),0)</f>
        <v>6417</v>
      </c>
      <c r="Y100" s="2">
        <f>ROUND(IF(Y$5&lt;13,('Input Sheet'!$C49*Y52)/12,IF(Y$5&lt;25,('Input Sheet'!$D49*Y52)/12,IF(Y$5&lt;37,('Input Sheet'!$E49*Y52)/12,IF(Y$5&lt;49,('Input Sheet'!$F49*Y52)/12,('Input Sheet'!$G49*Y52)/12))))*(1+Analysis!$B$10),0)</f>
        <v>6417</v>
      </c>
      <c r="Z100" s="2">
        <f>ROUND(IF(Z$5&lt;13,('Input Sheet'!$C49*Z52)/12,IF(Z$5&lt;25,('Input Sheet'!$D49*Z52)/12,IF(Z$5&lt;37,('Input Sheet'!$E49*Z52)/12,IF(Z$5&lt;49,('Input Sheet'!$F49*Z52)/12,('Input Sheet'!$G49*Z52)/12))))*(1+Analysis!$B$10),0)</f>
        <v>6417</v>
      </c>
      <c r="AA100" s="2">
        <f>ROUND(IF(AA$5&lt;13,('Input Sheet'!$C49*AA52)/12,IF(AA$5&lt;25,('Input Sheet'!$D49*AA52)/12,IF(AA$5&lt;37,('Input Sheet'!$E49*AA52)/12,IF(AA$5&lt;49,('Input Sheet'!$F49*AA52)/12,('Input Sheet'!$G49*AA52)/12))))*(1+Analysis!$B$10),0)</f>
        <v>7058</v>
      </c>
      <c r="AB100" s="2">
        <f>ROUND(IF(AB$5&lt;13,('Input Sheet'!$C49*AB52)/12,IF(AB$5&lt;25,('Input Sheet'!$D49*AB52)/12,IF(AB$5&lt;37,('Input Sheet'!$E49*AB52)/12,IF(AB$5&lt;49,('Input Sheet'!$F49*AB52)/12,('Input Sheet'!$G49*AB52)/12))))*(1+Analysis!$B$10),0)</f>
        <v>7058</v>
      </c>
      <c r="AC100" s="2">
        <f>ROUND(IF(AC$5&lt;13,('Input Sheet'!$C49*AC52)/12,IF(AC$5&lt;25,('Input Sheet'!$D49*AC52)/12,IF(AC$5&lt;37,('Input Sheet'!$E49*AC52)/12,IF(AC$5&lt;49,('Input Sheet'!$F49*AC52)/12,('Input Sheet'!$G49*AC52)/12))))*(1+Analysis!$B$10),0)</f>
        <v>7058</v>
      </c>
      <c r="AD100" s="2">
        <f>ROUND(IF(AD$5&lt;13,('Input Sheet'!$C49*AD52)/12,IF(AD$5&lt;25,('Input Sheet'!$D49*AD52)/12,IF(AD$5&lt;37,('Input Sheet'!$E49*AD52)/12,IF(AD$5&lt;49,('Input Sheet'!$F49*AD52)/12,('Input Sheet'!$G49*AD52)/12))))*(1+Analysis!$B$10),0)</f>
        <v>7058</v>
      </c>
      <c r="AE100" s="2">
        <f>ROUND(IF(AE$5&lt;13,('Input Sheet'!$C49*AE52)/12,IF(AE$5&lt;25,('Input Sheet'!$D49*AE52)/12,IF(AE$5&lt;37,('Input Sheet'!$E49*AE52)/12,IF(AE$5&lt;49,('Input Sheet'!$F49*AE52)/12,('Input Sheet'!$G49*AE52)/12))))*(1+Analysis!$B$10),0)</f>
        <v>7058</v>
      </c>
      <c r="AF100" s="2">
        <f>ROUND(IF(AF$5&lt;13,('Input Sheet'!$C49*AF52)/12,IF(AF$5&lt;25,('Input Sheet'!$D49*AF52)/12,IF(AF$5&lt;37,('Input Sheet'!$E49*AF52)/12,IF(AF$5&lt;49,('Input Sheet'!$F49*AF52)/12,('Input Sheet'!$G49*AF52)/12))))*(1+Analysis!$B$10),0)</f>
        <v>7058</v>
      </c>
      <c r="AG100" s="2">
        <f>ROUND(IF(AG$5&lt;13,('Input Sheet'!$C49*AG52)/12,IF(AG$5&lt;25,('Input Sheet'!$D49*AG52)/12,IF(AG$5&lt;37,('Input Sheet'!$E49*AG52)/12,IF(AG$5&lt;49,('Input Sheet'!$F49*AG52)/12,('Input Sheet'!$G49*AG52)/12))))*(1+Analysis!$B$10),0)</f>
        <v>7058</v>
      </c>
      <c r="AH100" s="2">
        <f>ROUND(IF(AH$5&lt;13,('Input Sheet'!$C49*AH52)/12,IF(AH$5&lt;25,('Input Sheet'!$D49*AH52)/12,IF(AH$5&lt;37,('Input Sheet'!$E49*AH52)/12,IF(AH$5&lt;49,('Input Sheet'!$F49*AH52)/12,('Input Sheet'!$G49*AH52)/12))))*(1+Analysis!$B$10),0)</f>
        <v>7058</v>
      </c>
      <c r="AI100" s="2">
        <f>ROUND(IF(AI$5&lt;13,('Input Sheet'!$C49*AI52)/12,IF(AI$5&lt;25,('Input Sheet'!$D49*AI52)/12,IF(AI$5&lt;37,('Input Sheet'!$E49*AI52)/12,IF(AI$5&lt;49,('Input Sheet'!$F49*AI52)/12,('Input Sheet'!$G49*AI52)/12))))*(1+Analysis!$B$10),0)</f>
        <v>7058</v>
      </c>
      <c r="AJ100" s="2">
        <f>ROUND(IF(AJ$5&lt;13,('Input Sheet'!$C49*AJ52)/12,IF(AJ$5&lt;25,('Input Sheet'!$D49*AJ52)/12,IF(AJ$5&lt;37,('Input Sheet'!$E49*AJ52)/12,IF(AJ$5&lt;49,('Input Sheet'!$F49*AJ52)/12,('Input Sheet'!$G49*AJ52)/12))))*(1+Analysis!$B$10),0)</f>
        <v>7058</v>
      </c>
      <c r="AK100" s="2">
        <f>ROUND(IF(AK$5&lt;13,('Input Sheet'!$C49*AK52)/12,IF(AK$5&lt;25,('Input Sheet'!$D49*AK52)/12,IF(AK$5&lt;37,('Input Sheet'!$E49*AK52)/12,IF(AK$5&lt;49,('Input Sheet'!$F49*AK52)/12,('Input Sheet'!$G49*AK52)/12))))*(1+Analysis!$B$10),0)</f>
        <v>7058</v>
      </c>
      <c r="AL100" s="2">
        <f>ROUND(IF(AL$5&lt;13,('Input Sheet'!$C49*AL52)/12,IF(AL$5&lt;25,('Input Sheet'!$D49*AL52)/12,IF(AL$5&lt;37,('Input Sheet'!$E49*AL52)/12,IF(AL$5&lt;49,('Input Sheet'!$F49*AL52)/12,('Input Sheet'!$G49*AL52)/12))))*(1+Analysis!$B$10),0)</f>
        <v>7058</v>
      </c>
      <c r="AM100" s="2">
        <f>ROUND(IF(AM$5&lt;13,('Input Sheet'!$C49*AM52)/12,IF(AM$5&lt;25,('Input Sheet'!$D49*AM52)/12,IF(AM$5&lt;37,('Input Sheet'!$E49*AM52)/12,IF(AM$5&lt;49,('Input Sheet'!$F49*AM52)/12,('Input Sheet'!$G49*AM52)/12))))*(1+Analysis!$B$10),0)</f>
        <v>7764</v>
      </c>
      <c r="AN100" s="2">
        <f>ROUND(IF(AN$5&lt;13,('Input Sheet'!$C49*AN52)/12,IF(AN$5&lt;25,('Input Sheet'!$D49*AN52)/12,IF(AN$5&lt;37,('Input Sheet'!$E49*AN52)/12,IF(AN$5&lt;49,('Input Sheet'!$F49*AN52)/12,('Input Sheet'!$G49*AN52)/12))))*(1+Analysis!$B$10),0)</f>
        <v>7764</v>
      </c>
      <c r="AO100" s="2">
        <f>ROUND(IF(AO$5&lt;13,('Input Sheet'!$C49*AO52)/12,IF(AO$5&lt;25,('Input Sheet'!$D49*AO52)/12,IF(AO$5&lt;37,('Input Sheet'!$E49*AO52)/12,IF(AO$5&lt;49,('Input Sheet'!$F49*AO52)/12,('Input Sheet'!$G49*AO52)/12))))*(1+Analysis!$B$10),0)</f>
        <v>7764</v>
      </c>
      <c r="AP100" s="2">
        <f>ROUND(IF(AP$5&lt;13,('Input Sheet'!$C49*AP52)/12,IF(AP$5&lt;25,('Input Sheet'!$D49*AP52)/12,IF(AP$5&lt;37,('Input Sheet'!$E49*AP52)/12,IF(AP$5&lt;49,('Input Sheet'!$F49*AP52)/12,('Input Sheet'!$G49*AP52)/12))))*(1+Analysis!$B$10),0)</f>
        <v>7764</v>
      </c>
      <c r="AQ100" s="2">
        <f>ROUND(IF(AQ$5&lt;13,('Input Sheet'!$C49*AQ52)/12,IF(AQ$5&lt;25,('Input Sheet'!$D49*AQ52)/12,IF(AQ$5&lt;37,('Input Sheet'!$E49*AQ52)/12,IF(AQ$5&lt;49,('Input Sheet'!$F49*AQ52)/12,('Input Sheet'!$G49*AQ52)/12))))*(1+Analysis!$B$10),0)</f>
        <v>7764</v>
      </c>
      <c r="AR100" s="2">
        <f>ROUND(IF(AR$5&lt;13,('Input Sheet'!$C49*AR52)/12,IF(AR$5&lt;25,('Input Sheet'!$D49*AR52)/12,IF(AR$5&lt;37,('Input Sheet'!$E49*AR52)/12,IF(AR$5&lt;49,('Input Sheet'!$F49*AR52)/12,('Input Sheet'!$G49*AR52)/12))))*(1+Analysis!$B$10),0)</f>
        <v>7764</v>
      </c>
      <c r="AS100" s="2">
        <f>ROUND(IF(AS$5&lt;13,('Input Sheet'!$C49*AS52)/12,IF(AS$5&lt;25,('Input Sheet'!$D49*AS52)/12,IF(AS$5&lt;37,('Input Sheet'!$E49*AS52)/12,IF(AS$5&lt;49,('Input Sheet'!$F49*AS52)/12,('Input Sheet'!$G49*AS52)/12))))*(1+Analysis!$B$10),0)</f>
        <v>7764</v>
      </c>
      <c r="AT100" s="2">
        <f>ROUND(IF(AT$5&lt;13,('Input Sheet'!$C49*AT52)/12,IF(AT$5&lt;25,('Input Sheet'!$D49*AT52)/12,IF(AT$5&lt;37,('Input Sheet'!$E49*AT52)/12,IF(AT$5&lt;49,('Input Sheet'!$F49*AT52)/12,('Input Sheet'!$G49*AT52)/12))))*(1+Analysis!$B$10),0)</f>
        <v>7764</v>
      </c>
      <c r="AU100" s="2">
        <f>ROUND(IF(AU$5&lt;13,('Input Sheet'!$C49*AU52)/12,IF(AU$5&lt;25,('Input Sheet'!$D49*AU52)/12,IF(AU$5&lt;37,('Input Sheet'!$E49*AU52)/12,IF(AU$5&lt;49,('Input Sheet'!$F49*AU52)/12,('Input Sheet'!$G49*AU52)/12))))*(1+Analysis!$B$10),0)</f>
        <v>7764</v>
      </c>
      <c r="AV100" s="2">
        <f>ROUND(IF(AV$5&lt;13,('Input Sheet'!$C49*AV52)/12,IF(AV$5&lt;25,('Input Sheet'!$D49*AV52)/12,IF(AV$5&lt;37,('Input Sheet'!$E49*AV52)/12,IF(AV$5&lt;49,('Input Sheet'!$F49*AV52)/12,('Input Sheet'!$G49*AV52)/12))))*(1+Analysis!$B$10),0)</f>
        <v>7764</v>
      </c>
      <c r="AW100" s="2">
        <f>ROUND(IF(AW$5&lt;13,('Input Sheet'!$C49*AW52)/12,IF(AW$5&lt;25,('Input Sheet'!$D49*AW52)/12,IF(AW$5&lt;37,('Input Sheet'!$E49*AW52)/12,IF(AW$5&lt;49,('Input Sheet'!$F49*AW52)/12,('Input Sheet'!$G49*AW52)/12))))*(1+Analysis!$B$10),0)</f>
        <v>7764</v>
      </c>
      <c r="AX100" s="2">
        <f>ROUND(IF(AX$5&lt;13,('Input Sheet'!$C49*AX52)/12,IF(AX$5&lt;25,('Input Sheet'!$D49*AX52)/12,IF(AX$5&lt;37,('Input Sheet'!$E49*AX52)/12,IF(AX$5&lt;49,('Input Sheet'!$F49*AX52)/12,('Input Sheet'!$G49*AX52)/12))))*(1+Analysis!$B$10),0)</f>
        <v>7764</v>
      </c>
      <c r="AY100" s="2">
        <f>ROUND(IF(AY$5&lt;13,('Input Sheet'!$C49*AY52)/12,IF(AY$5&lt;25,('Input Sheet'!$D49*AY52)/12,IF(AY$5&lt;37,('Input Sheet'!$E49*AY52)/12,IF(AY$5&lt;49,('Input Sheet'!$F49*AY52)/12,('Input Sheet'!$G49*AY52)/12))))*(1+Analysis!$B$10),0)</f>
        <v>8541</v>
      </c>
      <c r="AZ100" s="2">
        <f>ROUND(IF(AZ$5&lt;13,('Input Sheet'!$C49*AZ52)/12,IF(AZ$5&lt;25,('Input Sheet'!$D49*AZ52)/12,IF(AZ$5&lt;37,('Input Sheet'!$E49*AZ52)/12,IF(AZ$5&lt;49,('Input Sheet'!$F49*AZ52)/12,('Input Sheet'!$G49*AZ52)/12))))*(1+Analysis!$B$10),0)</f>
        <v>8541</v>
      </c>
      <c r="BA100" s="2">
        <f>ROUND(IF(BA$5&lt;13,('Input Sheet'!$C49*BA52)/12,IF(BA$5&lt;25,('Input Sheet'!$D49*BA52)/12,IF(BA$5&lt;37,('Input Sheet'!$E49*BA52)/12,IF(BA$5&lt;49,('Input Sheet'!$F49*BA52)/12,('Input Sheet'!$G49*BA52)/12))))*(1+Analysis!$B$10),0)</f>
        <v>8541</v>
      </c>
      <c r="BB100" s="2">
        <f>ROUND(IF(BB$5&lt;13,('Input Sheet'!$C49*BB52)/12,IF(BB$5&lt;25,('Input Sheet'!$D49*BB52)/12,IF(BB$5&lt;37,('Input Sheet'!$E49*BB52)/12,IF(BB$5&lt;49,('Input Sheet'!$F49*BB52)/12,('Input Sheet'!$G49*BB52)/12))))*(1+Analysis!$B$10),0)</f>
        <v>8541</v>
      </c>
      <c r="BC100" s="2">
        <f>ROUND(IF(BC$5&lt;13,('Input Sheet'!$C49*BC52)/12,IF(BC$5&lt;25,('Input Sheet'!$D49*BC52)/12,IF(BC$5&lt;37,('Input Sheet'!$E49*BC52)/12,IF(BC$5&lt;49,('Input Sheet'!$F49*BC52)/12,('Input Sheet'!$G49*BC52)/12))))*(1+Analysis!$B$10),0)</f>
        <v>8541</v>
      </c>
      <c r="BD100" s="2">
        <f>ROUND(IF(BD$5&lt;13,('Input Sheet'!$C49*BD52)/12,IF(BD$5&lt;25,('Input Sheet'!$D49*BD52)/12,IF(BD$5&lt;37,('Input Sheet'!$E49*BD52)/12,IF(BD$5&lt;49,('Input Sheet'!$F49*BD52)/12,('Input Sheet'!$G49*BD52)/12))))*(1+Analysis!$B$10),0)</f>
        <v>8541</v>
      </c>
      <c r="BE100" s="2">
        <f>ROUND(IF(BE$5&lt;13,('Input Sheet'!$C49*BE52)/12,IF(BE$5&lt;25,('Input Sheet'!$D49*BE52)/12,IF(BE$5&lt;37,('Input Sheet'!$E49*BE52)/12,IF(BE$5&lt;49,('Input Sheet'!$F49*BE52)/12,('Input Sheet'!$G49*BE52)/12))))*(1+Analysis!$B$10),0)</f>
        <v>8541</v>
      </c>
      <c r="BF100" s="2">
        <f>ROUND(IF(BF$5&lt;13,('Input Sheet'!$C49*BF52)/12,IF(BF$5&lt;25,('Input Sheet'!$D49*BF52)/12,IF(BF$5&lt;37,('Input Sheet'!$E49*BF52)/12,IF(BF$5&lt;49,('Input Sheet'!$F49*BF52)/12,('Input Sheet'!$G49*BF52)/12))))*(1+Analysis!$B$10),0)</f>
        <v>8541</v>
      </c>
      <c r="BG100" s="2">
        <f>ROUND(IF(BG$5&lt;13,('Input Sheet'!$C49*BG52)/12,IF(BG$5&lt;25,('Input Sheet'!$D49*BG52)/12,IF(BG$5&lt;37,('Input Sheet'!$E49*BG52)/12,IF(BG$5&lt;49,('Input Sheet'!$F49*BG52)/12,('Input Sheet'!$G49*BG52)/12))))*(1+Analysis!$B$10),0)</f>
        <v>8541</v>
      </c>
      <c r="BH100" s="2">
        <f>ROUND(IF(BH$5&lt;13,('Input Sheet'!$C49*BH52)/12,IF(BH$5&lt;25,('Input Sheet'!$D49*BH52)/12,IF(BH$5&lt;37,('Input Sheet'!$E49*BH52)/12,IF(BH$5&lt;49,('Input Sheet'!$F49*BH52)/12,('Input Sheet'!$G49*BH52)/12))))*(1+Analysis!$B$10),0)</f>
        <v>8541</v>
      </c>
      <c r="BI100" s="2">
        <f>ROUND(IF(BI$5&lt;13,('Input Sheet'!$C49*BI52)/12,IF(BI$5&lt;25,('Input Sheet'!$D49*BI52)/12,IF(BI$5&lt;37,('Input Sheet'!$E49*BI52)/12,IF(BI$5&lt;49,('Input Sheet'!$F49*BI52)/12,('Input Sheet'!$G49*BI52)/12))))*(1+Analysis!$B$10),0)</f>
        <v>8541</v>
      </c>
      <c r="BJ100" s="2">
        <f>ROUND(IF(BJ$5&lt;13,('Input Sheet'!$C49*BJ52)/12,IF(BJ$5&lt;25,('Input Sheet'!$D49*BJ52)/12,IF(BJ$5&lt;37,('Input Sheet'!$E49*BJ52)/12,IF(BJ$5&lt;49,('Input Sheet'!$F49*BJ52)/12,('Input Sheet'!$G49*BJ52)/12))))*(1+Analysis!$B$10),0)</f>
        <v>8541</v>
      </c>
    </row>
    <row r="101" spans="1:62" x14ac:dyDescent="0.25">
      <c r="B101" s="2" t="str">
        <f t="shared" si="20"/>
        <v>PAYE</v>
      </c>
      <c r="C101" s="48">
        <f t="shared" ref="C101:AH101" si="63">IF(C100=0,0,IF((C100-PersonalAllowance)&gt;LowerLevel,IF((C100-PersonalAllowance)&gt;Upperlevel,(C100-PersonalAllowance-Upperlevel)*PAYErateHigher+Taxaddhigher+Taxaddmedium,(C100-PersonalAllowance-LowerLevel)*PAYErateMedium+Taxaddmedium),(C100-PersonalAllowance)*PAYErate))</f>
        <v>1683.8333333333333</v>
      </c>
      <c r="D101" s="48">
        <f t="shared" si="63"/>
        <v>4017.4333333333338</v>
      </c>
      <c r="E101" s="48">
        <f t="shared" si="63"/>
        <v>4017.4333333333338</v>
      </c>
      <c r="F101" s="48">
        <f t="shared" si="63"/>
        <v>4017.4333333333338</v>
      </c>
      <c r="G101" s="48">
        <f t="shared" si="63"/>
        <v>4017.4333333333338</v>
      </c>
      <c r="H101" s="48">
        <f t="shared" si="63"/>
        <v>4017.4333333333338</v>
      </c>
      <c r="I101" s="48">
        <f t="shared" si="63"/>
        <v>4017.4333333333338</v>
      </c>
      <c r="J101" s="48">
        <f t="shared" si="63"/>
        <v>4017.4333333333338</v>
      </c>
      <c r="K101" s="48">
        <f t="shared" si="63"/>
        <v>4017.4333333333338</v>
      </c>
      <c r="L101" s="48">
        <f t="shared" si="63"/>
        <v>4017.4333333333338</v>
      </c>
      <c r="M101" s="48">
        <f t="shared" si="63"/>
        <v>4017.4333333333338</v>
      </c>
      <c r="N101" s="48">
        <f t="shared" si="63"/>
        <v>4017.4333333333338</v>
      </c>
      <c r="O101" s="48">
        <f t="shared" si="63"/>
        <v>4483.8333333333339</v>
      </c>
      <c r="P101" s="48">
        <f t="shared" si="63"/>
        <v>4483.8333333333339</v>
      </c>
      <c r="Q101" s="48">
        <f t="shared" si="63"/>
        <v>4483.8333333333339</v>
      </c>
      <c r="R101" s="48">
        <f t="shared" si="63"/>
        <v>4483.8333333333339</v>
      </c>
      <c r="S101" s="48">
        <f t="shared" si="63"/>
        <v>4483.8333333333339</v>
      </c>
      <c r="T101" s="48">
        <f t="shared" si="63"/>
        <v>4483.8333333333339</v>
      </c>
      <c r="U101" s="48">
        <f t="shared" si="63"/>
        <v>1917.4333333333332</v>
      </c>
      <c r="V101" s="48">
        <f t="shared" si="63"/>
        <v>1917.4333333333332</v>
      </c>
      <c r="W101" s="48">
        <f t="shared" si="63"/>
        <v>1917.4333333333332</v>
      </c>
      <c r="X101" s="48">
        <f t="shared" si="63"/>
        <v>1917.4333333333332</v>
      </c>
      <c r="Y101" s="48">
        <f t="shared" si="63"/>
        <v>1917.4333333333332</v>
      </c>
      <c r="Z101" s="48">
        <f t="shared" si="63"/>
        <v>1917.4333333333332</v>
      </c>
      <c r="AA101" s="48">
        <f t="shared" si="63"/>
        <v>2173.8333333333335</v>
      </c>
      <c r="AB101" s="48">
        <f t="shared" si="63"/>
        <v>2173.8333333333335</v>
      </c>
      <c r="AC101" s="48">
        <f t="shared" si="63"/>
        <v>2173.8333333333335</v>
      </c>
      <c r="AD101" s="48">
        <f t="shared" si="63"/>
        <v>2173.8333333333335</v>
      </c>
      <c r="AE101" s="48">
        <f t="shared" si="63"/>
        <v>2173.8333333333335</v>
      </c>
      <c r="AF101" s="48">
        <f t="shared" si="63"/>
        <v>2173.8333333333335</v>
      </c>
      <c r="AG101" s="48">
        <f t="shared" si="63"/>
        <v>2173.8333333333335</v>
      </c>
      <c r="AH101" s="48">
        <f t="shared" si="63"/>
        <v>2173.8333333333335</v>
      </c>
      <c r="AI101" s="48">
        <f t="shared" ref="AI101:BJ101" si="64">IF(AI100=0,0,IF((AI100-PersonalAllowance)&gt;LowerLevel,IF((AI100-PersonalAllowance)&gt;Upperlevel,(AI100-PersonalAllowance-Upperlevel)*PAYErateHigher+Taxaddhigher+Taxaddmedium,(AI100-PersonalAllowance-LowerLevel)*PAYErateMedium+Taxaddmedium),(AI100-PersonalAllowance)*PAYErate))</f>
        <v>2173.8333333333335</v>
      </c>
      <c r="AJ101" s="48">
        <f t="shared" si="64"/>
        <v>2173.8333333333335</v>
      </c>
      <c r="AK101" s="48">
        <f t="shared" si="64"/>
        <v>2173.8333333333335</v>
      </c>
      <c r="AL101" s="48">
        <f t="shared" si="64"/>
        <v>2173.8333333333335</v>
      </c>
      <c r="AM101" s="48">
        <f t="shared" si="64"/>
        <v>2456.2333333333331</v>
      </c>
      <c r="AN101" s="48">
        <f t="shared" si="64"/>
        <v>2456.2333333333331</v>
      </c>
      <c r="AO101" s="48">
        <f t="shared" si="64"/>
        <v>2456.2333333333331</v>
      </c>
      <c r="AP101" s="48">
        <f t="shared" si="64"/>
        <v>2456.2333333333331</v>
      </c>
      <c r="AQ101" s="48">
        <f t="shared" si="64"/>
        <v>2456.2333333333331</v>
      </c>
      <c r="AR101" s="48">
        <f t="shared" si="64"/>
        <v>2456.2333333333331</v>
      </c>
      <c r="AS101" s="48">
        <f t="shared" si="64"/>
        <v>2456.2333333333331</v>
      </c>
      <c r="AT101" s="48">
        <f t="shared" si="64"/>
        <v>2456.2333333333331</v>
      </c>
      <c r="AU101" s="48">
        <f t="shared" si="64"/>
        <v>2456.2333333333331</v>
      </c>
      <c r="AV101" s="48">
        <f t="shared" si="64"/>
        <v>2456.2333333333331</v>
      </c>
      <c r="AW101" s="48">
        <f t="shared" si="64"/>
        <v>2456.2333333333331</v>
      </c>
      <c r="AX101" s="48">
        <f t="shared" si="64"/>
        <v>2456.2333333333331</v>
      </c>
      <c r="AY101" s="48">
        <f t="shared" si="64"/>
        <v>2767.0333333333333</v>
      </c>
      <c r="AZ101" s="48">
        <f t="shared" si="64"/>
        <v>2767.0333333333333</v>
      </c>
      <c r="BA101" s="48">
        <f t="shared" si="64"/>
        <v>2767.0333333333333</v>
      </c>
      <c r="BB101" s="48">
        <f t="shared" si="64"/>
        <v>2767.0333333333333</v>
      </c>
      <c r="BC101" s="48">
        <f t="shared" si="64"/>
        <v>2767.0333333333333</v>
      </c>
      <c r="BD101" s="48">
        <f t="shared" si="64"/>
        <v>2767.0333333333333</v>
      </c>
      <c r="BE101" s="48">
        <f t="shared" si="64"/>
        <v>2767.0333333333333</v>
      </c>
      <c r="BF101" s="48">
        <f t="shared" si="64"/>
        <v>2767.0333333333333</v>
      </c>
      <c r="BG101" s="48">
        <f t="shared" si="64"/>
        <v>2767.0333333333333</v>
      </c>
      <c r="BH101" s="48">
        <f t="shared" si="64"/>
        <v>2767.0333333333333</v>
      </c>
      <c r="BI101" s="48">
        <f t="shared" si="64"/>
        <v>2767.0333333333333</v>
      </c>
      <c r="BJ101" s="48">
        <f t="shared" si="64"/>
        <v>2767.0333333333333</v>
      </c>
    </row>
    <row r="102" spans="1:62" x14ac:dyDescent="0.25">
      <c r="B102" s="2" t="str">
        <f t="shared" si="20"/>
        <v>E'ee NIC</v>
      </c>
      <c r="C102" s="48">
        <f t="shared" ref="C102:AH102" si="65">IF(C100=0,0,IF(C100*12/52&gt;Upperearningslimit,((Upperearningslimit-NICnilEmployee)*EeeNICrate*52/12)+((C100*12/52-Upperearningslimit)*EeeNICrate1*52/12),((C100*12)/52-NICnilEmployee)*EeeNICrate*52/12))</f>
        <v>279.28666666666669</v>
      </c>
      <c r="D102" s="48">
        <f t="shared" si="65"/>
        <v>337.62666666666667</v>
      </c>
      <c r="E102" s="48">
        <f t="shared" si="65"/>
        <v>337.62666666666667</v>
      </c>
      <c r="F102" s="48">
        <f t="shared" si="65"/>
        <v>337.62666666666667</v>
      </c>
      <c r="G102" s="48">
        <f t="shared" si="65"/>
        <v>337.62666666666667</v>
      </c>
      <c r="H102" s="48">
        <f t="shared" si="65"/>
        <v>337.62666666666667</v>
      </c>
      <c r="I102" s="48">
        <f t="shared" si="65"/>
        <v>337.62666666666667</v>
      </c>
      <c r="J102" s="48">
        <f t="shared" si="65"/>
        <v>337.62666666666667</v>
      </c>
      <c r="K102" s="48">
        <f t="shared" si="65"/>
        <v>337.62666666666667</v>
      </c>
      <c r="L102" s="48">
        <f t="shared" si="65"/>
        <v>337.62666666666667</v>
      </c>
      <c r="M102" s="48">
        <f t="shared" si="65"/>
        <v>337.62666666666667</v>
      </c>
      <c r="N102" s="48">
        <f t="shared" si="65"/>
        <v>337.62666666666667</v>
      </c>
      <c r="O102" s="48">
        <f t="shared" si="65"/>
        <v>349.28666666666669</v>
      </c>
      <c r="P102" s="48">
        <f t="shared" si="65"/>
        <v>349.28666666666669</v>
      </c>
      <c r="Q102" s="48">
        <f t="shared" si="65"/>
        <v>349.28666666666669</v>
      </c>
      <c r="R102" s="48">
        <f t="shared" si="65"/>
        <v>349.28666666666669</v>
      </c>
      <c r="S102" s="48">
        <f t="shared" si="65"/>
        <v>349.28666666666669</v>
      </c>
      <c r="T102" s="48">
        <f t="shared" si="65"/>
        <v>349.28666666666669</v>
      </c>
      <c r="U102" s="48">
        <f t="shared" si="65"/>
        <v>285.12666666666667</v>
      </c>
      <c r="V102" s="48">
        <f t="shared" si="65"/>
        <v>285.12666666666667</v>
      </c>
      <c r="W102" s="48">
        <f t="shared" si="65"/>
        <v>285.12666666666667</v>
      </c>
      <c r="X102" s="48">
        <f t="shared" si="65"/>
        <v>285.12666666666667</v>
      </c>
      <c r="Y102" s="48">
        <f t="shared" si="65"/>
        <v>285.12666666666667</v>
      </c>
      <c r="Z102" s="48">
        <f t="shared" si="65"/>
        <v>285.12666666666667</v>
      </c>
      <c r="AA102" s="48">
        <f t="shared" si="65"/>
        <v>291.53666666666669</v>
      </c>
      <c r="AB102" s="48">
        <f t="shared" si="65"/>
        <v>291.53666666666669</v>
      </c>
      <c r="AC102" s="48">
        <f t="shared" si="65"/>
        <v>291.53666666666669</v>
      </c>
      <c r="AD102" s="48">
        <f t="shared" si="65"/>
        <v>291.53666666666669</v>
      </c>
      <c r="AE102" s="48">
        <f t="shared" si="65"/>
        <v>291.53666666666669</v>
      </c>
      <c r="AF102" s="48">
        <f t="shared" si="65"/>
        <v>291.53666666666669</v>
      </c>
      <c r="AG102" s="48">
        <f t="shared" si="65"/>
        <v>291.53666666666669</v>
      </c>
      <c r="AH102" s="48">
        <f t="shared" si="65"/>
        <v>291.53666666666669</v>
      </c>
      <c r="AI102" s="48">
        <f t="shared" ref="AI102:BJ102" si="66">IF(AI100=0,0,IF(AI100*12/52&gt;Upperearningslimit,((Upperearningslimit-NICnilEmployee)*EeeNICrate*52/12)+((AI100*12/52-Upperearningslimit)*EeeNICrate1*52/12),((AI100*12)/52-NICnilEmployee)*EeeNICrate*52/12))</f>
        <v>291.53666666666669</v>
      </c>
      <c r="AJ102" s="48">
        <f t="shared" si="66"/>
        <v>291.53666666666669</v>
      </c>
      <c r="AK102" s="48">
        <f t="shared" si="66"/>
        <v>291.53666666666669</v>
      </c>
      <c r="AL102" s="48">
        <f t="shared" si="66"/>
        <v>291.53666666666669</v>
      </c>
      <c r="AM102" s="48">
        <f t="shared" si="66"/>
        <v>298.59666666666669</v>
      </c>
      <c r="AN102" s="48">
        <f t="shared" si="66"/>
        <v>298.59666666666669</v>
      </c>
      <c r="AO102" s="48">
        <f t="shared" si="66"/>
        <v>298.59666666666669</v>
      </c>
      <c r="AP102" s="48">
        <f t="shared" si="66"/>
        <v>298.59666666666669</v>
      </c>
      <c r="AQ102" s="48">
        <f t="shared" si="66"/>
        <v>298.59666666666669</v>
      </c>
      <c r="AR102" s="48">
        <f t="shared" si="66"/>
        <v>298.59666666666669</v>
      </c>
      <c r="AS102" s="48">
        <f t="shared" si="66"/>
        <v>298.59666666666669</v>
      </c>
      <c r="AT102" s="48">
        <f t="shared" si="66"/>
        <v>298.59666666666669</v>
      </c>
      <c r="AU102" s="48">
        <f t="shared" si="66"/>
        <v>298.59666666666669</v>
      </c>
      <c r="AV102" s="48">
        <f t="shared" si="66"/>
        <v>298.59666666666669</v>
      </c>
      <c r="AW102" s="48">
        <f t="shared" si="66"/>
        <v>298.59666666666669</v>
      </c>
      <c r="AX102" s="48">
        <f t="shared" si="66"/>
        <v>298.59666666666669</v>
      </c>
      <c r="AY102" s="48">
        <f t="shared" si="66"/>
        <v>306.36666666666667</v>
      </c>
      <c r="AZ102" s="48">
        <f t="shared" si="66"/>
        <v>306.36666666666667</v>
      </c>
      <c r="BA102" s="48">
        <f t="shared" si="66"/>
        <v>306.36666666666667</v>
      </c>
      <c r="BB102" s="48">
        <f t="shared" si="66"/>
        <v>306.36666666666667</v>
      </c>
      <c r="BC102" s="48">
        <f t="shared" si="66"/>
        <v>306.36666666666667</v>
      </c>
      <c r="BD102" s="48">
        <f t="shared" si="66"/>
        <v>306.36666666666667</v>
      </c>
      <c r="BE102" s="48">
        <f t="shared" si="66"/>
        <v>306.36666666666667</v>
      </c>
      <c r="BF102" s="48">
        <f t="shared" si="66"/>
        <v>306.36666666666667</v>
      </c>
      <c r="BG102" s="48">
        <f t="shared" si="66"/>
        <v>306.36666666666667</v>
      </c>
      <c r="BH102" s="48">
        <f t="shared" si="66"/>
        <v>306.36666666666667</v>
      </c>
      <c r="BI102" s="48">
        <f t="shared" si="66"/>
        <v>306.36666666666667</v>
      </c>
      <c r="BJ102" s="48">
        <f t="shared" si="66"/>
        <v>306.36666666666667</v>
      </c>
    </row>
    <row r="103" spans="1:62" x14ac:dyDescent="0.25">
      <c r="B103" s="2" t="str">
        <f t="shared" si="20"/>
        <v>Net Pay</v>
      </c>
      <c r="C103" s="2">
        <f t="shared" ref="C103:AH103" si="67">C100-C101-C102</f>
        <v>3869.88</v>
      </c>
      <c r="D103" s="2">
        <f t="shared" si="67"/>
        <v>7311.9399999999987</v>
      </c>
      <c r="E103" s="2">
        <f t="shared" si="67"/>
        <v>7311.9399999999987</v>
      </c>
      <c r="F103" s="2">
        <f t="shared" si="67"/>
        <v>7311.9399999999987</v>
      </c>
      <c r="G103" s="2">
        <f t="shared" si="67"/>
        <v>7311.9399999999987</v>
      </c>
      <c r="H103" s="2">
        <f t="shared" si="67"/>
        <v>7311.9399999999987</v>
      </c>
      <c r="I103" s="2">
        <f t="shared" si="67"/>
        <v>7311.9399999999987</v>
      </c>
      <c r="J103" s="2">
        <f t="shared" si="67"/>
        <v>7311.9399999999987</v>
      </c>
      <c r="K103" s="2">
        <f t="shared" si="67"/>
        <v>7311.9399999999987</v>
      </c>
      <c r="L103" s="2">
        <f t="shared" si="67"/>
        <v>7311.9399999999987</v>
      </c>
      <c r="M103" s="2">
        <f t="shared" si="67"/>
        <v>7311.9399999999987</v>
      </c>
      <c r="N103" s="2">
        <f t="shared" si="67"/>
        <v>7311.9399999999987</v>
      </c>
      <c r="O103" s="2">
        <f t="shared" si="67"/>
        <v>7999.8799999999992</v>
      </c>
      <c r="P103" s="2">
        <f t="shared" si="67"/>
        <v>7999.8799999999992</v>
      </c>
      <c r="Q103" s="2">
        <f t="shared" si="67"/>
        <v>7999.8799999999992</v>
      </c>
      <c r="R103" s="2">
        <f t="shared" si="67"/>
        <v>7999.8799999999992</v>
      </c>
      <c r="S103" s="2">
        <f t="shared" si="67"/>
        <v>7999.8799999999992</v>
      </c>
      <c r="T103" s="2">
        <f t="shared" si="67"/>
        <v>7999.8799999999992</v>
      </c>
      <c r="U103" s="2">
        <f t="shared" si="67"/>
        <v>4214.4399999999996</v>
      </c>
      <c r="V103" s="2">
        <f t="shared" si="67"/>
        <v>4214.4399999999996</v>
      </c>
      <c r="W103" s="2">
        <f t="shared" si="67"/>
        <v>4214.4399999999996</v>
      </c>
      <c r="X103" s="2">
        <f t="shared" si="67"/>
        <v>4214.4399999999996</v>
      </c>
      <c r="Y103" s="2">
        <f t="shared" si="67"/>
        <v>4214.4399999999996</v>
      </c>
      <c r="Z103" s="2">
        <f t="shared" si="67"/>
        <v>4214.4399999999996</v>
      </c>
      <c r="AA103" s="2">
        <f t="shared" si="67"/>
        <v>4592.6299999999992</v>
      </c>
      <c r="AB103" s="2">
        <f t="shared" si="67"/>
        <v>4592.6299999999992</v>
      </c>
      <c r="AC103" s="2">
        <f t="shared" si="67"/>
        <v>4592.6299999999992</v>
      </c>
      <c r="AD103" s="2">
        <f t="shared" si="67"/>
        <v>4592.6299999999992</v>
      </c>
      <c r="AE103" s="2">
        <f t="shared" si="67"/>
        <v>4592.6299999999992</v>
      </c>
      <c r="AF103" s="2">
        <f t="shared" si="67"/>
        <v>4592.6299999999992</v>
      </c>
      <c r="AG103" s="2">
        <f t="shared" si="67"/>
        <v>4592.6299999999992</v>
      </c>
      <c r="AH103" s="2">
        <f t="shared" si="67"/>
        <v>4592.6299999999992</v>
      </c>
      <c r="AI103" s="2">
        <f t="shared" ref="AI103:BJ103" si="68">AI100-AI101-AI102</f>
        <v>4592.6299999999992</v>
      </c>
      <c r="AJ103" s="2">
        <f t="shared" si="68"/>
        <v>4592.6299999999992</v>
      </c>
      <c r="AK103" s="2">
        <f t="shared" si="68"/>
        <v>4592.6299999999992</v>
      </c>
      <c r="AL103" s="2">
        <f t="shared" si="68"/>
        <v>4592.6299999999992</v>
      </c>
      <c r="AM103" s="2">
        <f t="shared" si="68"/>
        <v>5009.17</v>
      </c>
      <c r="AN103" s="2">
        <f t="shared" si="68"/>
        <v>5009.17</v>
      </c>
      <c r="AO103" s="2">
        <f t="shared" si="68"/>
        <v>5009.17</v>
      </c>
      <c r="AP103" s="2">
        <f t="shared" si="68"/>
        <v>5009.17</v>
      </c>
      <c r="AQ103" s="2">
        <f t="shared" si="68"/>
        <v>5009.17</v>
      </c>
      <c r="AR103" s="2">
        <f t="shared" si="68"/>
        <v>5009.17</v>
      </c>
      <c r="AS103" s="2">
        <f t="shared" si="68"/>
        <v>5009.17</v>
      </c>
      <c r="AT103" s="2">
        <f t="shared" si="68"/>
        <v>5009.17</v>
      </c>
      <c r="AU103" s="2">
        <f t="shared" si="68"/>
        <v>5009.17</v>
      </c>
      <c r="AV103" s="2">
        <f t="shared" si="68"/>
        <v>5009.17</v>
      </c>
      <c r="AW103" s="2">
        <f t="shared" si="68"/>
        <v>5009.17</v>
      </c>
      <c r="AX103" s="2">
        <f t="shared" si="68"/>
        <v>5009.17</v>
      </c>
      <c r="AY103" s="2">
        <f t="shared" si="68"/>
        <v>5467.6</v>
      </c>
      <c r="AZ103" s="2">
        <f t="shared" si="68"/>
        <v>5467.6</v>
      </c>
      <c r="BA103" s="2">
        <f t="shared" si="68"/>
        <v>5467.6</v>
      </c>
      <c r="BB103" s="2">
        <f t="shared" si="68"/>
        <v>5467.6</v>
      </c>
      <c r="BC103" s="2">
        <f t="shared" si="68"/>
        <v>5467.6</v>
      </c>
      <c r="BD103" s="2">
        <f t="shared" si="68"/>
        <v>5467.6</v>
      </c>
      <c r="BE103" s="2">
        <f t="shared" si="68"/>
        <v>5467.6</v>
      </c>
      <c r="BF103" s="2">
        <f t="shared" si="68"/>
        <v>5467.6</v>
      </c>
      <c r="BG103" s="2">
        <f t="shared" si="68"/>
        <v>5467.6</v>
      </c>
      <c r="BH103" s="2">
        <f t="shared" si="68"/>
        <v>5467.6</v>
      </c>
      <c r="BI103" s="2">
        <f t="shared" si="68"/>
        <v>5467.6</v>
      </c>
      <c r="BJ103" s="2">
        <f t="shared" si="68"/>
        <v>5467.6</v>
      </c>
    </row>
    <row r="104" spans="1:62" x14ac:dyDescent="0.25">
      <c r="B104" s="2" t="str">
        <f t="shared" si="20"/>
        <v>E'er NIC</v>
      </c>
      <c r="C104" s="48">
        <f t="shared" ref="C104:BJ104" si="69">IF(C100=0,0,((C100*12/52)-NICnilEmployer)*EerNICrate*52/12)</f>
        <v>696.1493333333334</v>
      </c>
      <c r="D104" s="48">
        <f t="shared" si="69"/>
        <v>1442.9013333333332</v>
      </c>
      <c r="E104" s="48">
        <f t="shared" si="69"/>
        <v>1442.9013333333332</v>
      </c>
      <c r="F104" s="48">
        <f t="shared" si="69"/>
        <v>1442.9013333333332</v>
      </c>
      <c r="G104" s="48">
        <f t="shared" si="69"/>
        <v>1442.9013333333332</v>
      </c>
      <c r="H104" s="48">
        <f t="shared" si="69"/>
        <v>1442.9013333333332</v>
      </c>
      <c r="I104" s="48">
        <f t="shared" si="69"/>
        <v>1442.9013333333332</v>
      </c>
      <c r="J104" s="48">
        <f t="shared" si="69"/>
        <v>1442.9013333333332</v>
      </c>
      <c r="K104" s="48">
        <f t="shared" si="69"/>
        <v>1442.9013333333332</v>
      </c>
      <c r="L104" s="48">
        <f t="shared" si="69"/>
        <v>1442.9013333333332</v>
      </c>
      <c r="M104" s="48">
        <f t="shared" si="69"/>
        <v>1442.9013333333332</v>
      </c>
      <c r="N104" s="48">
        <f t="shared" si="69"/>
        <v>1442.9013333333332</v>
      </c>
      <c r="O104" s="48">
        <f t="shared" si="69"/>
        <v>1592.1493333333335</v>
      </c>
      <c r="P104" s="48">
        <f t="shared" si="69"/>
        <v>1592.1493333333335</v>
      </c>
      <c r="Q104" s="48">
        <f t="shared" si="69"/>
        <v>1592.1493333333335</v>
      </c>
      <c r="R104" s="48">
        <f t="shared" si="69"/>
        <v>1592.1493333333335</v>
      </c>
      <c r="S104" s="48">
        <f t="shared" si="69"/>
        <v>1592.1493333333335</v>
      </c>
      <c r="T104" s="48">
        <f t="shared" si="69"/>
        <v>1592.1493333333335</v>
      </c>
      <c r="U104" s="48">
        <f t="shared" si="69"/>
        <v>770.90133333333324</v>
      </c>
      <c r="V104" s="48">
        <f t="shared" si="69"/>
        <v>770.90133333333324</v>
      </c>
      <c r="W104" s="48">
        <f t="shared" si="69"/>
        <v>770.90133333333324</v>
      </c>
      <c r="X104" s="48">
        <f t="shared" si="69"/>
        <v>770.90133333333324</v>
      </c>
      <c r="Y104" s="48">
        <f t="shared" si="69"/>
        <v>770.90133333333324</v>
      </c>
      <c r="Z104" s="48">
        <f t="shared" si="69"/>
        <v>770.90133333333324</v>
      </c>
      <c r="AA104" s="48">
        <f t="shared" si="69"/>
        <v>852.94933333333336</v>
      </c>
      <c r="AB104" s="48">
        <f t="shared" si="69"/>
        <v>852.94933333333336</v>
      </c>
      <c r="AC104" s="48">
        <f t="shared" si="69"/>
        <v>852.94933333333336</v>
      </c>
      <c r="AD104" s="48">
        <f t="shared" si="69"/>
        <v>852.94933333333336</v>
      </c>
      <c r="AE104" s="48">
        <f t="shared" si="69"/>
        <v>852.94933333333336</v>
      </c>
      <c r="AF104" s="48">
        <f t="shared" si="69"/>
        <v>852.94933333333336</v>
      </c>
      <c r="AG104" s="48">
        <f t="shared" si="69"/>
        <v>852.94933333333336</v>
      </c>
      <c r="AH104" s="48">
        <f t="shared" si="69"/>
        <v>852.94933333333336</v>
      </c>
      <c r="AI104" s="48">
        <f t="shared" si="69"/>
        <v>852.94933333333336</v>
      </c>
      <c r="AJ104" s="48">
        <f t="shared" si="69"/>
        <v>852.94933333333336</v>
      </c>
      <c r="AK104" s="48">
        <f t="shared" si="69"/>
        <v>852.94933333333336</v>
      </c>
      <c r="AL104" s="48">
        <f t="shared" si="69"/>
        <v>852.94933333333336</v>
      </c>
      <c r="AM104" s="48">
        <f t="shared" si="69"/>
        <v>943.31733333333341</v>
      </c>
      <c r="AN104" s="48">
        <f t="shared" si="69"/>
        <v>943.31733333333341</v>
      </c>
      <c r="AO104" s="48">
        <f t="shared" si="69"/>
        <v>943.31733333333341</v>
      </c>
      <c r="AP104" s="48">
        <f t="shared" si="69"/>
        <v>943.31733333333341</v>
      </c>
      <c r="AQ104" s="48">
        <f t="shared" si="69"/>
        <v>943.31733333333341</v>
      </c>
      <c r="AR104" s="48">
        <f t="shared" si="69"/>
        <v>943.31733333333341</v>
      </c>
      <c r="AS104" s="48">
        <f t="shared" si="69"/>
        <v>943.31733333333341</v>
      </c>
      <c r="AT104" s="48">
        <f t="shared" si="69"/>
        <v>943.31733333333341</v>
      </c>
      <c r="AU104" s="48">
        <f t="shared" si="69"/>
        <v>943.31733333333341</v>
      </c>
      <c r="AV104" s="48">
        <f t="shared" si="69"/>
        <v>943.31733333333341</v>
      </c>
      <c r="AW104" s="48">
        <f t="shared" si="69"/>
        <v>943.31733333333341</v>
      </c>
      <c r="AX104" s="48">
        <f t="shared" si="69"/>
        <v>943.31733333333341</v>
      </c>
      <c r="AY104" s="48">
        <f t="shared" si="69"/>
        <v>1042.7733333333333</v>
      </c>
      <c r="AZ104" s="48">
        <f t="shared" si="69"/>
        <v>1042.7733333333333</v>
      </c>
      <c r="BA104" s="48">
        <f t="shared" si="69"/>
        <v>1042.7733333333333</v>
      </c>
      <c r="BB104" s="48">
        <f t="shared" si="69"/>
        <v>1042.7733333333333</v>
      </c>
      <c r="BC104" s="48">
        <f t="shared" si="69"/>
        <v>1042.7733333333333</v>
      </c>
      <c r="BD104" s="48">
        <f t="shared" si="69"/>
        <v>1042.7733333333333</v>
      </c>
      <c r="BE104" s="48">
        <f t="shared" si="69"/>
        <v>1042.7733333333333</v>
      </c>
      <c r="BF104" s="48">
        <f t="shared" si="69"/>
        <v>1042.7733333333333</v>
      </c>
      <c r="BG104" s="48">
        <f t="shared" si="69"/>
        <v>1042.7733333333333</v>
      </c>
      <c r="BH104" s="48">
        <f t="shared" si="69"/>
        <v>1042.7733333333333</v>
      </c>
      <c r="BI104" s="48">
        <f t="shared" si="69"/>
        <v>1042.7733333333333</v>
      </c>
      <c r="BJ104" s="48">
        <f t="shared" si="69"/>
        <v>1042.7733333333333</v>
      </c>
    </row>
    <row r="105" spans="1:62" x14ac:dyDescent="0.25">
      <c r="A105" s="2" t="str">
        <f>B53</f>
        <v>Data Strategist</v>
      </c>
      <c r="B105" s="2" t="str">
        <f t="shared" si="20"/>
        <v>Gross Pay</v>
      </c>
      <c r="C105" s="2">
        <f>ROUND(IF(C$5&lt;13,('Input Sheet'!$C50*C53)/12,IF(C$5&lt;25,('Input Sheet'!$D50*C53)/12,IF(C$5&lt;37,('Input Sheet'!$E50*C53)/12,IF(C$5&lt;49,('Input Sheet'!$F50*C53)/12,('Input Sheet'!$G50*C53)/12))))*(1+Analysis!$B$10),0)</f>
        <v>5000</v>
      </c>
      <c r="D105" s="2">
        <f>ROUND(IF(D$5&lt;13,('Input Sheet'!$C50*D53)/12,IF(D$5&lt;25,('Input Sheet'!$D50*D53)/12,IF(D$5&lt;37,('Input Sheet'!$E50*D53)/12,IF(D$5&lt;49,('Input Sheet'!$F50*D53)/12,('Input Sheet'!$G50*D53)/12))))*(1+Analysis!$B$10),0)</f>
        <v>5000</v>
      </c>
      <c r="E105" s="2">
        <f>ROUND(IF(E$5&lt;13,('Input Sheet'!$C50*E53)/12,IF(E$5&lt;25,('Input Sheet'!$D50*E53)/12,IF(E$5&lt;37,('Input Sheet'!$E50*E53)/12,IF(E$5&lt;49,('Input Sheet'!$F50*E53)/12,('Input Sheet'!$G50*E53)/12))))*(1+Analysis!$B$10),0)</f>
        <v>5000</v>
      </c>
      <c r="F105" s="2">
        <f>ROUND(IF(F$5&lt;13,('Input Sheet'!$C50*F53)/12,IF(F$5&lt;25,('Input Sheet'!$D50*F53)/12,IF(F$5&lt;37,('Input Sheet'!$E50*F53)/12,IF(F$5&lt;49,('Input Sheet'!$F50*F53)/12,('Input Sheet'!$G50*F53)/12))))*(1+Analysis!$B$10),0)</f>
        <v>5000</v>
      </c>
      <c r="G105" s="2">
        <f>ROUND(IF(G$5&lt;13,('Input Sheet'!$C50*G53)/12,IF(G$5&lt;25,('Input Sheet'!$D50*G53)/12,IF(G$5&lt;37,('Input Sheet'!$E50*G53)/12,IF(G$5&lt;49,('Input Sheet'!$F50*G53)/12,('Input Sheet'!$G50*G53)/12))))*(1+Analysis!$B$10),0)</f>
        <v>5000</v>
      </c>
      <c r="H105" s="2">
        <f>ROUND(IF(H$5&lt;13,('Input Sheet'!$C50*H53)/12,IF(H$5&lt;25,('Input Sheet'!$D50*H53)/12,IF(H$5&lt;37,('Input Sheet'!$E50*H53)/12,IF(H$5&lt;49,('Input Sheet'!$F50*H53)/12,('Input Sheet'!$G50*H53)/12))))*(1+Analysis!$B$10),0)</f>
        <v>5000</v>
      </c>
      <c r="I105" s="2">
        <f>ROUND(IF(I$5&lt;13,('Input Sheet'!$C50*I53)/12,IF(I$5&lt;25,('Input Sheet'!$D50*I53)/12,IF(I$5&lt;37,('Input Sheet'!$E50*I53)/12,IF(I$5&lt;49,('Input Sheet'!$F50*I53)/12,('Input Sheet'!$G50*I53)/12))))*(1+Analysis!$B$10),0)</f>
        <v>5000</v>
      </c>
      <c r="J105" s="2">
        <f>ROUND(IF(J$5&lt;13,('Input Sheet'!$C50*J53)/12,IF(J$5&lt;25,('Input Sheet'!$D50*J53)/12,IF(J$5&lt;37,('Input Sheet'!$E50*J53)/12,IF(J$5&lt;49,('Input Sheet'!$F50*J53)/12,('Input Sheet'!$G50*J53)/12))))*(1+Analysis!$B$10),0)</f>
        <v>5000</v>
      </c>
      <c r="K105" s="2">
        <f>ROUND(IF(K$5&lt;13,('Input Sheet'!$C50*K53)/12,IF(K$5&lt;25,('Input Sheet'!$D50*K53)/12,IF(K$5&lt;37,('Input Sheet'!$E50*K53)/12,IF(K$5&lt;49,('Input Sheet'!$F50*K53)/12,('Input Sheet'!$G50*K53)/12))))*(1+Analysis!$B$10),0)</f>
        <v>5000</v>
      </c>
      <c r="L105" s="2">
        <f>ROUND(IF(L$5&lt;13,('Input Sheet'!$C50*L53)/12,IF(L$5&lt;25,('Input Sheet'!$D50*L53)/12,IF(L$5&lt;37,('Input Sheet'!$E50*L53)/12,IF(L$5&lt;49,('Input Sheet'!$F50*L53)/12,('Input Sheet'!$G50*L53)/12))))*(1+Analysis!$B$10),0)</f>
        <v>5000</v>
      </c>
      <c r="M105" s="2">
        <f>ROUND(IF(M$5&lt;13,('Input Sheet'!$C50*M53)/12,IF(M$5&lt;25,('Input Sheet'!$D50*M53)/12,IF(M$5&lt;37,('Input Sheet'!$E50*M53)/12,IF(M$5&lt;49,('Input Sheet'!$F50*M53)/12,('Input Sheet'!$G50*M53)/12))))*(1+Analysis!$B$10),0)</f>
        <v>5000</v>
      </c>
      <c r="N105" s="2">
        <f>ROUND(IF(N$5&lt;13,('Input Sheet'!$C50*N53)/12,IF(N$5&lt;25,('Input Sheet'!$D50*N53)/12,IF(N$5&lt;37,('Input Sheet'!$E50*N53)/12,IF(N$5&lt;49,('Input Sheet'!$F50*N53)/12,('Input Sheet'!$G50*N53)/12))))*(1+Analysis!$B$10),0)</f>
        <v>5000</v>
      </c>
      <c r="O105" s="2">
        <f>ROUND(IF(O$5&lt;13,('Input Sheet'!$C50*O53)/12,IF(O$5&lt;25,('Input Sheet'!$D50*O53)/12,IF(O$5&lt;37,('Input Sheet'!$E50*O53)/12,IF(O$5&lt;49,('Input Sheet'!$F50*O53)/12,('Input Sheet'!$G50*O53)/12))))*(1+Analysis!$B$10),0)</f>
        <v>5500</v>
      </c>
      <c r="P105" s="2">
        <f>ROUND(IF(P$5&lt;13,('Input Sheet'!$C50*P53)/12,IF(P$5&lt;25,('Input Sheet'!$D50*P53)/12,IF(P$5&lt;37,('Input Sheet'!$E50*P53)/12,IF(P$5&lt;49,('Input Sheet'!$F50*P53)/12,('Input Sheet'!$G50*P53)/12))))*(1+Analysis!$B$10),0)</f>
        <v>5500</v>
      </c>
      <c r="Q105" s="2">
        <f>ROUND(IF(Q$5&lt;13,('Input Sheet'!$C50*Q53)/12,IF(Q$5&lt;25,('Input Sheet'!$D50*Q53)/12,IF(Q$5&lt;37,('Input Sheet'!$E50*Q53)/12,IF(Q$5&lt;49,('Input Sheet'!$F50*Q53)/12,('Input Sheet'!$G50*Q53)/12))))*(1+Analysis!$B$10),0)</f>
        <v>5500</v>
      </c>
      <c r="R105" s="2">
        <f>ROUND(IF(R$5&lt;13,('Input Sheet'!$C50*R53)/12,IF(R$5&lt;25,('Input Sheet'!$D50*R53)/12,IF(R$5&lt;37,('Input Sheet'!$E50*R53)/12,IF(R$5&lt;49,('Input Sheet'!$F50*R53)/12,('Input Sheet'!$G50*R53)/12))))*(1+Analysis!$B$10),0)</f>
        <v>5500</v>
      </c>
      <c r="S105" s="2">
        <f>ROUND(IF(S$5&lt;13,('Input Sheet'!$C50*S53)/12,IF(S$5&lt;25,('Input Sheet'!$D50*S53)/12,IF(S$5&lt;37,('Input Sheet'!$E50*S53)/12,IF(S$5&lt;49,('Input Sheet'!$F50*S53)/12,('Input Sheet'!$G50*S53)/12))))*(1+Analysis!$B$10),0)</f>
        <v>5500</v>
      </c>
      <c r="T105" s="2">
        <f>ROUND(IF(T$5&lt;13,('Input Sheet'!$C50*T53)/12,IF(T$5&lt;25,('Input Sheet'!$D50*T53)/12,IF(T$5&lt;37,('Input Sheet'!$E50*T53)/12,IF(T$5&lt;49,('Input Sheet'!$F50*T53)/12,('Input Sheet'!$G50*T53)/12))))*(1+Analysis!$B$10),0)</f>
        <v>5500</v>
      </c>
      <c r="U105" s="2">
        <f>ROUND(IF(U$5&lt;13,('Input Sheet'!$C50*U53)/12,IF(U$5&lt;25,('Input Sheet'!$D50*U53)/12,IF(U$5&lt;37,('Input Sheet'!$E50*U53)/12,IF(U$5&lt;49,('Input Sheet'!$F50*U53)/12,('Input Sheet'!$G50*U53)/12))))*(1+Analysis!$B$10),0)</f>
        <v>5500</v>
      </c>
      <c r="V105" s="2">
        <f>ROUND(IF(V$5&lt;13,('Input Sheet'!$C50*V53)/12,IF(V$5&lt;25,('Input Sheet'!$D50*V53)/12,IF(V$5&lt;37,('Input Sheet'!$E50*V53)/12,IF(V$5&lt;49,('Input Sheet'!$F50*V53)/12,('Input Sheet'!$G50*V53)/12))))*(1+Analysis!$B$10),0)</f>
        <v>5500</v>
      </c>
      <c r="W105" s="2">
        <f>ROUND(IF(W$5&lt;13,('Input Sheet'!$C50*W53)/12,IF(W$5&lt;25,('Input Sheet'!$D50*W53)/12,IF(W$5&lt;37,('Input Sheet'!$E50*W53)/12,IF(W$5&lt;49,('Input Sheet'!$F50*W53)/12,('Input Sheet'!$G50*W53)/12))))*(1+Analysis!$B$10),0)</f>
        <v>5500</v>
      </c>
      <c r="X105" s="2">
        <f>ROUND(IF(X$5&lt;13,('Input Sheet'!$C50*X53)/12,IF(X$5&lt;25,('Input Sheet'!$D50*X53)/12,IF(X$5&lt;37,('Input Sheet'!$E50*X53)/12,IF(X$5&lt;49,('Input Sheet'!$F50*X53)/12,('Input Sheet'!$G50*X53)/12))))*(1+Analysis!$B$10),0)</f>
        <v>5500</v>
      </c>
      <c r="Y105" s="2">
        <f>ROUND(IF(Y$5&lt;13,('Input Sheet'!$C50*Y53)/12,IF(Y$5&lt;25,('Input Sheet'!$D50*Y53)/12,IF(Y$5&lt;37,('Input Sheet'!$E50*Y53)/12,IF(Y$5&lt;49,('Input Sheet'!$F50*Y53)/12,('Input Sheet'!$G50*Y53)/12))))*(1+Analysis!$B$10),0)</f>
        <v>5500</v>
      </c>
      <c r="Z105" s="2">
        <f>ROUND(IF(Z$5&lt;13,('Input Sheet'!$C50*Z53)/12,IF(Z$5&lt;25,('Input Sheet'!$D50*Z53)/12,IF(Z$5&lt;37,('Input Sheet'!$E50*Z53)/12,IF(Z$5&lt;49,('Input Sheet'!$F50*Z53)/12,('Input Sheet'!$G50*Z53)/12))))*(1+Analysis!$B$10),0)</f>
        <v>5500</v>
      </c>
      <c r="AA105" s="2">
        <f>ROUND(IF(AA$5&lt;13,('Input Sheet'!$C50*AA53)/12,IF(AA$5&lt;25,('Input Sheet'!$D50*AA53)/12,IF(AA$5&lt;37,('Input Sheet'!$E50*AA53)/12,IF(AA$5&lt;49,('Input Sheet'!$F50*AA53)/12,('Input Sheet'!$G50*AA53)/12))))*(1+Analysis!$B$10),0)</f>
        <v>6050</v>
      </c>
      <c r="AB105" s="2">
        <f>ROUND(IF(AB$5&lt;13,('Input Sheet'!$C50*AB53)/12,IF(AB$5&lt;25,('Input Sheet'!$D50*AB53)/12,IF(AB$5&lt;37,('Input Sheet'!$E50*AB53)/12,IF(AB$5&lt;49,('Input Sheet'!$F50*AB53)/12,('Input Sheet'!$G50*AB53)/12))))*(1+Analysis!$B$10),0)</f>
        <v>6050</v>
      </c>
      <c r="AC105" s="2">
        <f>ROUND(IF(AC$5&lt;13,('Input Sheet'!$C50*AC53)/12,IF(AC$5&lt;25,('Input Sheet'!$D50*AC53)/12,IF(AC$5&lt;37,('Input Sheet'!$E50*AC53)/12,IF(AC$5&lt;49,('Input Sheet'!$F50*AC53)/12,('Input Sheet'!$G50*AC53)/12))))*(1+Analysis!$B$10),0)</f>
        <v>6050</v>
      </c>
      <c r="AD105" s="2">
        <f>ROUND(IF(AD$5&lt;13,('Input Sheet'!$C50*AD53)/12,IF(AD$5&lt;25,('Input Sheet'!$D50*AD53)/12,IF(AD$5&lt;37,('Input Sheet'!$E50*AD53)/12,IF(AD$5&lt;49,('Input Sheet'!$F50*AD53)/12,('Input Sheet'!$G50*AD53)/12))))*(1+Analysis!$B$10),0)</f>
        <v>6050</v>
      </c>
      <c r="AE105" s="2">
        <f>ROUND(IF(AE$5&lt;13,('Input Sheet'!$C50*AE53)/12,IF(AE$5&lt;25,('Input Sheet'!$D50*AE53)/12,IF(AE$5&lt;37,('Input Sheet'!$E50*AE53)/12,IF(AE$5&lt;49,('Input Sheet'!$F50*AE53)/12,('Input Sheet'!$G50*AE53)/12))))*(1+Analysis!$B$10),0)</f>
        <v>6050</v>
      </c>
      <c r="AF105" s="2">
        <f>ROUND(IF(AF$5&lt;13,('Input Sheet'!$C50*AF53)/12,IF(AF$5&lt;25,('Input Sheet'!$D50*AF53)/12,IF(AF$5&lt;37,('Input Sheet'!$E50*AF53)/12,IF(AF$5&lt;49,('Input Sheet'!$F50*AF53)/12,('Input Sheet'!$G50*AF53)/12))))*(1+Analysis!$B$10),0)</f>
        <v>6050</v>
      </c>
      <c r="AG105" s="2">
        <f>ROUND(IF(AG$5&lt;13,('Input Sheet'!$C50*AG53)/12,IF(AG$5&lt;25,('Input Sheet'!$D50*AG53)/12,IF(AG$5&lt;37,('Input Sheet'!$E50*AG53)/12,IF(AG$5&lt;49,('Input Sheet'!$F50*AG53)/12,('Input Sheet'!$G50*AG53)/12))))*(1+Analysis!$B$10),0)</f>
        <v>6050</v>
      </c>
      <c r="AH105" s="2">
        <f>ROUND(IF(AH$5&lt;13,('Input Sheet'!$C50*AH53)/12,IF(AH$5&lt;25,('Input Sheet'!$D50*AH53)/12,IF(AH$5&lt;37,('Input Sheet'!$E50*AH53)/12,IF(AH$5&lt;49,('Input Sheet'!$F50*AH53)/12,('Input Sheet'!$G50*AH53)/12))))*(1+Analysis!$B$10),0)</f>
        <v>6050</v>
      </c>
      <c r="AI105" s="2">
        <f>ROUND(IF(AI$5&lt;13,('Input Sheet'!$C50*AI53)/12,IF(AI$5&lt;25,('Input Sheet'!$D50*AI53)/12,IF(AI$5&lt;37,('Input Sheet'!$E50*AI53)/12,IF(AI$5&lt;49,('Input Sheet'!$F50*AI53)/12,('Input Sheet'!$G50*AI53)/12))))*(1+Analysis!$B$10),0)</f>
        <v>6050</v>
      </c>
      <c r="AJ105" s="2">
        <f>ROUND(IF(AJ$5&lt;13,('Input Sheet'!$C50*AJ53)/12,IF(AJ$5&lt;25,('Input Sheet'!$D50*AJ53)/12,IF(AJ$5&lt;37,('Input Sheet'!$E50*AJ53)/12,IF(AJ$5&lt;49,('Input Sheet'!$F50*AJ53)/12,('Input Sheet'!$G50*AJ53)/12))))*(1+Analysis!$B$10),0)</f>
        <v>6050</v>
      </c>
      <c r="AK105" s="2">
        <f>ROUND(IF(AK$5&lt;13,('Input Sheet'!$C50*AK53)/12,IF(AK$5&lt;25,('Input Sheet'!$D50*AK53)/12,IF(AK$5&lt;37,('Input Sheet'!$E50*AK53)/12,IF(AK$5&lt;49,('Input Sheet'!$F50*AK53)/12,('Input Sheet'!$G50*AK53)/12))))*(1+Analysis!$B$10),0)</f>
        <v>6050</v>
      </c>
      <c r="AL105" s="2">
        <f>ROUND(IF(AL$5&lt;13,('Input Sheet'!$C50*AL53)/12,IF(AL$5&lt;25,('Input Sheet'!$D50*AL53)/12,IF(AL$5&lt;37,('Input Sheet'!$E50*AL53)/12,IF(AL$5&lt;49,('Input Sheet'!$F50*AL53)/12,('Input Sheet'!$G50*AL53)/12))))*(1+Analysis!$B$10),0)</f>
        <v>6050</v>
      </c>
      <c r="AM105" s="2">
        <f>ROUND(IF(AM$5&lt;13,('Input Sheet'!$C50*AM53)/12,IF(AM$5&lt;25,('Input Sheet'!$D50*AM53)/12,IF(AM$5&lt;37,('Input Sheet'!$E50*AM53)/12,IF(AM$5&lt;49,('Input Sheet'!$F50*AM53)/12,('Input Sheet'!$G50*AM53)/12))))*(1+Analysis!$B$10),0)</f>
        <v>6655</v>
      </c>
      <c r="AN105" s="2">
        <f>ROUND(IF(AN$5&lt;13,('Input Sheet'!$C50*AN53)/12,IF(AN$5&lt;25,('Input Sheet'!$D50*AN53)/12,IF(AN$5&lt;37,('Input Sheet'!$E50*AN53)/12,IF(AN$5&lt;49,('Input Sheet'!$F50*AN53)/12,('Input Sheet'!$G50*AN53)/12))))*(1+Analysis!$B$10),0)</f>
        <v>6655</v>
      </c>
      <c r="AO105" s="2">
        <f>ROUND(IF(AO$5&lt;13,('Input Sheet'!$C50*AO53)/12,IF(AO$5&lt;25,('Input Sheet'!$D50*AO53)/12,IF(AO$5&lt;37,('Input Sheet'!$E50*AO53)/12,IF(AO$5&lt;49,('Input Sheet'!$F50*AO53)/12,('Input Sheet'!$G50*AO53)/12))))*(1+Analysis!$B$10),0)</f>
        <v>6655</v>
      </c>
      <c r="AP105" s="2">
        <f>ROUND(IF(AP$5&lt;13,('Input Sheet'!$C50*AP53)/12,IF(AP$5&lt;25,('Input Sheet'!$D50*AP53)/12,IF(AP$5&lt;37,('Input Sheet'!$E50*AP53)/12,IF(AP$5&lt;49,('Input Sheet'!$F50*AP53)/12,('Input Sheet'!$G50*AP53)/12))))*(1+Analysis!$B$10),0)</f>
        <v>6655</v>
      </c>
      <c r="AQ105" s="2">
        <f>ROUND(IF(AQ$5&lt;13,('Input Sheet'!$C50*AQ53)/12,IF(AQ$5&lt;25,('Input Sheet'!$D50*AQ53)/12,IF(AQ$5&lt;37,('Input Sheet'!$E50*AQ53)/12,IF(AQ$5&lt;49,('Input Sheet'!$F50*AQ53)/12,('Input Sheet'!$G50*AQ53)/12))))*(1+Analysis!$B$10),0)</f>
        <v>6655</v>
      </c>
      <c r="AR105" s="2">
        <f>ROUND(IF(AR$5&lt;13,('Input Sheet'!$C50*AR53)/12,IF(AR$5&lt;25,('Input Sheet'!$D50*AR53)/12,IF(AR$5&lt;37,('Input Sheet'!$E50*AR53)/12,IF(AR$5&lt;49,('Input Sheet'!$F50*AR53)/12,('Input Sheet'!$G50*AR53)/12))))*(1+Analysis!$B$10),0)</f>
        <v>6655</v>
      </c>
      <c r="AS105" s="2">
        <f>ROUND(IF(AS$5&lt;13,('Input Sheet'!$C50*AS53)/12,IF(AS$5&lt;25,('Input Sheet'!$D50*AS53)/12,IF(AS$5&lt;37,('Input Sheet'!$E50*AS53)/12,IF(AS$5&lt;49,('Input Sheet'!$F50*AS53)/12,('Input Sheet'!$G50*AS53)/12))))*(1+Analysis!$B$10),0)</f>
        <v>6655</v>
      </c>
      <c r="AT105" s="2">
        <f>ROUND(IF(AT$5&lt;13,('Input Sheet'!$C50*AT53)/12,IF(AT$5&lt;25,('Input Sheet'!$D50*AT53)/12,IF(AT$5&lt;37,('Input Sheet'!$E50*AT53)/12,IF(AT$5&lt;49,('Input Sheet'!$F50*AT53)/12,('Input Sheet'!$G50*AT53)/12))))*(1+Analysis!$B$10),0)</f>
        <v>6655</v>
      </c>
      <c r="AU105" s="2">
        <f>ROUND(IF(AU$5&lt;13,('Input Sheet'!$C50*AU53)/12,IF(AU$5&lt;25,('Input Sheet'!$D50*AU53)/12,IF(AU$5&lt;37,('Input Sheet'!$E50*AU53)/12,IF(AU$5&lt;49,('Input Sheet'!$F50*AU53)/12,('Input Sheet'!$G50*AU53)/12))))*(1+Analysis!$B$10),0)</f>
        <v>6655</v>
      </c>
      <c r="AV105" s="2">
        <f>ROUND(IF(AV$5&lt;13,('Input Sheet'!$C50*AV53)/12,IF(AV$5&lt;25,('Input Sheet'!$D50*AV53)/12,IF(AV$5&lt;37,('Input Sheet'!$E50*AV53)/12,IF(AV$5&lt;49,('Input Sheet'!$F50*AV53)/12,('Input Sheet'!$G50*AV53)/12))))*(1+Analysis!$B$10),0)</f>
        <v>6655</v>
      </c>
      <c r="AW105" s="2">
        <f>ROUND(IF(AW$5&lt;13,('Input Sheet'!$C50*AW53)/12,IF(AW$5&lt;25,('Input Sheet'!$D50*AW53)/12,IF(AW$5&lt;37,('Input Sheet'!$E50*AW53)/12,IF(AW$5&lt;49,('Input Sheet'!$F50*AW53)/12,('Input Sheet'!$G50*AW53)/12))))*(1+Analysis!$B$10),0)</f>
        <v>6655</v>
      </c>
      <c r="AX105" s="2">
        <f>ROUND(IF(AX$5&lt;13,('Input Sheet'!$C50*AX53)/12,IF(AX$5&lt;25,('Input Sheet'!$D50*AX53)/12,IF(AX$5&lt;37,('Input Sheet'!$E50*AX53)/12,IF(AX$5&lt;49,('Input Sheet'!$F50*AX53)/12,('Input Sheet'!$G50*AX53)/12))))*(1+Analysis!$B$10),0)</f>
        <v>6655</v>
      </c>
      <c r="AY105" s="2">
        <f>ROUND(IF(AY$5&lt;13,('Input Sheet'!$C50*AY53)/12,IF(AY$5&lt;25,('Input Sheet'!$D50*AY53)/12,IF(AY$5&lt;37,('Input Sheet'!$E50*AY53)/12,IF(AY$5&lt;49,('Input Sheet'!$F50*AY53)/12,('Input Sheet'!$G50*AY53)/12))))*(1+Analysis!$B$10),0)</f>
        <v>7321</v>
      </c>
      <c r="AZ105" s="2">
        <f>ROUND(IF(AZ$5&lt;13,('Input Sheet'!$C50*AZ53)/12,IF(AZ$5&lt;25,('Input Sheet'!$D50*AZ53)/12,IF(AZ$5&lt;37,('Input Sheet'!$E50*AZ53)/12,IF(AZ$5&lt;49,('Input Sheet'!$F50*AZ53)/12,('Input Sheet'!$G50*AZ53)/12))))*(1+Analysis!$B$10),0)</f>
        <v>7321</v>
      </c>
      <c r="BA105" s="2">
        <f>ROUND(IF(BA$5&lt;13,('Input Sheet'!$C50*BA53)/12,IF(BA$5&lt;25,('Input Sheet'!$D50*BA53)/12,IF(BA$5&lt;37,('Input Sheet'!$E50*BA53)/12,IF(BA$5&lt;49,('Input Sheet'!$F50*BA53)/12,('Input Sheet'!$G50*BA53)/12))))*(1+Analysis!$B$10),0)</f>
        <v>7321</v>
      </c>
      <c r="BB105" s="2">
        <f>ROUND(IF(BB$5&lt;13,('Input Sheet'!$C50*BB53)/12,IF(BB$5&lt;25,('Input Sheet'!$D50*BB53)/12,IF(BB$5&lt;37,('Input Sheet'!$E50*BB53)/12,IF(BB$5&lt;49,('Input Sheet'!$F50*BB53)/12,('Input Sheet'!$G50*BB53)/12))))*(1+Analysis!$B$10),0)</f>
        <v>7321</v>
      </c>
      <c r="BC105" s="2">
        <f>ROUND(IF(BC$5&lt;13,('Input Sheet'!$C50*BC53)/12,IF(BC$5&lt;25,('Input Sheet'!$D50*BC53)/12,IF(BC$5&lt;37,('Input Sheet'!$E50*BC53)/12,IF(BC$5&lt;49,('Input Sheet'!$F50*BC53)/12,('Input Sheet'!$G50*BC53)/12))))*(1+Analysis!$B$10),0)</f>
        <v>7321</v>
      </c>
      <c r="BD105" s="2">
        <f>ROUND(IF(BD$5&lt;13,('Input Sheet'!$C50*BD53)/12,IF(BD$5&lt;25,('Input Sheet'!$D50*BD53)/12,IF(BD$5&lt;37,('Input Sheet'!$E50*BD53)/12,IF(BD$5&lt;49,('Input Sheet'!$F50*BD53)/12,('Input Sheet'!$G50*BD53)/12))))*(1+Analysis!$B$10),0)</f>
        <v>7321</v>
      </c>
      <c r="BE105" s="2">
        <f>ROUND(IF(BE$5&lt;13,('Input Sheet'!$C50*BE53)/12,IF(BE$5&lt;25,('Input Sheet'!$D50*BE53)/12,IF(BE$5&lt;37,('Input Sheet'!$E50*BE53)/12,IF(BE$5&lt;49,('Input Sheet'!$F50*BE53)/12,('Input Sheet'!$G50*BE53)/12))))*(1+Analysis!$B$10),0)</f>
        <v>7321</v>
      </c>
      <c r="BF105" s="2">
        <f>ROUND(IF(BF$5&lt;13,('Input Sheet'!$C50*BF53)/12,IF(BF$5&lt;25,('Input Sheet'!$D50*BF53)/12,IF(BF$5&lt;37,('Input Sheet'!$E50*BF53)/12,IF(BF$5&lt;49,('Input Sheet'!$F50*BF53)/12,('Input Sheet'!$G50*BF53)/12))))*(1+Analysis!$B$10),0)</f>
        <v>7321</v>
      </c>
      <c r="BG105" s="2">
        <f>ROUND(IF(BG$5&lt;13,('Input Sheet'!$C50*BG53)/12,IF(BG$5&lt;25,('Input Sheet'!$D50*BG53)/12,IF(BG$5&lt;37,('Input Sheet'!$E50*BG53)/12,IF(BG$5&lt;49,('Input Sheet'!$F50*BG53)/12,('Input Sheet'!$G50*BG53)/12))))*(1+Analysis!$B$10),0)</f>
        <v>7321</v>
      </c>
      <c r="BH105" s="2">
        <f>ROUND(IF(BH$5&lt;13,('Input Sheet'!$C50*BH53)/12,IF(BH$5&lt;25,('Input Sheet'!$D50*BH53)/12,IF(BH$5&lt;37,('Input Sheet'!$E50*BH53)/12,IF(BH$5&lt;49,('Input Sheet'!$F50*BH53)/12,('Input Sheet'!$G50*BH53)/12))))*(1+Analysis!$B$10),0)</f>
        <v>7321</v>
      </c>
      <c r="BI105" s="2">
        <f>ROUND(IF(BI$5&lt;13,('Input Sheet'!$C50*BI53)/12,IF(BI$5&lt;25,('Input Sheet'!$D50*BI53)/12,IF(BI$5&lt;37,('Input Sheet'!$E50*BI53)/12,IF(BI$5&lt;49,('Input Sheet'!$F50*BI53)/12,('Input Sheet'!$G50*BI53)/12))))*(1+Analysis!$B$10),0)</f>
        <v>7321</v>
      </c>
      <c r="BJ105" s="2">
        <f>ROUND(IF(BJ$5&lt;13,('Input Sheet'!$C50*BJ53)/12,IF(BJ$5&lt;25,('Input Sheet'!$D50*BJ53)/12,IF(BJ$5&lt;37,('Input Sheet'!$E50*BJ53)/12,IF(BJ$5&lt;49,('Input Sheet'!$F50*BJ53)/12,('Input Sheet'!$G50*BJ53)/12))))*(1+Analysis!$B$10),0)</f>
        <v>7321</v>
      </c>
    </row>
    <row r="106" spans="1:62" x14ac:dyDescent="0.25">
      <c r="B106" s="2" t="str">
        <f t="shared" si="20"/>
        <v>PAYE</v>
      </c>
      <c r="C106" s="48">
        <f t="shared" ref="C106:AH106" si="70">IF(C105=0,0,IF((C105-PersonalAllowance)&gt;LowerLevel,IF((C105-PersonalAllowance)&gt;Upperlevel,(C105-PersonalAllowance-Upperlevel)*PAYErateHigher+Taxaddhigher+Taxaddmedium,(C105-PersonalAllowance-LowerLevel)*PAYErateMedium+Taxaddmedium),(C105-PersonalAllowance)*PAYErate))</f>
        <v>1350.6333333333332</v>
      </c>
      <c r="D106" s="48">
        <f t="shared" si="70"/>
        <v>1350.6333333333332</v>
      </c>
      <c r="E106" s="48">
        <f t="shared" si="70"/>
        <v>1350.6333333333332</v>
      </c>
      <c r="F106" s="48">
        <f t="shared" si="70"/>
        <v>1350.6333333333332</v>
      </c>
      <c r="G106" s="48">
        <f t="shared" si="70"/>
        <v>1350.6333333333332</v>
      </c>
      <c r="H106" s="48">
        <f t="shared" si="70"/>
        <v>1350.6333333333332</v>
      </c>
      <c r="I106" s="48">
        <f t="shared" si="70"/>
        <v>1350.6333333333332</v>
      </c>
      <c r="J106" s="48">
        <f t="shared" si="70"/>
        <v>1350.6333333333332</v>
      </c>
      <c r="K106" s="48">
        <f t="shared" si="70"/>
        <v>1350.6333333333332</v>
      </c>
      <c r="L106" s="48">
        <f t="shared" si="70"/>
        <v>1350.6333333333332</v>
      </c>
      <c r="M106" s="48">
        <f t="shared" si="70"/>
        <v>1350.6333333333332</v>
      </c>
      <c r="N106" s="48">
        <f t="shared" si="70"/>
        <v>1350.6333333333332</v>
      </c>
      <c r="O106" s="48">
        <f t="shared" si="70"/>
        <v>1550.6333333333332</v>
      </c>
      <c r="P106" s="48">
        <f t="shared" si="70"/>
        <v>1550.6333333333332</v>
      </c>
      <c r="Q106" s="48">
        <f t="shared" si="70"/>
        <v>1550.6333333333332</v>
      </c>
      <c r="R106" s="48">
        <f t="shared" si="70"/>
        <v>1550.6333333333332</v>
      </c>
      <c r="S106" s="48">
        <f t="shared" si="70"/>
        <v>1550.6333333333332</v>
      </c>
      <c r="T106" s="48">
        <f t="shared" si="70"/>
        <v>1550.6333333333332</v>
      </c>
      <c r="U106" s="48">
        <f t="shared" si="70"/>
        <v>1550.6333333333332</v>
      </c>
      <c r="V106" s="48">
        <f t="shared" si="70"/>
        <v>1550.6333333333332</v>
      </c>
      <c r="W106" s="48">
        <f t="shared" si="70"/>
        <v>1550.6333333333332</v>
      </c>
      <c r="X106" s="48">
        <f t="shared" si="70"/>
        <v>1550.6333333333332</v>
      </c>
      <c r="Y106" s="48">
        <f t="shared" si="70"/>
        <v>1550.6333333333332</v>
      </c>
      <c r="Z106" s="48">
        <f t="shared" si="70"/>
        <v>1550.6333333333332</v>
      </c>
      <c r="AA106" s="48">
        <f t="shared" si="70"/>
        <v>1770.6333333333334</v>
      </c>
      <c r="AB106" s="48">
        <f t="shared" si="70"/>
        <v>1770.6333333333334</v>
      </c>
      <c r="AC106" s="48">
        <f t="shared" si="70"/>
        <v>1770.6333333333334</v>
      </c>
      <c r="AD106" s="48">
        <f t="shared" si="70"/>
        <v>1770.6333333333334</v>
      </c>
      <c r="AE106" s="48">
        <f t="shared" si="70"/>
        <v>1770.6333333333334</v>
      </c>
      <c r="AF106" s="48">
        <f t="shared" si="70"/>
        <v>1770.6333333333334</v>
      </c>
      <c r="AG106" s="48">
        <f t="shared" si="70"/>
        <v>1770.6333333333334</v>
      </c>
      <c r="AH106" s="48">
        <f t="shared" si="70"/>
        <v>1770.6333333333334</v>
      </c>
      <c r="AI106" s="48">
        <f t="shared" ref="AI106:BJ106" si="71">IF(AI105=0,0,IF((AI105-PersonalAllowance)&gt;LowerLevel,IF((AI105-PersonalAllowance)&gt;Upperlevel,(AI105-PersonalAllowance-Upperlevel)*PAYErateHigher+Taxaddhigher+Taxaddmedium,(AI105-PersonalAllowance-LowerLevel)*PAYErateMedium+Taxaddmedium),(AI105-PersonalAllowance)*PAYErate))</f>
        <v>1770.6333333333334</v>
      </c>
      <c r="AJ106" s="48">
        <f t="shared" si="71"/>
        <v>1770.6333333333334</v>
      </c>
      <c r="AK106" s="48">
        <f t="shared" si="71"/>
        <v>1770.6333333333334</v>
      </c>
      <c r="AL106" s="48">
        <f t="shared" si="71"/>
        <v>1770.6333333333334</v>
      </c>
      <c r="AM106" s="48">
        <f t="shared" si="71"/>
        <v>2012.6333333333334</v>
      </c>
      <c r="AN106" s="48">
        <f t="shared" si="71"/>
        <v>2012.6333333333334</v>
      </c>
      <c r="AO106" s="48">
        <f t="shared" si="71"/>
        <v>2012.6333333333334</v>
      </c>
      <c r="AP106" s="48">
        <f t="shared" si="71"/>
        <v>2012.6333333333334</v>
      </c>
      <c r="AQ106" s="48">
        <f t="shared" si="71"/>
        <v>2012.6333333333334</v>
      </c>
      <c r="AR106" s="48">
        <f t="shared" si="71"/>
        <v>2012.6333333333334</v>
      </c>
      <c r="AS106" s="48">
        <f t="shared" si="71"/>
        <v>2012.6333333333334</v>
      </c>
      <c r="AT106" s="48">
        <f t="shared" si="71"/>
        <v>2012.6333333333334</v>
      </c>
      <c r="AU106" s="48">
        <f t="shared" si="71"/>
        <v>2012.6333333333334</v>
      </c>
      <c r="AV106" s="48">
        <f t="shared" si="71"/>
        <v>2012.6333333333334</v>
      </c>
      <c r="AW106" s="48">
        <f t="shared" si="71"/>
        <v>2012.6333333333334</v>
      </c>
      <c r="AX106" s="48">
        <f t="shared" si="71"/>
        <v>2012.6333333333334</v>
      </c>
      <c r="AY106" s="48">
        <f t="shared" si="71"/>
        <v>2279.0333333333333</v>
      </c>
      <c r="AZ106" s="48">
        <f t="shared" si="71"/>
        <v>2279.0333333333333</v>
      </c>
      <c r="BA106" s="48">
        <f t="shared" si="71"/>
        <v>2279.0333333333333</v>
      </c>
      <c r="BB106" s="48">
        <f t="shared" si="71"/>
        <v>2279.0333333333333</v>
      </c>
      <c r="BC106" s="48">
        <f t="shared" si="71"/>
        <v>2279.0333333333333</v>
      </c>
      <c r="BD106" s="48">
        <f t="shared" si="71"/>
        <v>2279.0333333333333</v>
      </c>
      <c r="BE106" s="48">
        <f t="shared" si="71"/>
        <v>2279.0333333333333</v>
      </c>
      <c r="BF106" s="48">
        <f t="shared" si="71"/>
        <v>2279.0333333333333</v>
      </c>
      <c r="BG106" s="48">
        <f t="shared" si="71"/>
        <v>2279.0333333333333</v>
      </c>
      <c r="BH106" s="48">
        <f t="shared" si="71"/>
        <v>2279.0333333333333</v>
      </c>
      <c r="BI106" s="48">
        <f t="shared" si="71"/>
        <v>2279.0333333333333</v>
      </c>
      <c r="BJ106" s="48">
        <f t="shared" si="71"/>
        <v>2279.0333333333333</v>
      </c>
    </row>
    <row r="107" spans="1:62" x14ac:dyDescent="0.25">
      <c r="B107" s="2" t="str">
        <f t="shared" si="20"/>
        <v>E'ee NIC</v>
      </c>
      <c r="C107" s="48">
        <f>IF(C105=0,0,IF(C105*12/52&gt;Upperearningslimit,((Upperearningslimit-NICnilEmployee)*EeeNICrate*52/12)+((C105*12/52-Upperearningslimit)*EeeNICrate1*52/12),((C105*12)/52-NICnilEmployee)*EeeNICrate*52/12))</f>
        <v>270.95666666666671</v>
      </c>
      <c r="D107" s="48">
        <f t="shared" ref="D107:AH107" si="72">IF(D105=0,0,IF(D105*12/52&gt;Upperearningslimit,((Upperearningslimit-NICnilEmployee)*EeeNICrate*52/12)+((D105*12/52-Upperearningslimit)*EeeNICrate1*52/12),((D105*12)/52-NICnilEmployee)*EeeNICrate*52/12))</f>
        <v>270.95666666666671</v>
      </c>
      <c r="E107" s="48">
        <f t="shared" si="72"/>
        <v>270.95666666666671</v>
      </c>
      <c r="F107" s="48">
        <f t="shared" si="72"/>
        <v>270.95666666666671</v>
      </c>
      <c r="G107" s="48">
        <f t="shared" si="72"/>
        <v>270.95666666666671</v>
      </c>
      <c r="H107" s="48">
        <f t="shared" si="72"/>
        <v>270.95666666666671</v>
      </c>
      <c r="I107" s="48">
        <f t="shared" si="72"/>
        <v>270.95666666666671</v>
      </c>
      <c r="J107" s="48">
        <f t="shared" si="72"/>
        <v>270.95666666666671</v>
      </c>
      <c r="K107" s="48">
        <f t="shared" si="72"/>
        <v>270.95666666666671</v>
      </c>
      <c r="L107" s="48">
        <f t="shared" si="72"/>
        <v>270.95666666666671</v>
      </c>
      <c r="M107" s="48">
        <f t="shared" si="72"/>
        <v>270.95666666666671</v>
      </c>
      <c r="N107" s="48">
        <f t="shared" si="72"/>
        <v>270.95666666666671</v>
      </c>
      <c r="O107" s="48">
        <f t="shared" si="72"/>
        <v>275.95666666666671</v>
      </c>
      <c r="P107" s="48">
        <f t="shared" si="72"/>
        <v>275.95666666666671</v>
      </c>
      <c r="Q107" s="48">
        <f t="shared" si="72"/>
        <v>275.95666666666671</v>
      </c>
      <c r="R107" s="48">
        <f t="shared" si="72"/>
        <v>275.95666666666671</v>
      </c>
      <c r="S107" s="48">
        <f t="shared" si="72"/>
        <v>275.95666666666671</v>
      </c>
      <c r="T107" s="48">
        <f t="shared" si="72"/>
        <v>275.95666666666671</v>
      </c>
      <c r="U107" s="48">
        <f t="shared" si="72"/>
        <v>275.95666666666671</v>
      </c>
      <c r="V107" s="48">
        <f t="shared" si="72"/>
        <v>275.95666666666671</v>
      </c>
      <c r="W107" s="48">
        <f t="shared" si="72"/>
        <v>275.95666666666671</v>
      </c>
      <c r="X107" s="48">
        <f t="shared" si="72"/>
        <v>275.95666666666671</v>
      </c>
      <c r="Y107" s="48">
        <f t="shared" si="72"/>
        <v>275.95666666666671</v>
      </c>
      <c r="Z107" s="48">
        <f t="shared" si="72"/>
        <v>275.95666666666671</v>
      </c>
      <c r="AA107" s="48">
        <f t="shared" si="72"/>
        <v>281.45666666666671</v>
      </c>
      <c r="AB107" s="48">
        <f t="shared" si="72"/>
        <v>281.45666666666671</v>
      </c>
      <c r="AC107" s="48">
        <f t="shared" si="72"/>
        <v>281.45666666666671</v>
      </c>
      <c r="AD107" s="48">
        <f t="shared" si="72"/>
        <v>281.45666666666671</v>
      </c>
      <c r="AE107" s="48">
        <f t="shared" si="72"/>
        <v>281.45666666666671</v>
      </c>
      <c r="AF107" s="48">
        <f t="shared" si="72"/>
        <v>281.45666666666671</v>
      </c>
      <c r="AG107" s="48">
        <f t="shared" si="72"/>
        <v>281.45666666666671</v>
      </c>
      <c r="AH107" s="48">
        <f t="shared" si="72"/>
        <v>281.45666666666671</v>
      </c>
      <c r="AI107" s="48">
        <f t="shared" ref="AI107:BJ107" si="73">IF(AI105=0,0,IF(AI105*12/52&gt;Upperearningslimit,((Upperearningslimit-NICnilEmployee)*EeeNICrate*52/12)+((AI105*12/52-Upperearningslimit)*EeeNICrate1*52/12),((AI105*12)/52-NICnilEmployee)*EeeNICrate*52/12))</f>
        <v>281.45666666666671</v>
      </c>
      <c r="AJ107" s="48">
        <f t="shared" si="73"/>
        <v>281.45666666666671</v>
      </c>
      <c r="AK107" s="48">
        <f t="shared" si="73"/>
        <v>281.45666666666671</v>
      </c>
      <c r="AL107" s="48">
        <f t="shared" si="73"/>
        <v>281.45666666666671</v>
      </c>
      <c r="AM107" s="48">
        <f t="shared" si="73"/>
        <v>287.50666666666666</v>
      </c>
      <c r="AN107" s="48">
        <f t="shared" si="73"/>
        <v>287.50666666666666</v>
      </c>
      <c r="AO107" s="48">
        <f t="shared" si="73"/>
        <v>287.50666666666666</v>
      </c>
      <c r="AP107" s="48">
        <f t="shared" si="73"/>
        <v>287.50666666666666</v>
      </c>
      <c r="AQ107" s="48">
        <f t="shared" si="73"/>
        <v>287.50666666666666</v>
      </c>
      <c r="AR107" s="48">
        <f t="shared" si="73"/>
        <v>287.50666666666666</v>
      </c>
      <c r="AS107" s="48">
        <f t="shared" si="73"/>
        <v>287.50666666666666</v>
      </c>
      <c r="AT107" s="48">
        <f t="shared" si="73"/>
        <v>287.50666666666666</v>
      </c>
      <c r="AU107" s="48">
        <f t="shared" si="73"/>
        <v>287.50666666666666</v>
      </c>
      <c r="AV107" s="48">
        <f t="shared" si="73"/>
        <v>287.50666666666666</v>
      </c>
      <c r="AW107" s="48">
        <f t="shared" si="73"/>
        <v>287.50666666666666</v>
      </c>
      <c r="AX107" s="48">
        <f t="shared" si="73"/>
        <v>287.50666666666666</v>
      </c>
      <c r="AY107" s="48">
        <f t="shared" si="73"/>
        <v>294.16666666666669</v>
      </c>
      <c r="AZ107" s="48">
        <f t="shared" si="73"/>
        <v>294.16666666666669</v>
      </c>
      <c r="BA107" s="48">
        <f t="shared" si="73"/>
        <v>294.16666666666669</v>
      </c>
      <c r="BB107" s="48">
        <f t="shared" si="73"/>
        <v>294.16666666666669</v>
      </c>
      <c r="BC107" s="48">
        <f t="shared" si="73"/>
        <v>294.16666666666669</v>
      </c>
      <c r="BD107" s="48">
        <f t="shared" si="73"/>
        <v>294.16666666666669</v>
      </c>
      <c r="BE107" s="48">
        <f t="shared" si="73"/>
        <v>294.16666666666669</v>
      </c>
      <c r="BF107" s="48">
        <f t="shared" si="73"/>
        <v>294.16666666666669</v>
      </c>
      <c r="BG107" s="48">
        <f t="shared" si="73"/>
        <v>294.16666666666669</v>
      </c>
      <c r="BH107" s="48">
        <f t="shared" si="73"/>
        <v>294.16666666666669</v>
      </c>
      <c r="BI107" s="48">
        <f t="shared" si="73"/>
        <v>294.16666666666669</v>
      </c>
      <c r="BJ107" s="48">
        <f t="shared" si="73"/>
        <v>294.16666666666669</v>
      </c>
    </row>
    <row r="108" spans="1:62" x14ac:dyDescent="0.25">
      <c r="B108" s="2" t="str">
        <f t="shared" si="20"/>
        <v>Net Pay</v>
      </c>
      <c r="C108" s="2">
        <f t="shared" ref="C108:AH108" si="74">C105-C106-C107</f>
        <v>3378.41</v>
      </c>
      <c r="D108" s="2">
        <f t="shared" si="74"/>
        <v>3378.41</v>
      </c>
      <c r="E108" s="2">
        <f t="shared" si="74"/>
        <v>3378.41</v>
      </c>
      <c r="F108" s="2">
        <f t="shared" si="74"/>
        <v>3378.41</v>
      </c>
      <c r="G108" s="2">
        <f t="shared" si="74"/>
        <v>3378.41</v>
      </c>
      <c r="H108" s="2">
        <f t="shared" si="74"/>
        <v>3378.41</v>
      </c>
      <c r="I108" s="2">
        <f t="shared" si="74"/>
        <v>3378.41</v>
      </c>
      <c r="J108" s="2">
        <f t="shared" si="74"/>
        <v>3378.41</v>
      </c>
      <c r="K108" s="2">
        <f t="shared" si="74"/>
        <v>3378.41</v>
      </c>
      <c r="L108" s="2">
        <f t="shared" si="74"/>
        <v>3378.41</v>
      </c>
      <c r="M108" s="2">
        <f t="shared" si="74"/>
        <v>3378.41</v>
      </c>
      <c r="N108" s="2">
        <f t="shared" si="74"/>
        <v>3378.41</v>
      </c>
      <c r="O108" s="2">
        <f t="shared" si="74"/>
        <v>3673.41</v>
      </c>
      <c r="P108" s="2">
        <f t="shared" si="74"/>
        <v>3673.41</v>
      </c>
      <c r="Q108" s="2">
        <f t="shared" si="74"/>
        <v>3673.41</v>
      </c>
      <c r="R108" s="2">
        <f t="shared" si="74"/>
        <v>3673.41</v>
      </c>
      <c r="S108" s="2">
        <f t="shared" si="74"/>
        <v>3673.41</v>
      </c>
      <c r="T108" s="2">
        <f t="shared" si="74"/>
        <v>3673.41</v>
      </c>
      <c r="U108" s="2">
        <f t="shared" si="74"/>
        <v>3673.41</v>
      </c>
      <c r="V108" s="2">
        <f t="shared" si="74"/>
        <v>3673.41</v>
      </c>
      <c r="W108" s="2">
        <f t="shared" si="74"/>
        <v>3673.41</v>
      </c>
      <c r="X108" s="2">
        <f t="shared" si="74"/>
        <v>3673.41</v>
      </c>
      <c r="Y108" s="2">
        <f t="shared" si="74"/>
        <v>3673.41</v>
      </c>
      <c r="Z108" s="2">
        <f t="shared" si="74"/>
        <v>3673.41</v>
      </c>
      <c r="AA108" s="2">
        <f t="shared" si="74"/>
        <v>3997.91</v>
      </c>
      <c r="AB108" s="2">
        <f t="shared" si="74"/>
        <v>3997.91</v>
      </c>
      <c r="AC108" s="2">
        <f t="shared" si="74"/>
        <v>3997.91</v>
      </c>
      <c r="AD108" s="2">
        <f t="shared" si="74"/>
        <v>3997.91</v>
      </c>
      <c r="AE108" s="2">
        <f t="shared" si="74"/>
        <v>3997.91</v>
      </c>
      <c r="AF108" s="2">
        <f t="shared" si="74"/>
        <v>3997.91</v>
      </c>
      <c r="AG108" s="2">
        <f t="shared" si="74"/>
        <v>3997.91</v>
      </c>
      <c r="AH108" s="2">
        <f t="shared" si="74"/>
        <v>3997.91</v>
      </c>
      <c r="AI108" s="2">
        <f t="shared" ref="AI108:BJ108" si="75">AI105-AI106-AI107</f>
        <v>3997.91</v>
      </c>
      <c r="AJ108" s="2">
        <f t="shared" si="75"/>
        <v>3997.91</v>
      </c>
      <c r="AK108" s="2">
        <f t="shared" si="75"/>
        <v>3997.91</v>
      </c>
      <c r="AL108" s="2">
        <f t="shared" si="75"/>
        <v>3997.91</v>
      </c>
      <c r="AM108" s="2">
        <f t="shared" si="75"/>
        <v>4354.8600000000006</v>
      </c>
      <c r="AN108" s="2">
        <f t="shared" si="75"/>
        <v>4354.8600000000006</v>
      </c>
      <c r="AO108" s="2">
        <f t="shared" si="75"/>
        <v>4354.8600000000006</v>
      </c>
      <c r="AP108" s="2">
        <f t="shared" si="75"/>
        <v>4354.8600000000006</v>
      </c>
      <c r="AQ108" s="2">
        <f t="shared" si="75"/>
        <v>4354.8600000000006</v>
      </c>
      <c r="AR108" s="2">
        <f t="shared" si="75"/>
        <v>4354.8600000000006</v>
      </c>
      <c r="AS108" s="2">
        <f t="shared" si="75"/>
        <v>4354.8600000000006</v>
      </c>
      <c r="AT108" s="2">
        <f t="shared" si="75"/>
        <v>4354.8600000000006</v>
      </c>
      <c r="AU108" s="2">
        <f t="shared" si="75"/>
        <v>4354.8600000000006</v>
      </c>
      <c r="AV108" s="2">
        <f t="shared" si="75"/>
        <v>4354.8600000000006</v>
      </c>
      <c r="AW108" s="2">
        <f t="shared" si="75"/>
        <v>4354.8600000000006</v>
      </c>
      <c r="AX108" s="2">
        <f t="shared" si="75"/>
        <v>4354.8600000000006</v>
      </c>
      <c r="AY108" s="2">
        <f t="shared" si="75"/>
        <v>4747.8</v>
      </c>
      <c r="AZ108" s="2">
        <f t="shared" si="75"/>
        <v>4747.8</v>
      </c>
      <c r="BA108" s="2">
        <f t="shared" si="75"/>
        <v>4747.8</v>
      </c>
      <c r="BB108" s="2">
        <f t="shared" si="75"/>
        <v>4747.8</v>
      </c>
      <c r="BC108" s="2">
        <f t="shared" si="75"/>
        <v>4747.8</v>
      </c>
      <c r="BD108" s="2">
        <f t="shared" si="75"/>
        <v>4747.8</v>
      </c>
      <c r="BE108" s="2">
        <f t="shared" si="75"/>
        <v>4747.8</v>
      </c>
      <c r="BF108" s="2">
        <f t="shared" si="75"/>
        <v>4747.8</v>
      </c>
      <c r="BG108" s="2">
        <f t="shared" si="75"/>
        <v>4747.8</v>
      </c>
      <c r="BH108" s="2">
        <f t="shared" si="75"/>
        <v>4747.8</v>
      </c>
      <c r="BI108" s="2">
        <f t="shared" si="75"/>
        <v>4747.8</v>
      </c>
      <c r="BJ108" s="2">
        <f t="shared" si="75"/>
        <v>4747.8</v>
      </c>
    </row>
    <row r="109" spans="1:62" x14ac:dyDescent="0.25">
      <c r="B109" s="2" t="str">
        <f t="shared" si="20"/>
        <v>E'er NIC</v>
      </c>
      <c r="C109" s="48">
        <f t="shared" ref="C109:BJ109" si="76">IF(C105=0,0,((C105*12/52)-NICnilEmployer)*EerNICrate*52/12)</f>
        <v>589.52533333333326</v>
      </c>
      <c r="D109" s="48">
        <f t="shared" si="76"/>
        <v>589.52533333333326</v>
      </c>
      <c r="E109" s="48">
        <f t="shared" si="76"/>
        <v>589.52533333333326</v>
      </c>
      <c r="F109" s="48">
        <f t="shared" si="76"/>
        <v>589.52533333333326</v>
      </c>
      <c r="G109" s="48">
        <f t="shared" si="76"/>
        <v>589.52533333333326</v>
      </c>
      <c r="H109" s="48">
        <f t="shared" si="76"/>
        <v>589.52533333333326</v>
      </c>
      <c r="I109" s="48">
        <f t="shared" si="76"/>
        <v>589.52533333333326</v>
      </c>
      <c r="J109" s="48">
        <f t="shared" si="76"/>
        <v>589.52533333333326</v>
      </c>
      <c r="K109" s="48">
        <f t="shared" si="76"/>
        <v>589.52533333333326</v>
      </c>
      <c r="L109" s="48">
        <f t="shared" si="76"/>
        <v>589.52533333333326</v>
      </c>
      <c r="M109" s="48">
        <f t="shared" si="76"/>
        <v>589.52533333333326</v>
      </c>
      <c r="N109" s="48">
        <f t="shared" si="76"/>
        <v>589.52533333333326</v>
      </c>
      <c r="O109" s="48">
        <f t="shared" si="76"/>
        <v>653.52533333333338</v>
      </c>
      <c r="P109" s="48">
        <f t="shared" si="76"/>
        <v>653.52533333333338</v>
      </c>
      <c r="Q109" s="48">
        <f t="shared" si="76"/>
        <v>653.52533333333338</v>
      </c>
      <c r="R109" s="48">
        <f t="shared" si="76"/>
        <v>653.52533333333338</v>
      </c>
      <c r="S109" s="48">
        <f t="shared" si="76"/>
        <v>653.52533333333338</v>
      </c>
      <c r="T109" s="48">
        <f t="shared" si="76"/>
        <v>653.52533333333338</v>
      </c>
      <c r="U109" s="48">
        <f t="shared" si="76"/>
        <v>653.52533333333338</v>
      </c>
      <c r="V109" s="48">
        <f t="shared" si="76"/>
        <v>653.52533333333338</v>
      </c>
      <c r="W109" s="48">
        <f t="shared" si="76"/>
        <v>653.52533333333338</v>
      </c>
      <c r="X109" s="48">
        <f t="shared" si="76"/>
        <v>653.52533333333338</v>
      </c>
      <c r="Y109" s="48">
        <f t="shared" si="76"/>
        <v>653.52533333333338</v>
      </c>
      <c r="Z109" s="48">
        <f t="shared" si="76"/>
        <v>653.52533333333338</v>
      </c>
      <c r="AA109" s="48">
        <f t="shared" si="76"/>
        <v>723.92533333333324</v>
      </c>
      <c r="AB109" s="48">
        <f t="shared" si="76"/>
        <v>723.92533333333324</v>
      </c>
      <c r="AC109" s="48">
        <f t="shared" si="76"/>
        <v>723.92533333333324</v>
      </c>
      <c r="AD109" s="48">
        <f t="shared" si="76"/>
        <v>723.92533333333324</v>
      </c>
      <c r="AE109" s="48">
        <f t="shared" si="76"/>
        <v>723.92533333333324</v>
      </c>
      <c r="AF109" s="48">
        <f t="shared" si="76"/>
        <v>723.92533333333324</v>
      </c>
      <c r="AG109" s="48">
        <f t="shared" si="76"/>
        <v>723.92533333333324</v>
      </c>
      <c r="AH109" s="48">
        <f t="shared" si="76"/>
        <v>723.92533333333324</v>
      </c>
      <c r="AI109" s="48">
        <f t="shared" si="76"/>
        <v>723.92533333333324</v>
      </c>
      <c r="AJ109" s="48">
        <f t="shared" si="76"/>
        <v>723.92533333333324</v>
      </c>
      <c r="AK109" s="48">
        <f t="shared" si="76"/>
        <v>723.92533333333324</v>
      </c>
      <c r="AL109" s="48">
        <f t="shared" si="76"/>
        <v>723.92533333333324</v>
      </c>
      <c r="AM109" s="48">
        <f t="shared" si="76"/>
        <v>801.3653333333333</v>
      </c>
      <c r="AN109" s="48">
        <f t="shared" si="76"/>
        <v>801.3653333333333</v>
      </c>
      <c r="AO109" s="48">
        <f t="shared" si="76"/>
        <v>801.3653333333333</v>
      </c>
      <c r="AP109" s="48">
        <f t="shared" si="76"/>
        <v>801.3653333333333</v>
      </c>
      <c r="AQ109" s="48">
        <f t="shared" si="76"/>
        <v>801.3653333333333</v>
      </c>
      <c r="AR109" s="48">
        <f t="shared" si="76"/>
        <v>801.3653333333333</v>
      </c>
      <c r="AS109" s="48">
        <f t="shared" si="76"/>
        <v>801.3653333333333</v>
      </c>
      <c r="AT109" s="48">
        <f t="shared" si="76"/>
        <v>801.3653333333333</v>
      </c>
      <c r="AU109" s="48">
        <f t="shared" si="76"/>
        <v>801.3653333333333</v>
      </c>
      <c r="AV109" s="48">
        <f t="shared" si="76"/>
        <v>801.3653333333333</v>
      </c>
      <c r="AW109" s="48">
        <f t="shared" si="76"/>
        <v>801.3653333333333</v>
      </c>
      <c r="AX109" s="48">
        <f t="shared" si="76"/>
        <v>801.3653333333333</v>
      </c>
      <c r="AY109" s="48">
        <f t="shared" si="76"/>
        <v>886.61333333333334</v>
      </c>
      <c r="AZ109" s="48">
        <f t="shared" si="76"/>
        <v>886.61333333333334</v>
      </c>
      <c r="BA109" s="48">
        <f t="shared" si="76"/>
        <v>886.61333333333334</v>
      </c>
      <c r="BB109" s="48">
        <f t="shared" si="76"/>
        <v>886.61333333333334</v>
      </c>
      <c r="BC109" s="48">
        <f t="shared" si="76"/>
        <v>886.61333333333334</v>
      </c>
      <c r="BD109" s="48">
        <f t="shared" si="76"/>
        <v>886.61333333333334</v>
      </c>
      <c r="BE109" s="48">
        <f t="shared" si="76"/>
        <v>886.61333333333334</v>
      </c>
      <c r="BF109" s="48">
        <f t="shared" si="76"/>
        <v>886.61333333333334</v>
      </c>
      <c r="BG109" s="48">
        <f t="shared" si="76"/>
        <v>886.61333333333334</v>
      </c>
      <c r="BH109" s="48">
        <f t="shared" si="76"/>
        <v>886.61333333333334</v>
      </c>
      <c r="BI109" s="48">
        <f t="shared" si="76"/>
        <v>886.61333333333334</v>
      </c>
      <c r="BJ109" s="48">
        <f t="shared" si="76"/>
        <v>886.61333333333334</v>
      </c>
    </row>
    <row r="110" spans="1:62" x14ac:dyDescent="0.25">
      <c r="A110" s="2" t="str">
        <f>B54</f>
        <v>Market Development &amp; Commercialisation Head</v>
      </c>
      <c r="B110" s="2" t="str">
        <f t="shared" si="20"/>
        <v>Gross Pay</v>
      </c>
      <c r="C110" s="2">
        <f>ROUND(IF(C$5&lt;13,('Input Sheet'!$C51*C54)/12,IF(C$5&lt;25,('Input Sheet'!$D51*C54)/12,IF(C$5&lt;37,('Input Sheet'!$E51*C54)/12,IF(C$5&lt;49,('Input Sheet'!$F51*C54)/12,('Input Sheet'!$G51*C54)/12))))*(1+Analysis!$B$10),0)</f>
        <v>5833</v>
      </c>
      <c r="D110" s="2">
        <f>ROUND(IF(D$5&lt;13,('Input Sheet'!$C51*D54)/12,IF(D$5&lt;25,('Input Sheet'!$D51*D54)/12,IF(D$5&lt;37,('Input Sheet'!$E51*D54)/12,IF(D$5&lt;49,('Input Sheet'!$F51*D54)/12,('Input Sheet'!$G51*D54)/12))))*(1+Analysis!$B$10),0)</f>
        <v>5833</v>
      </c>
      <c r="E110" s="2">
        <f>ROUND(IF(E$5&lt;13,('Input Sheet'!$C51*E54)/12,IF(E$5&lt;25,('Input Sheet'!$D51*E54)/12,IF(E$5&lt;37,('Input Sheet'!$E51*E54)/12,IF(E$5&lt;49,('Input Sheet'!$F51*E54)/12,('Input Sheet'!$G51*E54)/12))))*(1+Analysis!$B$10),0)</f>
        <v>5833</v>
      </c>
      <c r="F110" s="2">
        <f>ROUND(IF(F$5&lt;13,('Input Sheet'!$C51*F54)/12,IF(F$5&lt;25,('Input Sheet'!$D51*F54)/12,IF(F$5&lt;37,('Input Sheet'!$E51*F54)/12,IF(F$5&lt;49,('Input Sheet'!$F51*F54)/12,('Input Sheet'!$G51*F54)/12))))*(1+Analysis!$B$10),0)</f>
        <v>5833</v>
      </c>
      <c r="G110" s="2">
        <f>ROUND(IF(G$5&lt;13,('Input Sheet'!$C51*G54)/12,IF(G$5&lt;25,('Input Sheet'!$D51*G54)/12,IF(G$5&lt;37,('Input Sheet'!$E51*G54)/12,IF(G$5&lt;49,('Input Sheet'!$F51*G54)/12,('Input Sheet'!$G51*G54)/12))))*(1+Analysis!$B$10),0)</f>
        <v>5833</v>
      </c>
      <c r="H110" s="2">
        <f>ROUND(IF(H$5&lt;13,('Input Sheet'!$C51*H54)/12,IF(H$5&lt;25,('Input Sheet'!$D51*H54)/12,IF(H$5&lt;37,('Input Sheet'!$E51*H54)/12,IF(H$5&lt;49,('Input Sheet'!$F51*H54)/12,('Input Sheet'!$G51*H54)/12))))*(1+Analysis!$B$10),0)</f>
        <v>5833</v>
      </c>
      <c r="I110" s="2">
        <f>ROUND(IF(I$5&lt;13,('Input Sheet'!$C51*I54)/12,IF(I$5&lt;25,('Input Sheet'!$D51*I54)/12,IF(I$5&lt;37,('Input Sheet'!$E51*I54)/12,IF(I$5&lt;49,('Input Sheet'!$F51*I54)/12,('Input Sheet'!$G51*I54)/12))))*(1+Analysis!$B$10),0)</f>
        <v>5833</v>
      </c>
      <c r="J110" s="2">
        <f>ROUND(IF(J$5&lt;13,('Input Sheet'!$C51*J54)/12,IF(J$5&lt;25,('Input Sheet'!$D51*J54)/12,IF(J$5&lt;37,('Input Sheet'!$E51*J54)/12,IF(J$5&lt;49,('Input Sheet'!$F51*J54)/12,('Input Sheet'!$G51*J54)/12))))*(1+Analysis!$B$10),0)</f>
        <v>5833</v>
      </c>
      <c r="K110" s="2">
        <f>ROUND(IF(K$5&lt;13,('Input Sheet'!$C51*K54)/12,IF(K$5&lt;25,('Input Sheet'!$D51*K54)/12,IF(K$5&lt;37,('Input Sheet'!$E51*K54)/12,IF(K$5&lt;49,('Input Sheet'!$F51*K54)/12,('Input Sheet'!$G51*K54)/12))))*(1+Analysis!$B$10),0)</f>
        <v>5833</v>
      </c>
      <c r="L110" s="2">
        <f>ROUND(IF(L$5&lt;13,('Input Sheet'!$C51*L54)/12,IF(L$5&lt;25,('Input Sheet'!$D51*L54)/12,IF(L$5&lt;37,('Input Sheet'!$E51*L54)/12,IF(L$5&lt;49,('Input Sheet'!$F51*L54)/12,('Input Sheet'!$G51*L54)/12))))*(1+Analysis!$B$10),0)</f>
        <v>5833</v>
      </c>
      <c r="M110" s="2">
        <f>ROUND(IF(M$5&lt;13,('Input Sheet'!$C51*M54)/12,IF(M$5&lt;25,('Input Sheet'!$D51*M54)/12,IF(M$5&lt;37,('Input Sheet'!$E51*M54)/12,IF(M$5&lt;49,('Input Sheet'!$F51*M54)/12,('Input Sheet'!$G51*M54)/12))))*(1+Analysis!$B$10),0)</f>
        <v>5833</v>
      </c>
      <c r="N110" s="2">
        <f>ROUND(IF(N$5&lt;13,('Input Sheet'!$C51*N54)/12,IF(N$5&lt;25,('Input Sheet'!$D51*N54)/12,IF(N$5&lt;37,('Input Sheet'!$E51*N54)/12,IF(N$5&lt;49,('Input Sheet'!$F51*N54)/12,('Input Sheet'!$G51*N54)/12))))*(1+Analysis!$B$10),0)</f>
        <v>5833</v>
      </c>
      <c r="O110" s="2">
        <f>ROUND(IF(O$5&lt;13,('Input Sheet'!$C51*O54)/12,IF(O$5&lt;25,('Input Sheet'!$D51*O54)/12,IF(O$5&lt;37,('Input Sheet'!$E51*O54)/12,IF(O$5&lt;49,('Input Sheet'!$F51*O54)/12,('Input Sheet'!$G51*O54)/12))))*(1+Analysis!$B$10),0)</f>
        <v>6417</v>
      </c>
      <c r="P110" s="2">
        <f>ROUND(IF(P$5&lt;13,('Input Sheet'!$C51*P54)/12,IF(P$5&lt;25,('Input Sheet'!$D51*P54)/12,IF(P$5&lt;37,('Input Sheet'!$E51*P54)/12,IF(P$5&lt;49,('Input Sheet'!$F51*P54)/12,('Input Sheet'!$G51*P54)/12))))*(1+Analysis!$B$10),0)</f>
        <v>6417</v>
      </c>
      <c r="Q110" s="2">
        <f>ROUND(IF(Q$5&lt;13,('Input Sheet'!$C51*Q54)/12,IF(Q$5&lt;25,('Input Sheet'!$D51*Q54)/12,IF(Q$5&lt;37,('Input Sheet'!$E51*Q54)/12,IF(Q$5&lt;49,('Input Sheet'!$F51*Q54)/12,('Input Sheet'!$G51*Q54)/12))))*(1+Analysis!$B$10),0)</f>
        <v>6417</v>
      </c>
      <c r="R110" s="2">
        <f>ROUND(IF(R$5&lt;13,('Input Sheet'!$C51*R54)/12,IF(R$5&lt;25,('Input Sheet'!$D51*R54)/12,IF(R$5&lt;37,('Input Sheet'!$E51*R54)/12,IF(R$5&lt;49,('Input Sheet'!$F51*R54)/12,('Input Sheet'!$G51*R54)/12))))*(1+Analysis!$B$10),0)</f>
        <v>6417</v>
      </c>
      <c r="S110" s="2">
        <f>ROUND(IF(S$5&lt;13,('Input Sheet'!$C51*S54)/12,IF(S$5&lt;25,('Input Sheet'!$D51*S54)/12,IF(S$5&lt;37,('Input Sheet'!$E51*S54)/12,IF(S$5&lt;49,('Input Sheet'!$F51*S54)/12,('Input Sheet'!$G51*S54)/12))))*(1+Analysis!$B$10),0)</f>
        <v>6417</v>
      </c>
      <c r="T110" s="2">
        <f>ROUND(IF(T$5&lt;13,('Input Sheet'!$C51*T54)/12,IF(T$5&lt;25,('Input Sheet'!$D51*T54)/12,IF(T$5&lt;37,('Input Sheet'!$E51*T54)/12,IF(T$5&lt;49,('Input Sheet'!$F51*T54)/12,('Input Sheet'!$G51*T54)/12))))*(1+Analysis!$B$10),0)</f>
        <v>6417</v>
      </c>
      <c r="U110" s="2">
        <f>ROUND(IF(U$5&lt;13,('Input Sheet'!$C51*U54)/12,IF(U$5&lt;25,('Input Sheet'!$D51*U54)/12,IF(U$5&lt;37,('Input Sheet'!$E51*U54)/12,IF(U$5&lt;49,('Input Sheet'!$F51*U54)/12,('Input Sheet'!$G51*U54)/12))))*(1+Analysis!$B$10),0)</f>
        <v>6417</v>
      </c>
      <c r="V110" s="2">
        <f>ROUND(IF(V$5&lt;13,('Input Sheet'!$C51*V54)/12,IF(V$5&lt;25,('Input Sheet'!$D51*V54)/12,IF(V$5&lt;37,('Input Sheet'!$E51*V54)/12,IF(V$5&lt;49,('Input Sheet'!$F51*V54)/12,('Input Sheet'!$G51*V54)/12))))*(1+Analysis!$B$10),0)</f>
        <v>6417</v>
      </c>
      <c r="W110" s="2">
        <f>ROUND(IF(W$5&lt;13,('Input Sheet'!$C51*W54)/12,IF(W$5&lt;25,('Input Sheet'!$D51*W54)/12,IF(W$5&lt;37,('Input Sheet'!$E51*W54)/12,IF(W$5&lt;49,('Input Sheet'!$F51*W54)/12,('Input Sheet'!$G51*W54)/12))))*(1+Analysis!$B$10),0)</f>
        <v>6417</v>
      </c>
      <c r="X110" s="2">
        <f>ROUND(IF(X$5&lt;13,('Input Sheet'!$C51*X54)/12,IF(X$5&lt;25,('Input Sheet'!$D51*X54)/12,IF(X$5&lt;37,('Input Sheet'!$E51*X54)/12,IF(X$5&lt;49,('Input Sheet'!$F51*X54)/12,('Input Sheet'!$G51*X54)/12))))*(1+Analysis!$B$10),0)</f>
        <v>6417</v>
      </c>
      <c r="Y110" s="2">
        <f>ROUND(IF(Y$5&lt;13,('Input Sheet'!$C51*Y54)/12,IF(Y$5&lt;25,('Input Sheet'!$D51*Y54)/12,IF(Y$5&lt;37,('Input Sheet'!$E51*Y54)/12,IF(Y$5&lt;49,('Input Sheet'!$F51*Y54)/12,('Input Sheet'!$G51*Y54)/12))))*(1+Analysis!$B$10),0)</f>
        <v>6417</v>
      </c>
      <c r="Z110" s="2">
        <f>ROUND(IF(Z$5&lt;13,('Input Sheet'!$C51*Z54)/12,IF(Z$5&lt;25,('Input Sheet'!$D51*Z54)/12,IF(Z$5&lt;37,('Input Sheet'!$E51*Z54)/12,IF(Z$5&lt;49,('Input Sheet'!$F51*Z54)/12,('Input Sheet'!$G51*Z54)/12))))*(1+Analysis!$B$10),0)</f>
        <v>6417</v>
      </c>
      <c r="AA110" s="2">
        <f>ROUND(IF(AA$5&lt;13,('Input Sheet'!$C51*AA54)/12,IF(AA$5&lt;25,('Input Sheet'!$D51*AA54)/12,IF(AA$5&lt;37,('Input Sheet'!$E51*AA54)/12,IF(AA$5&lt;49,('Input Sheet'!$F51*AA54)/12,('Input Sheet'!$G51*AA54)/12))))*(1+Analysis!$B$10),0)</f>
        <v>7058</v>
      </c>
      <c r="AB110" s="2">
        <f>ROUND(IF(AB$5&lt;13,('Input Sheet'!$C51*AB54)/12,IF(AB$5&lt;25,('Input Sheet'!$D51*AB54)/12,IF(AB$5&lt;37,('Input Sheet'!$E51*AB54)/12,IF(AB$5&lt;49,('Input Sheet'!$F51*AB54)/12,('Input Sheet'!$G51*AB54)/12))))*(1+Analysis!$B$10),0)</f>
        <v>7058</v>
      </c>
      <c r="AC110" s="2">
        <f>ROUND(IF(AC$5&lt;13,('Input Sheet'!$C51*AC54)/12,IF(AC$5&lt;25,('Input Sheet'!$D51*AC54)/12,IF(AC$5&lt;37,('Input Sheet'!$E51*AC54)/12,IF(AC$5&lt;49,('Input Sheet'!$F51*AC54)/12,('Input Sheet'!$G51*AC54)/12))))*(1+Analysis!$B$10),0)</f>
        <v>7058</v>
      </c>
      <c r="AD110" s="2">
        <f>ROUND(IF(AD$5&lt;13,('Input Sheet'!$C51*AD54)/12,IF(AD$5&lt;25,('Input Sheet'!$D51*AD54)/12,IF(AD$5&lt;37,('Input Sheet'!$E51*AD54)/12,IF(AD$5&lt;49,('Input Sheet'!$F51*AD54)/12,('Input Sheet'!$G51*AD54)/12))))*(1+Analysis!$B$10),0)</f>
        <v>7058</v>
      </c>
      <c r="AE110" s="2">
        <f>ROUND(IF(AE$5&lt;13,('Input Sheet'!$C51*AE54)/12,IF(AE$5&lt;25,('Input Sheet'!$D51*AE54)/12,IF(AE$5&lt;37,('Input Sheet'!$E51*AE54)/12,IF(AE$5&lt;49,('Input Sheet'!$F51*AE54)/12,('Input Sheet'!$G51*AE54)/12))))*(1+Analysis!$B$10),0)</f>
        <v>7058</v>
      </c>
      <c r="AF110" s="2">
        <f>ROUND(IF(AF$5&lt;13,('Input Sheet'!$C51*AF54)/12,IF(AF$5&lt;25,('Input Sheet'!$D51*AF54)/12,IF(AF$5&lt;37,('Input Sheet'!$E51*AF54)/12,IF(AF$5&lt;49,('Input Sheet'!$F51*AF54)/12,('Input Sheet'!$G51*AF54)/12))))*(1+Analysis!$B$10),0)</f>
        <v>7058</v>
      </c>
      <c r="AG110" s="2">
        <f>ROUND(IF(AG$5&lt;13,('Input Sheet'!$C51*AG54)/12,IF(AG$5&lt;25,('Input Sheet'!$D51*AG54)/12,IF(AG$5&lt;37,('Input Sheet'!$E51*AG54)/12,IF(AG$5&lt;49,('Input Sheet'!$F51*AG54)/12,('Input Sheet'!$G51*AG54)/12))))*(1+Analysis!$B$10),0)</f>
        <v>7058</v>
      </c>
      <c r="AH110" s="2">
        <f>ROUND(IF(AH$5&lt;13,('Input Sheet'!$C51*AH54)/12,IF(AH$5&lt;25,('Input Sheet'!$D51*AH54)/12,IF(AH$5&lt;37,('Input Sheet'!$E51*AH54)/12,IF(AH$5&lt;49,('Input Sheet'!$F51*AH54)/12,('Input Sheet'!$G51*AH54)/12))))*(1+Analysis!$B$10),0)</f>
        <v>7058</v>
      </c>
      <c r="AI110" s="2">
        <f>ROUND(IF(AI$5&lt;13,('Input Sheet'!$C51*AI54)/12,IF(AI$5&lt;25,('Input Sheet'!$D51*AI54)/12,IF(AI$5&lt;37,('Input Sheet'!$E51*AI54)/12,IF(AI$5&lt;49,('Input Sheet'!$F51*AI54)/12,('Input Sheet'!$G51*AI54)/12))))*(1+Analysis!$B$10),0)</f>
        <v>7058</v>
      </c>
      <c r="AJ110" s="2">
        <f>ROUND(IF(AJ$5&lt;13,('Input Sheet'!$C51*AJ54)/12,IF(AJ$5&lt;25,('Input Sheet'!$D51*AJ54)/12,IF(AJ$5&lt;37,('Input Sheet'!$E51*AJ54)/12,IF(AJ$5&lt;49,('Input Sheet'!$F51*AJ54)/12,('Input Sheet'!$G51*AJ54)/12))))*(1+Analysis!$B$10),0)</f>
        <v>7058</v>
      </c>
      <c r="AK110" s="2">
        <f>ROUND(IF(AK$5&lt;13,('Input Sheet'!$C51*AK54)/12,IF(AK$5&lt;25,('Input Sheet'!$D51*AK54)/12,IF(AK$5&lt;37,('Input Sheet'!$E51*AK54)/12,IF(AK$5&lt;49,('Input Sheet'!$F51*AK54)/12,('Input Sheet'!$G51*AK54)/12))))*(1+Analysis!$B$10),0)</f>
        <v>7058</v>
      </c>
      <c r="AL110" s="2">
        <f>ROUND(IF(AL$5&lt;13,('Input Sheet'!$C51*AL54)/12,IF(AL$5&lt;25,('Input Sheet'!$D51*AL54)/12,IF(AL$5&lt;37,('Input Sheet'!$E51*AL54)/12,IF(AL$5&lt;49,('Input Sheet'!$F51*AL54)/12,('Input Sheet'!$G51*AL54)/12))))*(1+Analysis!$B$10),0)</f>
        <v>7058</v>
      </c>
      <c r="AM110" s="2">
        <f>ROUND(IF(AM$5&lt;13,('Input Sheet'!$C51*AM54)/12,IF(AM$5&lt;25,('Input Sheet'!$D51*AM54)/12,IF(AM$5&lt;37,('Input Sheet'!$E51*AM54)/12,IF(AM$5&lt;49,('Input Sheet'!$F51*AM54)/12,('Input Sheet'!$G51*AM54)/12))))*(1+Analysis!$B$10),0)</f>
        <v>7764</v>
      </c>
      <c r="AN110" s="2">
        <f>ROUND(IF(AN$5&lt;13,('Input Sheet'!$C51*AN54)/12,IF(AN$5&lt;25,('Input Sheet'!$D51*AN54)/12,IF(AN$5&lt;37,('Input Sheet'!$E51*AN54)/12,IF(AN$5&lt;49,('Input Sheet'!$F51*AN54)/12,('Input Sheet'!$G51*AN54)/12))))*(1+Analysis!$B$10),0)</f>
        <v>7764</v>
      </c>
      <c r="AO110" s="2">
        <f>ROUND(IF(AO$5&lt;13,('Input Sheet'!$C51*AO54)/12,IF(AO$5&lt;25,('Input Sheet'!$D51*AO54)/12,IF(AO$5&lt;37,('Input Sheet'!$E51*AO54)/12,IF(AO$5&lt;49,('Input Sheet'!$F51*AO54)/12,('Input Sheet'!$G51*AO54)/12))))*(1+Analysis!$B$10),0)</f>
        <v>7764</v>
      </c>
      <c r="AP110" s="2">
        <f>ROUND(IF(AP$5&lt;13,('Input Sheet'!$C51*AP54)/12,IF(AP$5&lt;25,('Input Sheet'!$D51*AP54)/12,IF(AP$5&lt;37,('Input Sheet'!$E51*AP54)/12,IF(AP$5&lt;49,('Input Sheet'!$F51*AP54)/12,('Input Sheet'!$G51*AP54)/12))))*(1+Analysis!$B$10),0)</f>
        <v>7764</v>
      </c>
      <c r="AQ110" s="2">
        <f>ROUND(IF(AQ$5&lt;13,('Input Sheet'!$C51*AQ54)/12,IF(AQ$5&lt;25,('Input Sheet'!$D51*AQ54)/12,IF(AQ$5&lt;37,('Input Sheet'!$E51*AQ54)/12,IF(AQ$5&lt;49,('Input Sheet'!$F51*AQ54)/12,('Input Sheet'!$G51*AQ54)/12))))*(1+Analysis!$B$10),0)</f>
        <v>7764</v>
      </c>
      <c r="AR110" s="2">
        <f>ROUND(IF(AR$5&lt;13,('Input Sheet'!$C51*AR54)/12,IF(AR$5&lt;25,('Input Sheet'!$D51*AR54)/12,IF(AR$5&lt;37,('Input Sheet'!$E51*AR54)/12,IF(AR$5&lt;49,('Input Sheet'!$F51*AR54)/12,('Input Sheet'!$G51*AR54)/12))))*(1+Analysis!$B$10),0)</f>
        <v>7764</v>
      </c>
      <c r="AS110" s="2">
        <f>ROUND(IF(AS$5&lt;13,('Input Sheet'!$C51*AS54)/12,IF(AS$5&lt;25,('Input Sheet'!$D51*AS54)/12,IF(AS$5&lt;37,('Input Sheet'!$E51*AS54)/12,IF(AS$5&lt;49,('Input Sheet'!$F51*AS54)/12,('Input Sheet'!$G51*AS54)/12))))*(1+Analysis!$B$10),0)</f>
        <v>7764</v>
      </c>
      <c r="AT110" s="2">
        <f>ROUND(IF(AT$5&lt;13,('Input Sheet'!$C51*AT54)/12,IF(AT$5&lt;25,('Input Sheet'!$D51*AT54)/12,IF(AT$5&lt;37,('Input Sheet'!$E51*AT54)/12,IF(AT$5&lt;49,('Input Sheet'!$F51*AT54)/12,('Input Sheet'!$G51*AT54)/12))))*(1+Analysis!$B$10),0)</f>
        <v>7764</v>
      </c>
      <c r="AU110" s="2">
        <f>ROUND(IF(AU$5&lt;13,('Input Sheet'!$C51*AU54)/12,IF(AU$5&lt;25,('Input Sheet'!$D51*AU54)/12,IF(AU$5&lt;37,('Input Sheet'!$E51*AU54)/12,IF(AU$5&lt;49,('Input Sheet'!$F51*AU54)/12,('Input Sheet'!$G51*AU54)/12))))*(1+Analysis!$B$10),0)</f>
        <v>7764</v>
      </c>
      <c r="AV110" s="2">
        <f>ROUND(IF(AV$5&lt;13,('Input Sheet'!$C51*AV54)/12,IF(AV$5&lt;25,('Input Sheet'!$D51*AV54)/12,IF(AV$5&lt;37,('Input Sheet'!$E51*AV54)/12,IF(AV$5&lt;49,('Input Sheet'!$F51*AV54)/12,('Input Sheet'!$G51*AV54)/12))))*(1+Analysis!$B$10),0)</f>
        <v>7764</v>
      </c>
      <c r="AW110" s="2">
        <f>ROUND(IF(AW$5&lt;13,('Input Sheet'!$C51*AW54)/12,IF(AW$5&lt;25,('Input Sheet'!$D51*AW54)/12,IF(AW$5&lt;37,('Input Sheet'!$E51*AW54)/12,IF(AW$5&lt;49,('Input Sheet'!$F51*AW54)/12,('Input Sheet'!$G51*AW54)/12))))*(1+Analysis!$B$10),0)</f>
        <v>7764</v>
      </c>
      <c r="AX110" s="2">
        <f>ROUND(IF(AX$5&lt;13,('Input Sheet'!$C51*AX54)/12,IF(AX$5&lt;25,('Input Sheet'!$D51*AX54)/12,IF(AX$5&lt;37,('Input Sheet'!$E51*AX54)/12,IF(AX$5&lt;49,('Input Sheet'!$F51*AX54)/12,('Input Sheet'!$G51*AX54)/12))))*(1+Analysis!$B$10),0)</f>
        <v>7764</v>
      </c>
      <c r="AY110" s="2">
        <f>ROUND(IF(AY$5&lt;13,('Input Sheet'!$C51*AY54)/12,IF(AY$5&lt;25,('Input Sheet'!$D51*AY54)/12,IF(AY$5&lt;37,('Input Sheet'!$E51*AY54)/12,IF(AY$5&lt;49,('Input Sheet'!$F51*AY54)/12,('Input Sheet'!$G51*AY54)/12))))*(1+Analysis!$B$10),0)</f>
        <v>8541</v>
      </c>
      <c r="AZ110" s="2">
        <f>ROUND(IF(AZ$5&lt;13,('Input Sheet'!$C51*AZ54)/12,IF(AZ$5&lt;25,('Input Sheet'!$D51*AZ54)/12,IF(AZ$5&lt;37,('Input Sheet'!$E51*AZ54)/12,IF(AZ$5&lt;49,('Input Sheet'!$F51*AZ54)/12,('Input Sheet'!$G51*AZ54)/12))))*(1+Analysis!$B$10),0)</f>
        <v>8541</v>
      </c>
      <c r="BA110" s="2">
        <f>ROUND(IF(BA$5&lt;13,('Input Sheet'!$C51*BA54)/12,IF(BA$5&lt;25,('Input Sheet'!$D51*BA54)/12,IF(BA$5&lt;37,('Input Sheet'!$E51*BA54)/12,IF(BA$5&lt;49,('Input Sheet'!$F51*BA54)/12,('Input Sheet'!$G51*BA54)/12))))*(1+Analysis!$B$10),0)</f>
        <v>8541</v>
      </c>
      <c r="BB110" s="2">
        <f>ROUND(IF(BB$5&lt;13,('Input Sheet'!$C51*BB54)/12,IF(BB$5&lt;25,('Input Sheet'!$D51*BB54)/12,IF(BB$5&lt;37,('Input Sheet'!$E51*BB54)/12,IF(BB$5&lt;49,('Input Sheet'!$F51*BB54)/12,('Input Sheet'!$G51*BB54)/12))))*(1+Analysis!$B$10),0)</f>
        <v>8541</v>
      </c>
      <c r="BC110" s="2">
        <f>ROUND(IF(BC$5&lt;13,('Input Sheet'!$C51*BC54)/12,IF(BC$5&lt;25,('Input Sheet'!$D51*BC54)/12,IF(BC$5&lt;37,('Input Sheet'!$E51*BC54)/12,IF(BC$5&lt;49,('Input Sheet'!$F51*BC54)/12,('Input Sheet'!$G51*BC54)/12))))*(1+Analysis!$B$10),0)</f>
        <v>8541</v>
      </c>
      <c r="BD110" s="2">
        <f>ROUND(IF(BD$5&lt;13,('Input Sheet'!$C51*BD54)/12,IF(BD$5&lt;25,('Input Sheet'!$D51*BD54)/12,IF(BD$5&lt;37,('Input Sheet'!$E51*BD54)/12,IF(BD$5&lt;49,('Input Sheet'!$F51*BD54)/12,('Input Sheet'!$G51*BD54)/12))))*(1+Analysis!$B$10),0)</f>
        <v>8541</v>
      </c>
      <c r="BE110" s="2">
        <f>ROUND(IF(BE$5&lt;13,('Input Sheet'!$C51*BE54)/12,IF(BE$5&lt;25,('Input Sheet'!$D51*BE54)/12,IF(BE$5&lt;37,('Input Sheet'!$E51*BE54)/12,IF(BE$5&lt;49,('Input Sheet'!$F51*BE54)/12,('Input Sheet'!$G51*BE54)/12))))*(1+Analysis!$B$10),0)</f>
        <v>8541</v>
      </c>
      <c r="BF110" s="2">
        <f>ROUND(IF(BF$5&lt;13,('Input Sheet'!$C51*BF54)/12,IF(BF$5&lt;25,('Input Sheet'!$D51*BF54)/12,IF(BF$5&lt;37,('Input Sheet'!$E51*BF54)/12,IF(BF$5&lt;49,('Input Sheet'!$F51*BF54)/12,('Input Sheet'!$G51*BF54)/12))))*(1+Analysis!$B$10),0)</f>
        <v>8541</v>
      </c>
      <c r="BG110" s="2">
        <f>ROUND(IF(BG$5&lt;13,('Input Sheet'!$C51*BG54)/12,IF(BG$5&lt;25,('Input Sheet'!$D51*BG54)/12,IF(BG$5&lt;37,('Input Sheet'!$E51*BG54)/12,IF(BG$5&lt;49,('Input Sheet'!$F51*BG54)/12,('Input Sheet'!$G51*BG54)/12))))*(1+Analysis!$B$10),0)</f>
        <v>8541</v>
      </c>
      <c r="BH110" s="2">
        <f>ROUND(IF(BH$5&lt;13,('Input Sheet'!$C51*BH54)/12,IF(BH$5&lt;25,('Input Sheet'!$D51*BH54)/12,IF(BH$5&lt;37,('Input Sheet'!$E51*BH54)/12,IF(BH$5&lt;49,('Input Sheet'!$F51*BH54)/12,('Input Sheet'!$G51*BH54)/12))))*(1+Analysis!$B$10),0)</f>
        <v>8541</v>
      </c>
      <c r="BI110" s="2">
        <f>ROUND(IF(BI$5&lt;13,('Input Sheet'!$C51*BI54)/12,IF(BI$5&lt;25,('Input Sheet'!$D51*BI54)/12,IF(BI$5&lt;37,('Input Sheet'!$E51*BI54)/12,IF(BI$5&lt;49,('Input Sheet'!$F51*BI54)/12,('Input Sheet'!$G51*BI54)/12))))*(1+Analysis!$B$10),0)</f>
        <v>8541</v>
      </c>
      <c r="BJ110" s="2">
        <f>ROUND(IF(BJ$5&lt;13,('Input Sheet'!$C51*BJ54)/12,IF(BJ$5&lt;25,('Input Sheet'!$D51*BJ54)/12,IF(BJ$5&lt;37,('Input Sheet'!$E51*BJ54)/12,IF(BJ$5&lt;49,('Input Sheet'!$F51*BJ54)/12,('Input Sheet'!$G51*BJ54)/12))))*(1+Analysis!$B$10),0)</f>
        <v>8541</v>
      </c>
    </row>
    <row r="111" spans="1:62" x14ac:dyDescent="0.25">
      <c r="B111" s="2" t="str">
        <f t="shared" si="20"/>
        <v>PAYE</v>
      </c>
      <c r="C111" s="48">
        <f t="shared" ref="C111:AH111" si="77">IF(C110=0,0,IF((C110-PersonalAllowance)&gt;LowerLevel,IF((C110-PersonalAllowance)&gt;Upperlevel,(C110-PersonalAllowance-Upperlevel)*PAYErateHigher+Taxaddhigher+Taxaddmedium,(C110-PersonalAllowance-LowerLevel)*PAYErateMedium+Taxaddmedium),(C110-PersonalAllowance)*PAYErate))</f>
        <v>1683.8333333333333</v>
      </c>
      <c r="D111" s="48">
        <f t="shared" si="77"/>
        <v>1683.8333333333333</v>
      </c>
      <c r="E111" s="48">
        <f t="shared" si="77"/>
        <v>1683.8333333333333</v>
      </c>
      <c r="F111" s="48">
        <f t="shared" si="77"/>
        <v>1683.8333333333333</v>
      </c>
      <c r="G111" s="48">
        <f t="shared" si="77"/>
        <v>1683.8333333333333</v>
      </c>
      <c r="H111" s="48">
        <f t="shared" si="77"/>
        <v>1683.8333333333333</v>
      </c>
      <c r="I111" s="48">
        <f t="shared" si="77"/>
        <v>1683.8333333333333</v>
      </c>
      <c r="J111" s="48">
        <f t="shared" si="77"/>
        <v>1683.8333333333333</v>
      </c>
      <c r="K111" s="48">
        <f t="shared" si="77"/>
        <v>1683.8333333333333</v>
      </c>
      <c r="L111" s="48">
        <f t="shared" si="77"/>
        <v>1683.8333333333333</v>
      </c>
      <c r="M111" s="48">
        <f t="shared" si="77"/>
        <v>1683.8333333333333</v>
      </c>
      <c r="N111" s="48">
        <f t="shared" si="77"/>
        <v>1683.8333333333333</v>
      </c>
      <c r="O111" s="48">
        <f t="shared" si="77"/>
        <v>1917.4333333333332</v>
      </c>
      <c r="P111" s="48">
        <f t="shared" si="77"/>
        <v>1917.4333333333332</v>
      </c>
      <c r="Q111" s="48">
        <f t="shared" si="77"/>
        <v>1917.4333333333332</v>
      </c>
      <c r="R111" s="48">
        <f t="shared" si="77"/>
        <v>1917.4333333333332</v>
      </c>
      <c r="S111" s="48">
        <f t="shared" si="77"/>
        <v>1917.4333333333332</v>
      </c>
      <c r="T111" s="48">
        <f t="shared" si="77"/>
        <v>1917.4333333333332</v>
      </c>
      <c r="U111" s="48">
        <f t="shared" si="77"/>
        <v>1917.4333333333332</v>
      </c>
      <c r="V111" s="48">
        <f t="shared" si="77"/>
        <v>1917.4333333333332</v>
      </c>
      <c r="W111" s="48">
        <f t="shared" si="77"/>
        <v>1917.4333333333332</v>
      </c>
      <c r="X111" s="48">
        <f t="shared" si="77"/>
        <v>1917.4333333333332</v>
      </c>
      <c r="Y111" s="48">
        <f t="shared" si="77"/>
        <v>1917.4333333333332</v>
      </c>
      <c r="Z111" s="48">
        <f t="shared" si="77"/>
        <v>1917.4333333333332</v>
      </c>
      <c r="AA111" s="48">
        <f t="shared" si="77"/>
        <v>2173.8333333333335</v>
      </c>
      <c r="AB111" s="48">
        <f t="shared" si="77"/>
        <v>2173.8333333333335</v>
      </c>
      <c r="AC111" s="48">
        <f t="shared" si="77"/>
        <v>2173.8333333333335</v>
      </c>
      <c r="AD111" s="48">
        <f t="shared" si="77"/>
        <v>2173.8333333333335</v>
      </c>
      <c r="AE111" s="48">
        <f t="shared" si="77"/>
        <v>2173.8333333333335</v>
      </c>
      <c r="AF111" s="48">
        <f t="shared" si="77"/>
        <v>2173.8333333333335</v>
      </c>
      <c r="AG111" s="48">
        <f t="shared" si="77"/>
        <v>2173.8333333333335</v>
      </c>
      <c r="AH111" s="48">
        <f t="shared" si="77"/>
        <v>2173.8333333333335</v>
      </c>
      <c r="AI111" s="48">
        <f t="shared" ref="AI111:BJ111" si="78">IF(AI110=0,0,IF((AI110-PersonalAllowance)&gt;LowerLevel,IF((AI110-PersonalAllowance)&gt;Upperlevel,(AI110-PersonalAllowance-Upperlevel)*PAYErateHigher+Taxaddhigher+Taxaddmedium,(AI110-PersonalAllowance-LowerLevel)*PAYErateMedium+Taxaddmedium),(AI110-PersonalAllowance)*PAYErate))</f>
        <v>2173.8333333333335</v>
      </c>
      <c r="AJ111" s="48">
        <f t="shared" si="78"/>
        <v>2173.8333333333335</v>
      </c>
      <c r="AK111" s="48">
        <f t="shared" si="78"/>
        <v>2173.8333333333335</v>
      </c>
      <c r="AL111" s="48">
        <f t="shared" si="78"/>
        <v>2173.8333333333335</v>
      </c>
      <c r="AM111" s="48">
        <f t="shared" si="78"/>
        <v>2456.2333333333331</v>
      </c>
      <c r="AN111" s="48">
        <f t="shared" si="78"/>
        <v>2456.2333333333331</v>
      </c>
      <c r="AO111" s="48">
        <f t="shared" si="78"/>
        <v>2456.2333333333331</v>
      </c>
      <c r="AP111" s="48">
        <f t="shared" si="78"/>
        <v>2456.2333333333331</v>
      </c>
      <c r="AQ111" s="48">
        <f t="shared" si="78"/>
        <v>2456.2333333333331</v>
      </c>
      <c r="AR111" s="48">
        <f t="shared" si="78"/>
        <v>2456.2333333333331</v>
      </c>
      <c r="AS111" s="48">
        <f t="shared" si="78"/>
        <v>2456.2333333333331</v>
      </c>
      <c r="AT111" s="48">
        <f t="shared" si="78"/>
        <v>2456.2333333333331</v>
      </c>
      <c r="AU111" s="48">
        <f t="shared" si="78"/>
        <v>2456.2333333333331</v>
      </c>
      <c r="AV111" s="48">
        <f t="shared" si="78"/>
        <v>2456.2333333333331</v>
      </c>
      <c r="AW111" s="48">
        <f t="shared" si="78"/>
        <v>2456.2333333333331</v>
      </c>
      <c r="AX111" s="48">
        <f t="shared" si="78"/>
        <v>2456.2333333333331</v>
      </c>
      <c r="AY111" s="48">
        <f t="shared" si="78"/>
        <v>2767.0333333333333</v>
      </c>
      <c r="AZ111" s="48">
        <f t="shared" si="78"/>
        <v>2767.0333333333333</v>
      </c>
      <c r="BA111" s="48">
        <f t="shared" si="78"/>
        <v>2767.0333333333333</v>
      </c>
      <c r="BB111" s="48">
        <f t="shared" si="78"/>
        <v>2767.0333333333333</v>
      </c>
      <c r="BC111" s="48">
        <f t="shared" si="78"/>
        <v>2767.0333333333333</v>
      </c>
      <c r="BD111" s="48">
        <f t="shared" si="78"/>
        <v>2767.0333333333333</v>
      </c>
      <c r="BE111" s="48">
        <f t="shared" si="78"/>
        <v>2767.0333333333333</v>
      </c>
      <c r="BF111" s="48">
        <f t="shared" si="78"/>
        <v>2767.0333333333333</v>
      </c>
      <c r="BG111" s="48">
        <f t="shared" si="78"/>
        <v>2767.0333333333333</v>
      </c>
      <c r="BH111" s="48">
        <f t="shared" si="78"/>
        <v>2767.0333333333333</v>
      </c>
      <c r="BI111" s="48">
        <f t="shared" si="78"/>
        <v>2767.0333333333333</v>
      </c>
      <c r="BJ111" s="48">
        <f t="shared" si="78"/>
        <v>2767.0333333333333</v>
      </c>
    </row>
    <row r="112" spans="1:62" x14ac:dyDescent="0.25">
      <c r="B112" s="2" t="str">
        <f t="shared" si="20"/>
        <v>E'ee NIC</v>
      </c>
      <c r="C112" s="48">
        <f>IF(C110=0,0,IF(C110*12/52&gt;Upperearningslimit,((Upperearningslimit-NICnilEmployee)*EeeNICrate*52/12)+((C110*12/52-Upperearningslimit)*EeeNICrate1*52/12),((C110*12)/52-NICnilEmployee)*EeeNICrate*52/12))</f>
        <v>279.28666666666669</v>
      </c>
      <c r="D112" s="48">
        <f t="shared" ref="D112:AH112" si="79">IF(D110=0,0,IF(D110*12/52&gt;Upperearningslimit,((Upperearningslimit-NICnilEmployee)*EeeNICrate*52/12)+((D110*12/52-Upperearningslimit)*EeeNICrate1*52/12),((D110*12)/52-NICnilEmployee)*EeeNICrate*52/12))</f>
        <v>279.28666666666669</v>
      </c>
      <c r="E112" s="48">
        <f t="shared" si="79"/>
        <v>279.28666666666669</v>
      </c>
      <c r="F112" s="48">
        <f t="shared" si="79"/>
        <v>279.28666666666669</v>
      </c>
      <c r="G112" s="48">
        <f t="shared" si="79"/>
        <v>279.28666666666669</v>
      </c>
      <c r="H112" s="48">
        <f t="shared" si="79"/>
        <v>279.28666666666669</v>
      </c>
      <c r="I112" s="48">
        <f t="shared" si="79"/>
        <v>279.28666666666669</v>
      </c>
      <c r="J112" s="48">
        <f t="shared" si="79"/>
        <v>279.28666666666669</v>
      </c>
      <c r="K112" s="48">
        <f t="shared" si="79"/>
        <v>279.28666666666669</v>
      </c>
      <c r="L112" s="48">
        <f t="shared" si="79"/>
        <v>279.28666666666669</v>
      </c>
      <c r="M112" s="48">
        <f t="shared" si="79"/>
        <v>279.28666666666669</v>
      </c>
      <c r="N112" s="48">
        <f t="shared" si="79"/>
        <v>279.28666666666669</v>
      </c>
      <c r="O112" s="48">
        <f t="shared" si="79"/>
        <v>285.12666666666667</v>
      </c>
      <c r="P112" s="48">
        <f t="shared" si="79"/>
        <v>285.12666666666667</v>
      </c>
      <c r="Q112" s="48">
        <f t="shared" si="79"/>
        <v>285.12666666666667</v>
      </c>
      <c r="R112" s="48">
        <f t="shared" si="79"/>
        <v>285.12666666666667</v>
      </c>
      <c r="S112" s="48">
        <f t="shared" si="79"/>
        <v>285.12666666666667</v>
      </c>
      <c r="T112" s="48">
        <f t="shared" si="79"/>
        <v>285.12666666666667</v>
      </c>
      <c r="U112" s="48">
        <f t="shared" si="79"/>
        <v>285.12666666666667</v>
      </c>
      <c r="V112" s="48">
        <f t="shared" si="79"/>
        <v>285.12666666666667</v>
      </c>
      <c r="W112" s="48">
        <f t="shared" si="79"/>
        <v>285.12666666666667</v>
      </c>
      <c r="X112" s="48">
        <f t="shared" si="79"/>
        <v>285.12666666666667</v>
      </c>
      <c r="Y112" s="48">
        <f t="shared" si="79"/>
        <v>285.12666666666667</v>
      </c>
      <c r="Z112" s="48">
        <f t="shared" si="79"/>
        <v>285.12666666666667</v>
      </c>
      <c r="AA112" s="48">
        <f t="shared" si="79"/>
        <v>291.53666666666669</v>
      </c>
      <c r="AB112" s="48">
        <f t="shared" si="79"/>
        <v>291.53666666666669</v>
      </c>
      <c r="AC112" s="48">
        <f t="shared" si="79"/>
        <v>291.53666666666669</v>
      </c>
      <c r="AD112" s="48">
        <f t="shared" si="79"/>
        <v>291.53666666666669</v>
      </c>
      <c r="AE112" s="48">
        <f t="shared" si="79"/>
        <v>291.53666666666669</v>
      </c>
      <c r="AF112" s="48">
        <f t="shared" si="79"/>
        <v>291.53666666666669</v>
      </c>
      <c r="AG112" s="48">
        <f t="shared" si="79"/>
        <v>291.53666666666669</v>
      </c>
      <c r="AH112" s="48">
        <f t="shared" si="79"/>
        <v>291.53666666666669</v>
      </c>
      <c r="AI112" s="48">
        <f t="shared" ref="AI112:BJ112" si="80">IF(AI110=0,0,IF(AI110*12/52&gt;Upperearningslimit,((Upperearningslimit-NICnilEmployee)*EeeNICrate*52/12)+((AI110*12/52-Upperearningslimit)*EeeNICrate1*52/12),((AI110*12)/52-NICnilEmployee)*EeeNICrate*52/12))</f>
        <v>291.53666666666669</v>
      </c>
      <c r="AJ112" s="48">
        <f t="shared" si="80"/>
        <v>291.53666666666669</v>
      </c>
      <c r="AK112" s="48">
        <f t="shared" si="80"/>
        <v>291.53666666666669</v>
      </c>
      <c r="AL112" s="48">
        <f t="shared" si="80"/>
        <v>291.53666666666669</v>
      </c>
      <c r="AM112" s="48">
        <f t="shared" si="80"/>
        <v>298.59666666666669</v>
      </c>
      <c r="AN112" s="48">
        <f t="shared" si="80"/>
        <v>298.59666666666669</v>
      </c>
      <c r="AO112" s="48">
        <f t="shared" si="80"/>
        <v>298.59666666666669</v>
      </c>
      <c r="AP112" s="48">
        <f t="shared" si="80"/>
        <v>298.59666666666669</v>
      </c>
      <c r="AQ112" s="48">
        <f t="shared" si="80"/>
        <v>298.59666666666669</v>
      </c>
      <c r="AR112" s="48">
        <f t="shared" si="80"/>
        <v>298.59666666666669</v>
      </c>
      <c r="AS112" s="48">
        <f t="shared" si="80"/>
        <v>298.59666666666669</v>
      </c>
      <c r="AT112" s="48">
        <f t="shared" si="80"/>
        <v>298.59666666666669</v>
      </c>
      <c r="AU112" s="48">
        <f t="shared" si="80"/>
        <v>298.59666666666669</v>
      </c>
      <c r="AV112" s="48">
        <f t="shared" si="80"/>
        <v>298.59666666666669</v>
      </c>
      <c r="AW112" s="48">
        <f t="shared" si="80"/>
        <v>298.59666666666669</v>
      </c>
      <c r="AX112" s="48">
        <f t="shared" si="80"/>
        <v>298.59666666666669</v>
      </c>
      <c r="AY112" s="48">
        <f t="shared" si="80"/>
        <v>306.36666666666667</v>
      </c>
      <c r="AZ112" s="48">
        <f t="shared" si="80"/>
        <v>306.36666666666667</v>
      </c>
      <c r="BA112" s="48">
        <f t="shared" si="80"/>
        <v>306.36666666666667</v>
      </c>
      <c r="BB112" s="48">
        <f t="shared" si="80"/>
        <v>306.36666666666667</v>
      </c>
      <c r="BC112" s="48">
        <f t="shared" si="80"/>
        <v>306.36666666666667</v>
      </c>
      <c r="BD112" s="48">
        <f t="shared" si="80"/>
        <v>306.36666666666667</v>
      </c>
      <c r="BE112" s="48">
        <f t="shared" si="80"/>
        <v>306.36666666666667</v>
      </c>
      <c r="BF112" s="48">
        <f t="shared" si="80"/>
        <v>306.36666666666667</v>
      </c>
      <c r="BG112" s="48">
        <f t="shared" si="80"/>
        <v>306.36666666666667</v>
      </c>
      <c r="BH112" s="48">
        <f t="shared" si="80"/>
        <v>306.36666666666667</v>
      </c>
      <c r="BI112" s="48">
        <f t="shared" si="80"/>
        <v>306.36666666666667</v>
      </c>
      <c r="BJ112" s="48">
        <f t="shared" si="80"/>
        <v>306.36666666666667</v>
      </c>
    </row>
    <row r="113" spans="1:62" x14ac:dyDescent="0.25">
      <c r="B113" s="2" t="str">
        <f t="shared" si="20"/>
        <v>Net Pay</v>
      </c>
      <c r="C113" s="2">
        <f>C110-C111-C112</f>
        <v>3869.88</v>
      </c>
      <c r="D113" s="2">
        <f t="shared" ref="D113:BJ113" si="81">D110-D111-D112</f>
        <v>3869.88</v>
      </c>
      <c r="E113" s="2">
        <f t="shared" si="81"/>
        <v>3869.88</v>
      </c>
      <c r="F113" s="2">
        <f t="shared" si="81"/>
        <v>3869.88</v>
      </c>
      <c r="G113" s="2">
        <f t="shared" si="81"/>
        <v>3869.88</v>
      </c>
      <c r="H113" s="2">
        <f t="shared" si="81"/>
        <v>3869.88</v>
      </c>
      <c r="I113" s="2">
        <f t="shared" si="81"/>
        <v>3869.88</v>
      </c>
      <c r="J113" s="2">
        <f t="shared" si="81"/>
        <v>3869.88</v>
      </c>
      <c r="K113" s="2">
        <f t="shared" si="81"/>
        <v>3869.88</v>
      </c>
      <c r="L113" s="2">
        <f t="shared" si="81"/>
        <v>3869.88</v>
      </c>
      <c r="M113" s="2">
        <f t="shared" si="81"/>
        <v>3869.88</v>
      </c>
      <c r="N113" s="2">
        <f t="shared" si="81"/>
        <v>3869.88</v>
      </c>
      <c r="O113" s="2">
        <f t="shared" si="81"/>
        <v>4214.4399999999996</v>
      </c>
      <c r="P113" s="2">
        <f t="shared" si="81"/>
        <v>4214.4399999999996</v>
      </c>
      <c r="Q113" s="2">
        <f t="shared" si="81"/>
        <v>4214.4399999999996</v>
      </c>
      <c r="R113" s="2">
        <f t="shared" si="81"/>
        <v>4214.4399999999996</v>
      </c>
      <c r="S113" s="2">
        <f t="shared" si="81"/>
        <v>4214.4399999999996</v>
      </c>
      <c r="T113" s="2">
        <f t="shared" si="81"/>
        <v>4214.4399999999996</v>
      </c>
      <c r="U113" s="2">
        <f t="shared" si="81"/>
        <v>4214.4399999999996</v>
      </c>
      <c r="V113" s="2">
        <f t="shared" si="81"/>
        <v>4214.4399999999996</v>
      </c>
      <c r="W113" s="2">
        <f t="shared" si="81"/>
        <v>4214.4399999999996</v>
      </c>
      <c r="X113" s="2">
        <f t="shared" si="81"/>
        <v>4214.4399999999996</v>
      </c>
      <c r="Y113" s="2">
        <f t="shared" si="81"/>
        <v>4214.4399999999996</v>
      </c>
      <c r="Z113" s="2">
        <f t="shared" si="81"/>
        <v>4214.4399999999996</v>
      </c>
      <c r="AA113" s="2">
        <f t="shared" si="81"/>
        <v>4592.6299999999992</v>
      </c>
      <c r="AB113" s="2">
        <f t="shared" si="81"/>
        <v>4592.6299999999992</v>
      </c>
      <c r="AC113" s="2">
        <f t="shared" si="81"/>
        <v>4592.6299999999992</v>
      </c>
      <c r="AD113" s="2">
        <f t="shared" si="81"/>
        <v>4592.6299999999992</v>
      </c>
      <c r="AE113" s="2">
        <f t="shared" si="81"/>
        <v>4592.6299999999992</v>
      </c>
      <c r="AF113" s="2">
        <f t="shared" si="81"/>
        <v>4592.6299999999992</v>
      </c>
      <c r="AG113" s="2">
        <f t="shared" si="81"/>
        <v>4592.6299999999992</v>
      </c>
      <c r="AH113" s="2">
        <f t="shared" si="81"/>
        <v>4592.6299999999992</v>
      </c>
      <c r="AI113" s="2">
        <f t="shared" si="81"/>
        <v>4592.6299999999992</v>
      </c>
      <c r="AJ113" s="2">
        <f t="shared" si="81"/>
        <v>4592.6299999999992</v>
      </c>
      <c r="AK113" s="2">
        <f t="shared" si="81"/>
        <v>4592.6299999999992</v>
      </c>
      <c r="AL113" s="2">
        <f t="shared" si="81"/>
        <v>4592.6299999999992</v>
      </c>
      <c r="AM113" s="2">
        <f t="shared" si="81"/>
        <v>5009.17</v>
      </c>
      <c r="AN113" s="2">
        <f t="shared" si="81"/>
        <v>5009.17</v>
      </c>
      <c r="AO113" s="2">
        <f t="shared" si="81"/>
        <v>5009.17</v>
      </c>
      <c r="AP113" s="2">
        <f t="shared" si="81"/>
        <v>5009.17</v>
      </c>
      <c r="AQ113" s="2">
        <f t="shared" si="81"/>
        <v>5009.17</v>
      </c>
      <c r="AR113" s="2">
        <f t="shared" si="81"/>
        <v>5009.17</v>
      </c>
      <c r="AS113" s="2">
        <f t="shared" si="81"/>
        <v>5009.17</v>
      </c>
      <c r="AT113" s="2">
        <f t="shared" si="81"/>
        <v>5009.17</v>
      </c>
      <c r="AU113" s="2">
        <f t="shared" si="81"/>
        <v>5009.17</v>
      </c>
      <c r="AV113" s="2">
        <f t="shared" si="81"/>
        <v>5009.17</v>
      </c>
      <c r="AW113" s="2">
        <f t="shared" si="81"/>
        <v>5009.17</v>
      </c>
      <c r="AX113" s="2">
        <f t="shared" si="81"/>
        <v>5009.17</v>
      </c>
      <c r="AY113" s="2">
        <f t="shared" si="81"/>
        <v>5467.6</v>
      </c>
      <c r="AZ113" s="2">
        <f t="shared" si="81"/>
        <v>5467.6</v>
      </c>
      <c r="BA113" s="2">
        <f t="shared" si="81"/>
        <v>5467.6</v>
      </c>
      <c r="BB113" s="2">
        <f t="shared" si="81"/>
        <v>5467.6</v>
      </c>
      <c r="BC113" s="2">
        <f t="shared" si="81"/>
        <v>5467.6</v>
      </c>
      <c r="BD113" s="2">
        <f t="shared" si="81"/>
        <v>5467.6</v>
      </c>
      <c r="BE113" s="2">
        <f t="shared" si="81"/>
        <v>5467.6</v>
      </c>
      <c r="BF113" s="2">
        <f t="shared" si="81"/>
        <v>5467.6</v>
      </c>
      <c r="BG113" s="2">
        <f t="shared" si="81"/>
        <v>5467.6</v>
      </c>
      <c r="BH113" s="2">
        <f t="shared" si="81"/>
        <v>5467.6</v>
      </c>
      <c r="BI113" s="2">
        <f t="shared" si="81"/>
        <v>5467.6</v>
      </c>
      <c r="BJ113" s="2">
        <f t="shared" si="81"/>
        <v>5467.6</v>
      </c>
    </row>
    <row r="114" spans="1:62" x14ac:dyDescent="0.25">
      <c r="B114" s="2" t="str">
        <f t="shared" si="20"/>
        <v>E'er NIC</v>
      </c>
      <c r="C114" s="48">
        <f t="shared" ref="C114:AH114" si="82">IF(C110=0,0,((C110*12/52)-NICnilEmployer)*EerNICrate*52/12)</f>
        <v>696.1493333333334</v>
      </c>
      <c r="D114" s="48">
        <f t="shared" si="82"/>
        <v>696.1493333333334</v>
      </c>
      <c r="E114" s="48">
        <f t="shared" si="82"/>
        <v>696.1493333333334</v>
      </c>
      <c r="F114" s="48">
        <f t="shared" si="82"/>
        <v>696.1493333333334</v>
      </c>
      <c r="G114" s="48">
        <f t="shared" si="82"/>
        <v>696.1493333333334</v>
      </c>
      <c r="H114" s="48">
        <f t="shared" si="82"/>
        <v>696.1493333333334</v>
      </c>
      <c r="I114" s="48">
        <f t="shared" si="82"/>
        <v>696.1493333333334</v>
      </c>
      <c r="J114" s="48">
        <f t="shared" si="82"/>
        <v>696.1493333333334</v>
      </c>
      <c r="K114" s="48">
        <f t="shared" si="82"/>
        <v>696.1493333333334</v>
      </c>
      <c r="L114" s="48">
        <f t="shared" si="82"/>
        <v>696.1493333333334</v>
      </c>
      <c r="M114" s="48">
        <f t="shared" si="82"/>
        <v>696.1493333333334</v>
      </c>
      <c r="N114" s="48">
        <f t="shared" si="82"/>
        <v>696.1493333333334</v>
      </c>
      <c r="O114" s="48">
        <f t="shared" si="82"/>
        <v>770.90133333333324</v>
      </c>
      <c r="P114" s="48">
        <f t="shared" si="82"/>
        <v>770.90133333333324</v>
      </c>
      <c r="Q114" s="48">
        <f t="shared" si="82"/>
        <v>770.90133333333324</v>
      </c>
      <c r="R114" s="48">
        <f t="shared" si="82"/>
        <v>770.90133333333324</v>
      </c>
      <c r="S114" s="48">
        <f t="shared" si="82"/>
        <v>770.90133333333324</v>
      </c>
      <c r="T114" s="48">
        <f t="shared" si="82"/>
        <v>770.90133333333324</v>
      </c>
      <c r="U114" s="48">
        <f t="shared" si="82"/>
        <v>770.90133333333324</v>
      </c>
      <c r="V114" s="48">
        <f t="shared" si="82"/>
        <v>770.90133333333324</v>
      </c>
      <c r="W114" s="48">
        <f t="shared" si="82"/>
        <v>770.90133333333324</v>
      </c>
      <c r="X114" s="48">
        <f t="shared" si="82"/>
        <v>770.90133333333324</v>
      </c>
      <c r="Y114" s="48">
        <f t="shared" si="82"/>
        <v>770.90133333333324</v>
      </c>
      <c r="Z114" s="48">
        <f t="shared" si="82"/>
        <v>770.90133333333324</v>
      </c>
      <c r="AA114" s="48">
        <f t="shared" si="82"/>
        <v>852.94933333333336</v>
      </c>
      <c r="AB114" s="48">
        <f t="shared" si="82"/>
        <v>852.94933333333336</v>
      </c>
      <c r="AC114" s="48">
        <f t="shared" si="82"/>
        <v>852.94933333333336</v>
      </c>
      <c r="AD114" s="48">
        <f t="shared" si="82"/>
        <v>852.94933333333336</v>
      </c>
      <c r="AE114" s="48">
        <f t="shared" si="82"/>
        <v>852.94933333333336</v>
      </c>
      <c r="AF114" s="48">
        <f t="shared" si="82"/>
        <v>852.94933333333336</v>
      </c>
      <c r="AG114" s="48">
        <f t="shared" si="82"/>
        <v>852.94933333333336</v>
      </c>
      <c r="AH114" s="48">
        <f t="shared" si="82"/>
        <v>852.94933333333336</v>
      </c>
      <c r="AI114" s="48">
        <f t="shared" ref="AI114:BJ114" si="83">IF(AI110=0,0,((AI110*12/52)-NICnilEmployer)*EerNICrate*52/12)</f>
        <v>852.94933333333336</v>
      </c>
      <c r="AJ114" s="48">
        <f t="shared" si="83"/>
        <v>852.94933333333336</v>
      </c>
      <c r="AK114" s="48">
        <f t="shared" si="83"/>
        <v>852.94933333333336</v>
      </c>
      <c r="AL114" s="48">
        <f t="shared" si="83"/>
        <v>852.94933333333336</v>
      </c>
      <c r="AM114" s="48">
        <f t="shared" si="83"/>
        <v>943.31733333333341</v>
      </c>
      <c r="AN114" s="48">
        <f t="shared" si="83"/>
        <v>943.31733333333341</v>
      </c>
      <c r="AO114" s="48">
        <f t="shared" si="83"/>
        <v>943.31733333333341</v>
      </c>
      <c r="AP114" s="48">
        <f t="shared" si="83"/>
        <v>943.31733333333341</v>
      </c>
      <c r="AQ114" s="48">
        <f t="shared" si="83"/>
        <v>943.31733333333341</v>
      </c>
      <c r="AR114" s="48">
        <f t="shared" si="83"/>
        <v>943.31733333333341</v>
      </c>
      <c r="AS114" s="48">
        <f t="shared" si="83"/>
        <v>943.31733333333341</v>
      </c>
      <c r="AT114" s="48">
        <f t="shared" si="83"/>
        <v>943.31733333333341</v>
      </c>
      <c r="AU114" s="48">
        <f t="shared" si="83"/>
        <v>943.31733333333341</v>
      </c>
      <c r="AV114" s="48">
        <f t="shared" si="83"/>
        <v>943.31733333333341</v>
      </c>
      <c r="AW114" s="48">
        <f t="shared" si="83"/>
        <v>943.31733333333341</v>
      </c>
      <c r="AX114" s="48">
        <f t="shared" si="83"/>
        <v>943.31733333333341</v>
      </c>
      <c r="AY114" s="48">
        <f t="shared" si="83"/>
        <v>1042.7733333333333</v>
      </c>
      <c r="AZ114" s="48">
        <f t="shared" si="83"/>
        <v>1042.7733333333333</v>
      </c>
      <c r="BA114" s="48">
        <f t="shared" si="83"/>
        <v>1042.7733333333333</v>
      </c>
      <c r="BB114" s="48">
        <f t="shared" si="83"/>
        <v>1042.7733333333333</v>
      </c>
      <c r="BC114" s="48">
        <f t="shared" si="83"/>
        <v>1042.7733333333333</v>
      </c>
      <c r="BD114" s="48">
        <f t="shared" si="83"/>
        <v>1042.7733333333333</v>
      </c>
      <c r="BE114" s="48">
        <f t="shared" si="83"/>
        <v>1042.7733333333333</v>
      </c>
      <c r="BF114" s="48">
        <f t="shared" si="83"/>
        <v>1042.7733333333333</v>
      </c>
      <c r="BG114" s="48">
        <f t="shared" si="83"/>
        <v>1042.7733333333333</v>
      </c>
      <c r="BH114" s="48">
        <f t="shared" si="83"/>
        <v>1042.7733333333333</v>
      </c>
      <c r="BI114" s="48">
        <f t="shared" si="83"/>
        <v>1042.7733333333333</v>
      </c>
      <c r="BJ114" s="48">
        <f t="shared" si="83"/>
        <v>1042.7733333333333</v>
      </c>
    </row>
    <row r="115" spans="1:62" x14ac:dyDescent="0.25">
      <c r="A115" s="2" t="str">
        <f>B55</f>
        <v>Market Development Associate</v>
      </c>
      <c r="B115" s="2" t="str">
        <f t="shared" si="20"/>
        <v>Gross Pay</v>
      </c>
      <c r="C115" s="2">
        <f>ROUND(IF(C$5&lt;13,('Input Sheet'!$C52*C55)/12,IF(C$5&lt;25,('Input Sheet'!$D52*C55)/12,IF(C$5&lt;37,('Input Sheet'!$E52*C55)/12,IF(C$5&lt;49,('Input Sheet'!$F52*C55)/12,('Input Sheet'!$G52*C55)/12))))*(1+Analysis!$B$10),0)</f>
        <v>3750</v>
      </c>
      <c r="D115" s="2">
        <f>ROUND(IF(D$5&lt;13,('Input Sheet'!$C52*D55)/12,IF(D$5&lt;25,('Input Sheet'!$D52*D55)/12,IF(D$5&lt;37,('Input Sheet'!$E52*D55)/12,IF(D$5&lt;49,('Input Sheet'!$F52*D55)/12,('Input Sheet'!$G52*D55)/12))))*(1+Analysis!$B$10),0)</f>
        <v>3750</v>
      </c>
      <c r="E115" s="2">
        <f>ROUND(IF(E$5&lt;13,('Input Sheet'!$C52*E55)/12,IF(E$5&lt;25,('Input Sheet'!$D52*E55)/12,IF(E$5&lt;37,('Input Sheet'!$E52*E55)/12,IF(E$5&lt;49,('Input Sheet'!$F52*E55)/12,('Input Sheet'!$G52*E55)/12))))*(1+Analysis!$B$10),0)</f>
        <v>3750</v>
      </c>
      <c r="F115" s="2">
        <f>ROUND(IF(F$5&lt;13,('Input Sheet'!$C52*F55)/12,IF(F$5&lt;25,('Input Sheet'!$D52*F55)/12,IF(F$5&lt;37,('Input Sheet'!$E52*F55)/12,IF(F$5&lt;49,('Input Sheet'!$F52*F55)/12,('Input Sheet'!$G52*F55)/12))))*(1+Analysis!$B$10),0)</f>
        <v>3750</v>
      </c>
      <c r="G115" s="2">
        <f>ROUND(IF(G$5&lt;13,('Input Sheet'!$C52*G55)/12,IF(G$5&lt;25,('Input Sheet'!$D52*G55)/12,IF(G$5&lt;37,('Input Sheet'!$E52*G55)/12,IF(G$5&lt;49,('Input Sheet'!$F52*G55)/12,('Input Sheet'!$G52*G55)/12))))*(1+Analysis!$B$10),0)</f>
        <v>3750</v>
      </c>
      <c r="H115" s="2">
        <f>ROUND(IF(H$5&lt;13,('Input Sheet'!$C52*H55)/12,IF(H$5&lt;25,('Input Sheet'!$D52*H55)/12,IF(H$5&lt;37,('Input Sheet'!$E52*H55)/12,IF(H$5&lt;49,('Input Sheet'!$F52*H55)/12,('Input Sheet'!$G52*H55)/12))))*(1+Analysis!$B$10),0)</f>
        <v>7500</v>
      </c>
      <c r="I115" s="2">
        <f>ROUND(IF(I$5&lt;13,('Input Sheet'!$C52*I55)/12,IF(I$5&lt;25,('Input Sheet'!$D52*I55)/12,IF(I$5&lt;37,('Input Sheet'!$E52*I55)/12,IF(I$5&lt;49,('Input Sheet'!$F52*I55)/12,('Input Sheet'!$G52*I55)/12))))*(1+Analysis!$B$10),0)</f>
        <v>7500</v>
      </c>
      <c r="J115" s="2">
        <f>ROUND(IF(J$5&lt;13,('Input Sheet'!$C52*J55)/12,IF(J$5&lt;25,('Input Sheet'!$D52*J55)/12,IF(J$5&lt;37,('Input Sheet'!$E52*J55)/12,IF(J$5&lt;49,('Input Sheet'!$F52*J55)/12,('Input Sheet'!$G52*J55)/12))))*(1+Analysis!$B$10),0)</f>
        <v>7500</v>
      </c>
      <c r="K115" s="2">
        <f>ROUND(IF(K$5&lt;13,('Input Sheet'!$C52*K55)/12,IF(K$5&lt;25,('Input Sheet'!$D52*K55)/12,IF(K$5&lt;37,('Input Sheet'!$E52*K55)/12,IF(K$5&lt;49,('Input Sheet'!$F52*K55)/12,('Input Sheet'!$G52*K55)/12))))*(1+Analysis!$B$10),0)</f>
        <v>7500</v>
      </c>
      <c r="L115" s="2">
        <f>ROUND(IF(L$5&lt;13,('Input Sheet'!$C52*L55)/12,IF(L$5&lt;25,('Input Sheet'!$D52*L55)/12,IF(L$5&lt;37,('Input Sheet'!$E52*L55)/12,IF(L$5&lt;49,('Input Sheet'!$F52*L55)/12,('Input Sheet'!$G52*L55)/12))))*(1+Analysis!$B$10),0)</f>
        <v>7500</v>
      </c>
      <c r="M115" s="2">
        <f>ROUND(IF(M$5&lt;13,('Input Sheet'!$C52*M55)/12,IF(M$5&lt;25,('Input Sheet'!$D52*M55)/12,IF(M$5&lt;37,('Input Sheet'!$E52*M55)/12,IF(M$5&lt;49,('Input Sheet'!$F52*M55)/12,('Input Sheet'!$G52*M55)/12))))*(1+Analysis!$B$10),0)</f>
        <v>7500</v>
      </c>
      <c r="N115" s="2">
        <f>ROUND(IF(N$5&lt;13,('Input Sheet'!$C52*N55)/12,IF(N$5&lt;25,('Input Sheet'!$D52*N55)/12,IF(N$5&lt;37,('Input Sheet'!$E52*N55)/12,IF(N$5&lt;49,('Input Sheet'!$F52*N55)/12,('Input Sheet'!$G52*N55)/12))))*(1+Analysis!$B$10),0)</f>
        <v>7500</v>
      </c>
      <c r="O115" s="2">
        <f>ROUND(IF(O$5&lt;13,('Input Sheet'!$C52*O55)/12,IF(O$5&lt;25,('Input Sheet'!$D52*O55)/12,IF(O$5&lt;37,('Input Sheet'!$E52*O55)/12,IF(O$5&lt;49,('Input Sheet'!$F52*O55)/12,('Input Sheet'!$G52*O55)/12))))*(1+Analysis!$B$10),0)</f>
        <v>8250</v>
      </c>
      <c r="P115" s="2">
        <f>ROUND(IF(P$5&lt;13,('Input Sheet'!$C52*P55)/12,IF(P$5&lt;25,('Input Sheet'!$D52*P55)/12,IF(P$5&lt;37,('Input Sheet'!$E52*P55)/12,IF(P$5&lt;49,('Input Sheet'!$F52*P55)/12,('Input Sheet'!$G52*P55)/12))))*(1+Analysis!$B$10),0)</f>
        <v>8250</v>
      </c>
      <c r="Q115" s="2">
        <f>ROUND(IF(Q$5&lt;13,('Input Sheet'!$C52*Q55)/12,IF(Q$5&lt;25,('Input Sheet'!$D52*Q55)/12,IF(Q$5&lt;37,('Input Sheet'!$E52*Q55)/12,IF(Q$5&lt;49,('Input Sheet'!$F52*Q55)/12,('Input Sheet'!$G52*Q55)/12))))*(1+Analysis!$B$10),0)</f>
        <v>8250</v>
      </c>
      <c r="R115" s="2">
        <f>ROUND(IF(R$5&lt;13,('Input Sheet'!$C52*R55)/12,IF(R$5&lt;25,('Input Sheet'!$D52*R55)/12,IF(R$5&lt;37,('Input Sheet'!$E52*R55)/12,IF(R$5&lt;49,('Input Sheet'!$F52*R55)/12,('Input Sheet'!$G52*R55)/12))))*(1+Analysis!$B$10),0)</f>
        <v>8250</v>
      </c>
      <c r="S115" s="2">
        <f>ROUND(IF(S$5&lt;13,('Input Sheet'!$C52*S55)/12,IF(S$5&lt;25,('Input Sheet'!$D52*S55)/12,IF(S$5&lt;37,('Input Sheet'!$E52*S55)/12,IF(S$5&lt;49,('Input Sheet'!$F52*S55)/12,('Input Sheet'!$G52*S55)/12))))*(1+Analysis!$B$10),0)</f>
        <v>8250</v>
      </c>
      <c r="T115" s="2">
        <f>ROUND(IF(T$5&lt;13,('Input Sheet'!$C52*T55)/12,IF(T$5&lt;25,('Input Sheet'!$D52*T55)/12,IF(T$5&lt;37,('Input Sheet'!$E52*T55)/12,IF(T$5&lt;49,('Input Sheet'!$F52*T55)/12,('Input Sheet'!$G52*T55)/12))))*(1+Analysis!$B$10),0)</f>
        <v>8250</v>
      </c>
      <c r="U115" s="2">
        <f>ROUND(IF(U$5&lt;13,('Input Sheet'!$C52*U55)/12,IF(U$5&lt;25,('Input Sheet'!$D52*U55)/12,IF(U$5&lt;37,('Input Sheet'!$E52*U55)/12,IF(U$5&lt;49,('Input Sheet'!$F52*U55)/12,('Input Sheet'!$G52*U55)/12))))*(1+Analysis!$B$10),0)</f>
        <v>12375</v>
      </c>
      <c r="V115" s="2">
        <f>ROUND(IF(V$5&lt;13,('Input Sheet'!$C52*V55)/12,IF(V$5&lt;25,('Input Sheet'!$D52*V55)/12,IF(V$5&lt;37,('Input Sheet'!$E52*V55)/12,IF(V$5&lt;49,('Input Sheet'!$F52*V55)/12,('Input Sheet'!$G52*V55)/12))))*(1+Analysis!$B$10),0)</f>
        <v>12375</v>
      </c>
      <c r="W115" s="2">
        <f>ROUND(IF(W$5&lt;13,('Input Sheet'!$C52*W55)/12,IF(W$5&lt;25,('Input Sheet'!$D52*W55)/12,IF(W$5&lt;37,('Input Sheet'!$E52*W55)/12,IF(W$5&lt;49,('Input Sheet'!$F52*W55)/12,('Input Sheet'!$G52*W55)/12))))*(1+Analysis!$B$10),0)</f>
        <v>12375</v>
      </c>
      <c r="X115" s="2">
        <f>ROUND(IF(X$5&lt;13,('Input Sheet'!$C52*X55)/12,IF(X$5&lt;25,('Input Sheet'!$D52*X55)/12,IF(X$5&lt;37,('Input Sheet'!$E52*X55)/12,IF(X$5&lt;49,('Input Sheet'!$F52*X55)/12,('Input Sheet'!$G52*X55)/12))))*(1+Analysis!$B$10),0)</f>
        <v>12375</v>
      </c>
      <c r="Y115" s="2">
        <f>ROUND(IF(Y$5&lt;13,('Input Sheet'!$C52*Y55)/12,IF(Y$5&lt;25,('Input Sheet'!$D52*Y55)/12,IF(Y$5&lt;37,('Input Sheet'!$E52*Y55)/12,IF(Y$5&lt;49,('Input Sheet'!$F52*Y55)/12,('Input Sheet'!$G52*Y55)/12))))*(1+Analysis!$B$10),0)</f>
        <v>12375</v>
      </c>
      <c r="Z115" s="2">
        <f>ROUND(IF(Z$5&lt;13,('Input Sheet'!$C52*Z55)/12,IF(Z$5&lt;25,('Input Sheet'!$D52*Z55)/12,IF(Z$5&lt;37,('Input Sheet'!$E52*Z55)/12,IF(Z$5&lt;49,('Input Sheet'!$F52*Z55)/12,('Input Sheet'!$G52*Z55)/12))))*(1+Analysis!$B$10),0)</f>
        <v>12375</v>
      </c>
      <c r="AA115" s="2">
        <f>ROUND(IF(AA$5&lt;13,('Input Sheet'!$C52*AA55)/12,IF(AA$5&lt;25,('Input Sheet'!$D52*AA55)/12,IF(AA$5&lt;37,('Input Sheet'!$E52*AA55)/12,IF(AA$5&lt;49,('Input Sheet'!$F52*AA55)/12,('Input Sheet'!$G52*AA55)/12))))*(1+Analysis!$B$10),0)</f>
        <v>13613</v>
      </c>
      <c r="AB115" s="2">
        <f>ROUND(IF(AB$5&lt;13,('Input Sheet'!$C52*AB55)/12,IF(AB$5&lt;25,('Input Sheet'!$D52*AB55)/12,IF(AB$5&lt;37,('Input Sheet'!$E52*AB55)/12,IF(AB$5&lt;49,('Input Sheet'!$F52*AB55)/12,('Input Sheet'!$G52*AB55)/12))))*(1+Analysis!$B$10),0)</f>
        <v>13613</v>
      </c>
      <c r="AC115" s="2">
        <f>ROUND(IF(AC$5&lt;13,('Input Sheet'!$C52*AC55)/12,IF(AC$5&lt;25,('Input Sheet'!$D52*AC55)/12,IF(AC$5&lt;37,('Input Sheet'!$E52*AC55)/12,IF(AC$5&lt;49,('Input Sheet'!$F52*AC55)/12,('Input Sheet'!$G52*AC55)/12))))*(1+Analysis!$B$10),0)</f>
        <v>13613</v>
      </c>
      <c r="AD115" s="2">
        <f>ROUND(IF(AD$5&lt;13,('Input Sheet'!$C52*AD55)/12,IF(AD$5&lt;25,('Input Sheet'!$D52*AD55)/12,IF(AD$5&lt;37,('Input Sheet'!$E52*AD55)/12,IF(AD$5&lt;49,('Input Sheet'!$F52*AD55)/12,('Input Sheet'!$G52*AD55)/12))))*(1+Analysis!$B$10),0)</f>
        <v>13613</v>
      </c>
      <c r="AE115" s="2">
        <f>ROUND(IF(AE$5&lt;13,('Input Sheet'!$C52*AE55)/12,IF(AE$5&lt;25,('Input Sheet'!$D52*AE55)/12,IF(AE$5&lt;37,('Input Sheet'!$E52*AE55)/12,IF(AE$5&lt;49,('Input Sheet'!$F52*AE55)/12,('Input Sheet'!$G52*AE55)/12))))*(1+Analysis!$B$10),0)</f>
        <v>13613</v>
      </c>
      <c r="AF115" s="2">
        <f>ROUND(IF(AF$5&lt;13,('Input Sheet'!$C52*AF55)/12,IF(AF$5&lt;25,('Input Sheet'!$D52*AF55)/12,IF(AF$5&lt;37,('Input Sheet'!$E52*AF55)/12,IF(AF$5&lt;49,('Input Sheet'!$F52*AF55)/12,('Input Sheet'!$G52*AF55)/12))))*(1+Analysis!$B$10),0)</f>
        <v>13613</v>
      </c>
      <c r="AG115" s="2">
        <f>ROUND(IF(AG$5&lt;13,('Input Sheet'!$C52*AG55)/12,IF(AG$5&lt;25,('Input Sheet'!$D52*AG55)/12,IF(AG$5&lt;37,('Input Sheet'!$E52*AG55)/12,IF(AG$5&lt;49,('Input Sheet'!$F52*AG55)/12,('Input Sheet'!$G52*AG55)/12))))*(1+Analysis!$B$10),0)</f>
        <v>13613</v>
      </c>
      <c r="AH115" s="2">
        <f>ROUND(IF(AH$5&lt;13,('Input Sheet'!$C52*AH55)/12,IF(AH$5&lt;25,('Input Sheet'!$D52*AH55)/12,IF(AH$5&lt;37,('Input Sheet'!$E52*AH55)/12,IF(AH$5&lt;49,('Input Sheet'!$F52*AH55)/12,('Input Sheet'!$G52*AH55)/12))))*(1+Analysis!$B$10),0)</f>
        <v>13613</v>
      </c>
      <c r="AI115" s="2">
        <f>ROUND(IF(AI$5&lt;13,('Input Sheet'!$C52*AI55)/12,IF(AI$5&lt;25,('Input Sheet'!$D52*AI55)/12,IF(AI$5&lt;37,('Input Sheet'!$E52*AI55)/12,IF(AI$5&lt;49,('Input Sheet'!$F52*AI55)/12,('Input Sheet'!$G52*AI55)/12))))*(1+Analysis!$B$10),0)</f>
        <v>13613</v>
      </c>
      <c r="AJ115" s="2">
        <f>ROUND(IF(AJ$5&lt;13,('Input Sheet'!$C52*AJ55)/12,IF(AJ$5&lt;25,('Input Sheet'!$D52*AJ55)/12,IF(AJ$5&lt;37,('Input Sheet'!$E52*AJ55)/12,IF(AJ$5&lt;49,('Input Sheet'!$F52*AJ55)/12,('Input Sheet'!$G52*AJ55)/12))))*(1+Analysis!$B$10),0)</f>
        <v>13613</v>
      </c>
      <c r="AK115" s="2">
        <f>ROUND(IF(AK$5&lt;13,('Input Sheet'!$C52*AK55)/12,IF(AK$5&lt;25,('Input Sheet'!$D52*AK55)/12,IF(AK$5&lt;37,('Input Sheet'!$E52*AK55)/12,IF(AK$5&lt;49,('Input Sheet'!$F52*AK55)/12,('Input Sheet'!$G52*AK55)/12))))*(1+Analysis!$B$10),0)</f>
        <v>13613</v>
      </c>
      <c r="AL115" s="2">
        <f>ROUND(IF(AL$5&lt;13,('Input Sheet'!$C52*AL55)/12,IF(AL$5&lt;25,('Input Sheet'!$D52*AL55)/12,IF(AL$5&lt;37,('Input Sheet'!$E52*AL55)/12,IF(AL$5&lt;49,('Input Sheet'!$F52*AL55)/12,('Input Sheet'!$G52*AL55)/12))))*(1+Analysis!$B$10),0)</f>
        <v>13613</v>
      </c>
      <c r="AM115" s="2">
        <f>ROUND(IF(AM$5&lt;13,('Input Sheet'!$C52*AM55)/12,IF(AM$5&lt;25,('Input Sheet'!$D52*AM55)/12,IF(AM$5&lt;37,('Input Sheet'!$E52*AM55)/12,IF(AM$5&lt;49,('Input Sheet'!$F52*AM55)/12,('Input Sheet'!$G52*AM55)/12))))*(1+Analysis!$B$10),0)</f>
        <v>14974</v>
      </c>
      <c r="AN115" s="2">
        <f>ROUND(IF(AN$5&lt;13,('Input Sheet'!$C52*AN55)/12,IF(AN$5&lt;25,('Input Sheet'!$D52*AN55)/12,IF(AN$5&lt;37,('Input Sheet'!$E52*AN55)/12,IF(AN$5&lt;49,('Input Sheet'!$F52*AN55)/12,('Input Sheet'!$G52*AN55)/12))))*(1+Analysis!$B$10),0)</f>
        <v>14974</v>
      </c>
      <c r="AO115" s="2">
        <f>ROUND(IF(AO$5&lt;13,('Input Sheet'!$C52*AO55)/12,IF(AO$5&lt;25,('Input Sheet'!$D52*AO55)/12,IF(AO$5&lt;37,('Input Sheet'!$E52*AO55)/12,IF(AO$5&lt;49,('Input Sheet'!$F52*AO55)/12,('Input Sheet'!$G52*AO55)/12))))*(1+Analysis!$B$10),0)</f>
        <v>19965</v>
      </c>
      <c r="AP115" s="2">
        <f>ROUND(IF(AP$5&lt;13,('Input Sheet'!$C52*AP55)/12,IF(AP$5&lt;25,('Input Sheet'!$D52*AP55)/12,IF(AP$5&lt;37,('Input Sheet'!$E52*AP55)/12,IF(AP$5&lt;49,('Input Sheet'!$F52*AP55)/12,('Input Sheet'!$G52*AP55)/12))))*(1+Analysis!$B$10),0)</f>
        <v>19965</v>
      </c>
      <c r="AQ115" s="2">
        <f>ROUND(IF(AQ$5&lt;13,('Input Sheet'!$C52*AQ55)/12,IF(AQ$5&lt;25,('Input Sheet'!$D52*AQ55)/12,IF(AQ$5&lt;37,('Input Sheet'!$E52*AQ55)/12,IF(AQ$5&lt;49,('Input Sheet'!$F52*AQ55)/12,('Input Sheet'!$G52*AQ55)/12))))*(1+Analysis!$B$10),0)</f>
        <v>19965</v>
      </c>
      <c r="AR115" s="2">
        <f>ROUND(IF(AR$5&lt;13,('Input Sheet'!$C52*AR55)/12,IF(AR$5&lt;25,('Input Sheet'!$D52*AR55)/12,IF(AR$5&lt;37,('Input Sheet'!$E52*AR55)/12,IF(AR$5&lt;49,('Input Sheet'!$F52*AR55)/12,('Input Sheet'!$G52*AR55)/12))))*(1+Analysis!$B$10),0)</f>
        <v>19965</v>
      </c>
      <c r="AS115" s="2">
        <f>ROUND(IF(AS$5&lt;13,('Input Sheet'!$C52*AS55)/12,IF(AS$5&lt;25,('Input Sheet'!$D52*AS55)/12,IF(AS$5&lt;37,('Input Sheet'!$E52*AS55)/12,IF(AS$5&lt;49,('Input Sheet'!$F52*AS55)/12,('Input Sheet'!$G52*AS55)/12))))*(1+Analysis!$B$10),0)</f>
        <v>19965</v>
      </c>
      <c r="AT115" s="2">
        <f>ROUND(IF(AT$5&lt;13,('Input Sheet'!$C52*AT55)/12,IF(AT$5&lt;25,('Input Sheet'!$D52*AT55)/12,IF(AT$5&lt;37,('Input Sheet'!$E52*AT55)/12,IF(AT$5&lt;49,('Input Sheet'!$F52*AT55)/12,('Input Sheet'!$G52*AT55)/12))))*(1+Analysis!$B$10),0)</f>
        <v>19965</v>
      </c>
      <c r="AU115" s="2">
        <f>ROUND(IF(AU$5&lt;13,('Input Sheet'!$C52*AU55)/12,IF(AU$5&lt;25,('Input Sheet'!$D52*AU55)/12,IF(AU$5&lt;37,('Input Sheet'!$E52*AU55)/12,IF(AU$5&lt;49,('Input Sheet'!$F52*AU55)/12,('Input Sheet'!$G52*AU55)/12))))*(1+Analysis!$B$10),0)</f>
        <v>19965</v>
      </c>
      <c r="AV115" s="2">
        <f>ROUND(IF(AV$5&lt;13,('Input Sheet'!$C52*AV55)/12,IF(AV$5&lt;25,('Input Sheet'!$D52*AV55)/12,IF(AV$5&lt;37,('Input Sheet'!$E52*AV55)/12,IF(AV$5&lt;49,('Input Sheet'!$F52*AV55)/12,('Input Sheet'!$G52*AV55)/12))))*(1+Analysis!$B$10),0)</f>
        <v>19965</v>
      </c>
      <c r="AW115" s="2">
        <f>ROUND(IF(AW$5&lt;13,('Input Sheet'!$C52*AW55)/12,IF(AW$5&lt;25,('Input Sheet'!$D52*AW55)/12,IF(AW$5&lt;37,('Input Sheet'!$E52*AW55)/12,IF(AW$5&lt;49,('Input Sheet'!$F52*AW55)/12,('Input Sheet'!$G52*AW55)/12))))*(1+Analysis!$B$10),0)</f>
        <v>19965</v>
      </c>
      <c r="AX115" s="2">
        <f>ROUND(IF(AX$5&lt;13,('Input Sheet'!$C52*AX55)/12,IF(AX$5&lt;25,('Input Sheet'!$D52*AX55)/12,IF(AX$5&lt;37,('Input Sheet'!$E52*AX55)/12,IF(AX$5&lt;49,('Input Sheet'!$F52*AX55)/12,('Input Sheet'!$G52*AX55)/12))))*(1+Analysis!$B$10),0)</f>
        <v>19965</v>
      </c>
      <c r="AY115" s="2">
        <f>ROUND(IF(AY$5&lt;13,('Input Sheet'!$C52*AY55)/12,IF(AY$5&lt;25,('Input Sheet'!$D52*AY55)/12,IF(AY$5&lt;37,('Input Sheet'!$E52*AY55)/12,IF(AY$5&lt;49,('Input Sheet'!$F52*AY55)/12,('Input Sheet'!$G52*AY55)/12))))*(1+Analysis!$B$10),0)</f>
        <v>27452</v>
      </c>
      <c r="AZ115" s="2">
        <f>ROUND(IF(AZ$5&lt;13,('Input Sheet'!$C52*AZ55)/12,IF(AZ$5&lt;25,('Input Sheet'!$D52*AZ55)/12,IF(AZ$5&lt;37,('Input Sheet'!$E52*AZ55)/12,IF(AZ$5&lt;49,('Input Sheet'!$F52*AZ55)/12,('Input Sheet'!$G52*AZ55)/12))))*(1+Analysis!$B$10),0)</f>
        <v>27452</v>
      </c>
      <c r="BA115" s="2">
        <f>ROUND(IF(BA$5&lt;13,('Input Sheet'!$C52*BA55)/12,IF(BA$5&lt;25,('Input Sheet'!$D52*BA55)/12,IF(BA$5&lt;37,('Input Sheet'!$E52*BA55)/12,IF(BA$5&lt;49,('Input Sheet'!$F52*BA55)/12,('Input Sheet'!$G52*BA55)/12))))*(1+Analysis!$B$10),0)</f>
        <v>27452</v>
      </c>
      <c r="BB115" s="2">
        <f>ROUND(IF(BB$5&lt;13,('Input Sheet'!$C52*BB55)/12,IF(BB$5&lt;25,('Input Sheet'!$D52*BB55)/12,IF(BB$5&lt;37,('Input Sheet'!$E52*BB55)/12,IF(BB$5&lt;49,('Input Sheet'!$F52*BB55)/12,('Input Sheet'!$G52*BB55)/12))))*(1+Analysis!$B$10),0)</f>
        <v>27452</v>
      </c>
      <c r="BC115" s="2">
        <f>ROUND(IF(BC$5&lt;13,('Input Sheet'!$C52*BC55)/12,IF(BC$5&lt;25,('Input Sheet'!$D52*BC55)/12,IF(BC$5&lt;37,('Input Sheet'!$E52*BC55)/12,IF(BC$5&lt;49,('Input Sheet'!$F52*BC55)/12,('Input Sheet'!$G52*BC55)/12))))*(1+Analysis!$B$10),0)</f>
        <v>27452</v>
      </c>
      <c r="BD115" s="2">
        <f>ROUND(IF(BD$5&lt;13,('Input Sheet'!$C52*BD55)/12,IF(BD$5&lt;25,('Input Sheet'!$D52*BD55)/12,IF(BD$5&lt;37,('Input Sheet'!$E52*BD55)/12,IF(BD$5&lt;49,('Input Sheet'!$F52*BD55)/12,('Input Sheet'!$G52*BD55)/12))))*(1+Analysis!$B$10),0)</f>
        <v>27452</v>
      </c>
      <c r="BE115" s="2">
        <f>ROUND(IF(BE$5&lt;13,('Input Sheet'!$C52*BE55)/12,IF(BE$5&lt;25,('Input Sheet'!$D52*BE55)/12,IF(BE$5&lt;37,('Input Sheet'!$E52*BE55)/12,IF(BE$5&lt;49,('Input Sheet'!$F52*BE55)/12,('Input Sheet'!$G52*BE55)/12))))*(1+Analysis!$B$10),0)</f>
        <v>27452</v>
      </c>
      <c r="BF115" s="2">
        <f>ROUND(IF(BF$5&lt;13,('Input Sheet'!$C52*BF55)/12,IF(BF$5&lt;25,('Input Sheet'!$D52*BF55)/12,IF(BF$5&lt;37,('Input Sheet'!$E52*BF55)/12,IF(BF$5&lt;49,('Input Sheet'!$F52*BF55)/12,('Input Sheet'!$G52*BF55)/12))))*(1+Analysis!$B$10),0)</f>
        <v>27452</v>
      </c>
      <c r="BG115" s="2">
        <f>ROUND(IF(BG$5&lt;13,('Input Sheet'!$C52*BG55)/12,IF(BG$5&lt;25,('Input Sheet'!$D52*BG55)/12,IF(BG$5&lt;37,('Input Sheet'!$E52*BG55)/12,IF(BG$5&lt;49,('Input Sheet'!$F52*BG55)/12,('Input Sheet'!$G52*BG55)/12))))*(1+Analysis!$B$10),0)</f>
        <v>27452</v>
      </c>
      <c r="BH115" s="2">
        <f>ROUND(IF(BH$5&lt;13,('Input Sheet'!$C52*BH55)/12,IF(BH$5&lt;25,('Input Sheet'!$D52*BH55)/12,IF(BH$5&lt;37,('Input Sheet'!$E52*BH55)/12,IF(BH$5&lt;49,('Input Sheet'!$F52*BH55)/12,('Input Sheet'!$G52*BH55)/12))))*(1+Analysis!$B$10),0)</f>
        <v>27452</v>
      </c>
      <c r="BI115" s="2">
        <f>ROUND(IF(BI$5&lt;13,('Input Sheet'!$C52*BI55)/12,IF(BI$5&lt;25,('Input Sheet'!$D52*BI55)/12,IF(BI$5&lt;37,('Input Sheet'!$E52*BI55)/12,IF(BI$5&lt;49,('Input Sheet'!$F52*BI55)/12,('Input Sheet'!$G52*BI55)/12))))*(1+Analysis!$B$10),0)</f>
        <v>27452</v>
      </c>
      <c r="BJ115" s="2">
        <f>ROUND(IF(BJ$5&lt;13,('Input Sheet'!$C52*BJ55)/12,IF(BJ$5&lt;25,('Input Sheet'!$D52*BJ55)/12,IF(BJ$5&lt;37,('Input Sheet'!$E52*BJ55)/12,IF(BJ$5&lt;49,('Input Sheet'!$F52*BJ55)/12,('Input Sheet'!$G52*BJ55)/12))))*(1+Analysis!$B$10),0)</f>
        <v>27452</v>
      </c>
    </row>
    <row r="116" spans="1:62" x14ac:dyDescent="0.25">
      <c r="B116" s="2" t="str">
        <f t="shared" si="20"/>
        <v>PAYE</v>
      </c>
      <c r="C116" s="48">
        <f t="shared" ref="C116:AH116" si="84">IF(C115=0,0,IF((C115-PersonalAllowance)&gt;LowerLevel,IF((C115-PersonalAllowance)&gt;Upperlevel,(C115-PersonalAllowance-Upperlevel)*PAYErateHigher+Taxaddhigher+Taxaddmedium,(C115-PersonalAllowance-LowerLevel)*PAYErateMedium+Taxaddmedium),(C115-PersonalAllowance)*PAYErate))</f>
        <v>850.63333333333355</v>
      </c>
      <c r="D116" s="48">
        <f t="shared" si="84"/>
        <v>850.63333333333355</v>
      </c>
      <c r="E116" s="48">
        <f t="shared" si="84"/>
        <v>850.63333333333355</v>
      </c>
      <c r="F116" s="48">
        <f t="shared" si="84"/>
        <v>850.63333333333355</v>
      </c>
      <c r="G116" s="48">
        <f t="shared" si="84"/>
        <v>850.63333333333355</v>
      </c>
      <c r="H116" s="48">
        <f t="shared" si="84"/>
        <v>2350.6333333333332</v>
      </c>
      <c r="I116" s="48">
        <f t="shared" si="84"/>
        <v>2350.6333333333332</v>
      </c>
      <c r="J116" s="48">
        <f t="shared" si="84"/>
        <v>2350.6333333333332</v>
      </c>
      <c r="K116" s="48">
        <f t="shared" si="84"/>
        <v>2350.6333333333332</v>
      </c>
      <c r="L116" s="48">
        <f t="shared" si="84"/>
        <v>2350.6333333333332</v>
      </c>
      <c r="M116" s="48">
        <f t="shared" si="84"/>
        <v>2350.6333333333332</v>
      </c>
      <c r="N116" s="48">
        <f t="shared" si="84"/>
        <v>2350.6333333333332</v>
      </c>
      <c r="O116" s="48">
        <f t="shared" si="84"/>
        <v>2650.6333333333332</v>
      </c>
      <c r="P116" s="48">
        <f t="shared" si="84"/>
        <v>2650.6333333333332</v>
      </c>
      <c r="Q116" s="48">
        <f t="shared" si="84"/>
        <v>2650.6333333333332</v>
      </c>
      <c r="R116" s="48">
        <f t="shared" si="84"/>
        <v>2650.6333333333332</v>
      </c>
      <c r="S116" s="48">
        <f t="shared" si="84"/>
        <v>2650.6333333333332</v>
      </c>
      <c r="T116" s="48">
        <f t="shared" si="84"/>
        <v>2650.6333333333332</v>
      </c>
      <c r="U116" s="48">
        <f t="shared" si="84"/>
        <v>4300.6333333333341</v>
      </c>
      <c r="V116" s="48">
        <f t="shared" si="84"/>
        <v>4300.6333333333341</v>
      </c>
      <c r="W116" s="48">
        <f t="shared" si="84"/>
        <v>4300.6333333333341</v>
      </c>
      <c r="X116" s="48">
        <f t="shared" si="84"/>
        <v>4300.6333333333341</v>
      </c>
      <c r="Y116" s="48">
        <f t="shared" si="84"/>
        <v>4300.6333333333341</v>
      </c>
      <c r="Z116" s="48">
        <f t="shared" si="84"/>
        <v>4300.6333333333341</v>
      </c>
      <c r="AA116" s="48">
        <f t="shared" si="84"/>
        <v>4795.8333333333339</v>
      </c>
      <c r="AB116" s="48">
        <f t="shared" si="84"/>
        <v>4795.8333333333339</v>
      </c>
      <c r="AC116" s="48">
        <f t="shared" si="84"/>
        <v>4795.8333333333339</v>
      </c>
      <c r="AD116" s="48">
        <f t="shared" si="84"/>
        <v>4795.8333333333339</v>
      </c>
      <c r="AE116" s="48">
        <f t="shared" si="84"/>
        <v>4795.8333333333339</v>
      </c>
      <c r="AF116" s="48">
        <f t="shared" si="84"/>
        <v>4795.8333333333339</v>
      </c>
      <c r="AG116" s="48">
        <f t="shared" si="84"/>
        <v>4795.8333333333339</v>
      </c>
      <c r="AH116" s="48">
        <f t="shared" si="84"/>
        <v>4795.8333333333339</v>
      </c>
      <c r="AI116" s="48">
        <f t="shared" ref="AI116:BJ116" si="85">IF(AI115=0,0,IF((AI115-PersonalAllowance)&gt;LowerLevel,IF((AI115-PersonalAllowance)&gt;Upperlevel,(AI115-PersonalAllowance-Upperlevel)*PAYErateHigher+Taxaddhigher+Taxaddmedium,(AI115-PersonalAllowance-LowerLevel)*PAYErateMedium+Taxaddmedium),(AI115-PersonalAllowance)*PAYErate))</f>
        <v>4795.8333333333339</v>
      </c>
      <c r="AJ116" s="48">
        <f t="shared" si="85"/>
        <v>4795.8333333333339</v>
      </c>
      <c r="AK116" s="48">
        <f t="shared" si="85"/>
        <v>4795.8333333333339</v>
      </c>
      <c r="AL116" s="48">
        <f t="shared" si="85"/>
        <v>4795.8333333333339</v>
      </c>
      <c r="AM116" s="48">
        <f t="shared" si="85"/>
        <v>5340.2333333333336</v>
      </c>
      <c r="AN116" s="48">
        <f t="shared" si="85"/>
        <v>5340.2333333333336</v>
      </c>
      <c r="AO116" s="48">
        <f t="shared" si="85"/>
        <v>7336.6333333333323</v>
      </c>
      <c r="AP116" s="48">
        <f t="shared" si="85"/>
        <v>7336.6333333333323</v>
      </c>
      <c r="AQ116" s="48">
        <f t="shared" si="85"/>
        <v>7336.6333333333323</v>
      </c>
      <c r="AR116" s="48">
        <f t="shared" si="85"/>
        <v>7336.6333333333323</v>
      </c>
      <c r="AS116" s="48">
        <f t="shared" si="85"/>
        <v>7336.6333333333323</v>
      </c>
      <c r="AT116" s="48">
        <f t="shared" si="85"/>
        <v>7336.6333333333323</v>
      </c>
      <c r="AU116" s="48">
        <f t="shared" si="85"/>
        <v>7336.6333333333323</v>
      </c>
      <c r="AV116" s="48">
        <f t="shared" si="85"/>
        <v>7336.6333333333323</v>
      </c>
      <c r="AW116" s="48">
        <f t="shared" si="85"/>
        <v>7336.6333333333323</v>
      </c>
      <c r="AX116" s="48">
        <f t="shared" si="85"/>
        <v>7336.6333333333323</v>
      </c>
      <c r="AY116" s="48">
        <f t="shared" si="85"/>
        <v>10331.433333333332</v>
      </c>
      <c r="AZ116" s="48">
        <f t="shared" si="85"/>
        <v>10331.433333333332</v>
      </c>
      <c r="BA116" s="48">
        <f t="shared" si="85"/>
        <v>10331.433333333332</v>
      </c>
      <c r="BB116" s="48">
        <f t="shared" si="85"/>
        <v>10331.433333333332</v>
      </c>
      <c r="BC116" s="48">
        <f t="shared" si="85"/>
        <v>10331.433333333332</v>
      </c>
      <c r="BD116" s="48">
        <f t="shared" si="85"/>
        <v>10331.433333333332</v>
      </c>
      <c r="BE116" s="48">
        <f t="shared" si="85"/>
        <v>10331.433333333332</v>
      </c>
      <c r="BF116" s="48">
        <f t="shared" si="85"/>
        <v>10331.433333333332</v>
      </c>
      <c r="BG116" s="48">
        <f t="shared" si="85"/>
        <v>10331.433333333332</v>
      </c>
      <c r="BH116" s="48">
        <f t="shared" si="85"/>
        <v>10331.433333333332</v>
      </c>
      <c r="BI116" s="48">
        <f t="shared" si="85"/>
        <v>10331.433333333332</v>
      </c>
      <c r="BJ116" s="48">
        <f t="shared" si="85"/>
        <v>10331.433333333332</v>
      </c>
    </row>
    <row r="117" spans="1:62" x14ac:dyDescent="0.25">
      <c r="B117" s="2" t="str">
        <f t="shared" si="20"/>
        <v>E'ee NIC</v>
      </c>
      <c r="C117" s="48">
        <f t="shared" ref="C117:AH117" si="86">IF(C115=0,0,IF(C115*12/52&gt;Upperearningslimit,((Upperearningslimit-NICnilEmployee)*EeeNICrate*52/12)+((C115*12/52-Upperearningslimit)*EeeNICrate1*52/12),((C115*12)/52-NICnilEmployee)*EeeNICrate*52/12))</f>
        <v>258.45666666666671</v>
      </c>
      <c r="D117" s="48">
        <f t="shared" si="86"/>
        <v>258.45666666666671</v>
      </c>
      <c r="E117" s="48">
        <f t="shared" si="86"/>
        <v>258.45666666666671</v>
      </c>
      <c r="F117" s="48">
        <f t="shared" si="86"/>
        <v>258.45666666666671</v>
      </c>
      <c r="G117" s="48">
        <f t="shared" si="86"/>
        <v>258.45666666666671</v>
      </c>
      <c r="H117" s="48">
        <f t="shared" si="86"/>
        <v>295.95666666666671</v>
      </c>
      <c r="I117" s="48">
        <f t="shared" si="86"/>
        <v>295.95666666666671</v>
      </c>
      <c r="J117" s="48">
        <f t="shared" si="86"/>
        <v>295.95666666666671</v>
      </c>
      <c r="K117" s="48">
        <f t="shared" si="86"/>
        <v>295.95666666666671</v>
      </c>
      <c r="L117" s="48">
        <f t="shared" si="86"/>
        <v>295.95666666666671</v>
      </c>
      <c r="M117" s="48">
        <f t="shared" si="86"/>
        <v>295.95666666666671</v>
      </c>
      <c r="N117" s="48">
        <f t="shared" si="86"/>
        <v>295.95666666666671</v>
      </c>
      <c r="O117" s="48">
        <f t="shared" si="86"/>
        <v>303.45666666666671</v>
      </c>
      <c r="P117" s="48">
        <f t="shared" si="86"/>
        <v>303.45666666666671</v>
      </c>
      <c r="Q117" s="48">
        <f t="shared" si="86"/>
        <v>303.45666666666671</v>
      </c>
      <c r="R117" s="48">
        <f t="shared" si="86"/>
        <v>303.45666666666671</v>
      </c>
      <c r="S117" s="48">
        <f t="shared" si="86"/>
        <v>303.45666666666671</v>
      </c>
      <c r="T117" s="48">
        <f t="shared" si="86"/>
        <v>303.45666666666671</v>
      </c>
      <c r="U117" s="48">
        <f t="shared" si="86"/>
        <v>344.70666666666671</v>
      </c>
      <c r="V117" s="48">
        <f t="shared" si="86"/>
        <v>344.70666666666671</v>
      </c>
      <c r="W117" s="48">
        <f t="shared" si="86"/>
        <v>344.70666666666671</v>
      </c>
      <c r="X117" s="48">
        <f t="shared" si="86"/>
        <v>344.70666666666671</v>
      </c>
      <c r="Y117" s="48">
        <f t="shared" si="86"/>
        <v>344.70666666666671</v>
      </c>
      <c r="Z117" s="48">
        <f t="shared" si="86"/>
        <v>344.70666666666671</v>
      </c>
      <c r="AA117" s="48">
        <f t="shared" si="86"/>
        <v>357.0866666666667</v>
      </c>
      <c r="AB117" s="48">
        <f t="shared" si="86"/>
        <v>357.0866666666667</v>
      </c>
      <c r="AC117" s="48">
        <f t="shared" si="86"/>
        <v>357.0866666666667</v>
      </c>
      <c r="AD117" s="48">
        <f t="shared" si="86"/>
        <v>357.0866666666667</v>
      </c>
      <c r="AE117" s="48">
        <f t="shared" si="86"/>
        <v>357.0866666666667</v>
      </c>
      <c r="AF117" s="48">
        <f t="shared" si="86"/>
        <v>357.0866666666667</v>
      </c>
      <c r="AG117" s="48">
        <f t="shared" si="86"/>
        <v>357.0866666666667</v>
      </c>
      <c r="AH117" s="48">
        <f t="shared" si="86"/>
        <v>357.0866666666667</v>
      </c>
      <c r="AI117" s="48">
        <f t="shared" ref="AI117:BJ117" si="87">IF(AI115=0,0,IF(AI115*12/52&gt;Upperearningslimit,((Upperearningslimit-NICnilEmployee)*EeeNICrate*52/12)+((AI115*12/52-Upperearningslimit)*EeeNICrate1*52/12),((AI115*12)/52-NICnilEmployee)*EeeNICrate*52/12))</f>
        <v>357.0866666666667</v>
      </c>
      <c r="AJ117" s="48">
        <f t="shared" si="87"/>
        <v>357.0866666666667</v>
      </c>
      <c r="AK117" s="48">
        <f t="shared" si="87"/>
        <v>357.0866666666667</v>
      </c>
      <c r="AL117" s="48">
        <f t="shared" si="87"/>
        <v>357.0866666666667</v>
      </c>
      <c r="AM117" s="48">
        <f t="shared" si="87"/>
        <v>370.69666666666672</v>
      </c>
      <c r="AN117" s="48">
        <f t="shared" si="87"/>
        <v>370.69666666666672</v>
      </c>
      <c r="AO117" s="48">
        <f t="shared" si="87"/>
        <v>420.60666666666668</v>
      </c>
      <c r="AP117" s="48">
        <f t="shared" si="87"/>
        <v>420.60666666666668</v>
      </c>
      <c r="AQ117" s="48">
        <f t="shared" si="87"/>
        <v>420.60666666666668</v>
      </c>
      <c r="AR117" s="48">
        <f t="shared" si="87"/>
        <v>420.60666666666668</v>
      </c>
      <c r="AS117" s="48">
        <f t="shared" si="87"/>
        <v>420.60666666666668</v>
      </c>
      <c r="AT117" s="48">
        <f t="shared" si="87"/>
        <v>420.60666666666668</v>
      </c>
      <c r="AU117" s="48">
        <f t="shared" si="87"/>
        <v>420.60666666666668</v>
      </c>
      <c r="AV117" s="48">
        <f t="shared" si="87"/>
        <v>420.60666666666668</v>
      </c>
      <c r="AW117" s="48">
        <f t="shared" si="87"/>
        <v>420.60666666666668</v>
      </c>
      <c r="AX117" s="48">
        <f t="shared" si="87"/>
        <v>420.60666666666668</v>
      </c>
      <c r="AY117" s="48">
        <f t="shared" si="87"/>
        <v>495.47666666666669</v>
      </c>
      <c r="AZ117" s="48">
        <f t="shared" si="87"/>
        <v>495.47666666666669</v>
      </c>
      <c r="BA117" s="48">
        <f t="shared" si="87"/>
        <v>495.47666666666669</v>
      </c>
      <c r="BB117" s="48">
        <f t="shared" si="87"/>
        <v>495.47666666666669</v>
      </c>
      <c r="BC117" s="48">
        <f t="shared" si="87"/>
        <v>495.47666666666669</v>
      </c>
      <c r="BD117" s="48">
        <f t="shared" si="87"/>
        <v>495.47666666666669</v>
      </c>
      <c r="BE117" s="48">
        <f t="shared" si="87"/>
        <v>495.47666666666669</v>
      </c>
      <c r="BF117" s="48">
        <f t="shared" si="87"/>
        <v>495.47666666666669</v>
      </c>
      <c r="BG117" s="48">
        <f t="shared" si="87"/>
        <v>495.47666666666669</v>
      </c>
      <c r="BH117" s="48">
        <f t="shared" si="87"/>
        <v>495.47666666666669</v>
      </c>
      <c r="BI117" s="48">
        <f t="shared" si="87"/>
        <v>495.47666666666669</v>
      </c>
      <c r="BJ117" s="48">
        <f t="shared" si="87"/>
        <v>495.47666666666669</v>
      </c>
    </row>
    <row r="118" spans="1:62" x14ac:dyDescent="0.25">
      <c r="B118" s="2" t="str">
        <f t="shared" si="20"/>
        <v>Net Pay</v>
      </c>
      <c r="C118" s="2">
        <f>C115-C116-C117</f>
        <v>2640.91</v>
      </c>
      <c r="D118" s="2">
        <f t="shared" ref="D118:BJ118" si="88">D115-D116-D117</f>
        <v>2640.91</v>
      </c>
      <c r="E118" s="2">
        <f t="shared" si="88"/>
        <v>2640.91</v>
      </c>
      <c r="F118" s="2">
        <f t="shared" si="88"/>
        <v>2640.91</v>
      </c>
      <c r="G118" s="2">
        <f t="shared" si="88"/>
        <v>2640.91</v>
      </c>
      <c r="H118" s="2">
        <f t="shared" si="88"/>
        <v>4853.41</v>
      </c>
      <c r="I118" s="2">
        <f t="shared" si="88"/>
        <v>4853.41</v>
      </c>
      <c r="J118" s="2">
        <f t="shared" si="88"/>
        <v>4853.41</v>
      </c>
      <c r="K118" s="2">
        <f t="shared" si="88"/>
        <v>4853.41</v>
      </c>
      <c r="L118" s="2">
        <f t="shared" si="88"/>
        <v>4853.41</v>
      </c>
      <c r="M118" s="2">
        <f t="shared" si="88"/>
        <v>4853.41</v>
      </c>
      <c r="N118" s="2">
        <f t="shared" si="88"/>
        <v>4853.41</v>
      </c>
      <c r="O118" s="2">
        <f t="shared" si="88"/>
        <v>5295.91</v>
      </c>
      <c r="P118" s="2">
        <f t="shared" si="88"/>
        <v>5295.91</v>
      </c>
      <c r="Q118" s="2">
        <f t="shared" si="88"/>
        <v>5295.91</v>
      </c>
      <c r="R118" s="2">
        <f t="shared" si="88"/>
        <v>5295.91</v>
      </c>
      <c r="S118" s="2">
        <f t="shared" si="88"/>
        <v>5295.91</v>
      </c>
      <c r="T118" s="2">
        <f t="shared" si="88"/>
        <v>5295.91</v>
      </c>
      <c r="U118" s="2">
        <f t="shared" si="88"/>
        <v>7729.6599999999989</v>
      </c>
      <c r="V118" s="2">
        <f t="shared" si="88"/>
        <v>7729.6599999999989</v>
      </c>
      <c r="W118" s="2">
        <f t="shared" si="88"/>
        <v>7729.6599999999989</v>
      </c>
      <c r="X118" s="2">
        <f t="shared" si="88"/>
        <v>7729.6599999999989</v>
      </c>
      <c r="Y118" s="2">
        <f t="shared" si="88"/>
        <v>7729.6599999999989</v>
      </c>
      <c r="Z118" s="2">
        <f t="shared" si="88"/>
        <v>7729.6599999999989</v>
      </c>
      <c r="AA118" s="2">
        <f t="shared" si="88"/>
        <v>8460.08</v>
      </c>
      <c r="AB118" s="2">
        <f t="shared" si="88"/>
        <v>8460.08</v>
      </c>
      <c r="AC118" s="2">
        <f t="shared" si="88"/>
        <v>8460.08</v>
      </c>
      <c r="AD118" s="2">
        <f t="shared" si="88"/>
        <v>8460.08</v>
      </c>
      <c r="AE118" s="2">
        <f t="shared" si="88"/>
        <v>8460.08</v>
      </c>
      <c r="AF118" s="2">
        <f t="shared" si="88"/>
        <v>8460.08</v>
      </c>
      <c r="AG118" s="2">
        <f t="shared" si="88"/>
        <v>8460.08</v>
      </c>
      <c r="AH118" s="2">
        <f t="shared" si="88"/>
        <v>8460.08</v>
      </c>
      <c r="AI118" s="2">
        <f t="shared" si="88"/>
        <v>8460.08</v>
      </c>
      <c r="AJ118" s="2">
        <f t="shared" si="88"/>
        <v>8460.08</v>
      </c>
      <c r="AK118" s="2">
        <f t="shared" si="88"/>
        <v>8460.08</v>
      </c>
      <c r="AL118" s="2">
        <f t="shared" si="88"/>
        <v>8460.08</v>
      </c>
      <c r="AM118" s="2">
        <f t="shared" si="88"/>
        <v>9263.07</v>
      </c>
      <c r="AN118" s="2">
        <f t="shared" si="88"/>
        <v>9263.07</v>
      </c>
      <c r="AO118" s="2">
        <f t="shared" si="88"/>
        <v>12207.760000000002</v>
      </c>
      <c r="AP118" s="2">
        <f t="shared" si="88"/>
        <v>12207.760000000002</v>
      </c>
      <c r="AQ118" s="2">
        <f t="shared" si="88"/>
        <v>12207.760000000002</v>
      </c>
      <c r="AR118" s="2">
        <f t="shared" si="88"/>
        <v>12207.760000000002</v>
      </c>
      <c r="AS118" s="2">
        <f t="shared" si="88"/>
        <v>12207.760000000002</v>
      </c>
      <c r="AT118" s="2">
        <f t="shared" si="88"/>
        <v>12207.760000000002</v>
      </c>
      <c r="AU118" s="2">
        <f t="shared" si="88"/>
        <v>12207.760000000002</v>
      </c>
      <c r="AV118" s="2">
        <f t="shared" si="88"/>
        <v>12207.760000000002</v>
      </c>
      <c r="AW118" s="2">
        <f t="shared" si="88"/>
        <v>12207.760000000002</v>
      </c>
      <c r="AX118" s="2">
        <f t="shared" si="88"/>
        <v>12207.760000000002</v>
      </c>
      <c r="AY118" s="2">
        <f t="shared" si="88"/>
        <v>16625.09</v>
      </c>
      <c r="AZ118" s="2">
        <f t="shared" si="88"/>
        <v>16625.09</v>
      </c>
      <c r="BA118" s="2">
        <f t="shared" si="88"/>
        <v>16625.09</v>
      </c>
      <c r="BB118" s="2">
        <f t="shared" si="88"/>
        <v>16625.09</v>
      </c>
      <c r="BC118" s="2">
        <f t="shared" si="88"/>
        <v>16625.09</v>
      </c>
      <c r="BD118" s="2">
        <f t="shared" si="88"/>
        <v>16625.09</v>
      </c>
      <c r="BE118" s="2">
        <f t="shared" si="88"/>
        <v>16625.09</v>
      </c>
      <c r="BF118" s="2">
        <f t="shared" si="88"/>
        <v>16625.09</v>
      </c>
      <c r="BG118" s="2">
        <f t="shared" si="88"/>
        <v>16625.09</v>
      </c>
      <c r="BH118" s="2">
        <f t="shared" si="88"/>
        <v>16625.09</v>
      </c>
      <c r="BI118" s="2">
        <f t="shared" si="88"/>
        <v>16625.09</v>
      </c>
      <c r="BJ118" s="2">
        <f t="shared" si="88"/>
        <v>16625.09</v>
      </c>
    </row>
    <row r="119" spans="1:62" x14ac:dyDescent="0.25">
      <c r="B119" s="2" t="str">
        <f t="shared" si="20"/>
        <v>E'er NIC</v>
      </c>
      <c r="C119" s="48">
        <f t="shared" ref="C119:AH119" si="89">IF(C115=0,0,((C115*12/52)-NICnilEmployer)*EerNICrate*52/12)</f>
        <v>429.52533333333332</v>
      </c>
      <c r="D119" s="48">
        <f t="shared" si="89"/>
        <v>429.52533333333332</v>
      </c>
      <c r="E119" s="48">
        <f t="shared" si="89"/>
        <v>429.52533333333332</v>
      </c>
      <c r="F119" s="48">
        <f t="shared" si="89"/>
        <v>429.52533333333332</v>
      </c>
      <c r="G119" s="48">
        <f t="shared" si="89"/>
        <v>429.52533333333332</v>
      </c>
      <c r="H119" s="48">
        <f t="shared" si="89"/>
        <v>909.52533333333338</v>
      </c>
      <c r="I119" s="48">
        <f t="shared" si="89"/>
        <v>909.52533333333338</v>
      </c>
      <c r="J119" s="48">
        <f t="shared" si="89"/>
        <v>909.52533333333338</v>
      </c>
      <c r="K119" s="48">
        <f t="shared" si="89"/>
        <v>909.52533333333338</v>
      </c>
      <c r="L119" s="48">
        <f t="shared" si="89"/>
        <v>909.52533333333338</v>
      </c>
      <c r="M119" s="48">
        <f t="shared" si="89"/>
        <v>909.52533333333338</v>
      </c>
      <c r="N119" s="48">
        <f t="shared" si="89"/>
        <v>909.52533333333338</v>
      </c>
      <c r="O119" s="48">
        <f t="shared" si="89"/>
        <v>1005.5253333333334</v>
      </c>
      <c r="P119" s="48">
        <f t="shared" si="89"/>
        <v>1005.5253333333334</v>
      </c>
      <c r="Q119" s="48">
        <f t="shared" si="89"/>
        <v>1005.5253333333334</v>
      </c>
      <c r="R119" s="48">
        <f t="shared" si="89"/>
        <v>1005.5253333333334</v>
      </c>
      <c r="S119" s="48">
        <f t="shared" si="89"/>
        <v>1005.5253333333334</v>
      </c>
      <c r="T119" s="48">
        <f t="shared" si="89"/>
        <v>1005.5253333333334</v>
      </c>
      <c r="U119" s="48">
        <f t="shared" si="89"/>
        <v>1533.5253333333337</v>
      </c>
      <c r="V119" s="48">
        <f t="shared" si="89"/>
        <v>1533.5253333333337</v>
      </c>
      <c r="W119" s="48">
        <f t="shared" si="89"/>
        <v>1533.5253333333337</v>
      </c>
      <c r="X119" s="48">
        <f t="shared" si="89"/>
        <v>1533.5253333333337</v>
      </c>
      <c r="Y119" s="48">
        <f t="shared" si="89"/>
        <v>1533.5253333333337</v>
      </c>
      <c r="Z119" s="48">
        <f t="shared" si="89"/>
        <v>1533.5253333333337</v>
      </c>
      <c r="AA119" s="48">
        <f t="shared" si="89"/>
        <v>1691.9893333333337</v>
      </c>
      <c r="AB119" s="48">
        <f t="shared" si="89"/>
        <v>1691.9893333333337</v>
      </c>
      <c r="AC119" s="48">
        <f t="shared" si="89"/>
        <v>1691.9893333333337</v>
      </c>
      <c r="AD119" s="48">
        <f t="shared" si="89"/>
        <v>1691.9893333333337</v>
      </c>
      <c r="AE119" s="48">
        <f t="shared" si="89"/>
        <v>1691.9893333333337</v>
      </c>
      <c r="AF119" s="48">
        <f t="shared" si="89"/>
        <v>1691.9893333333337</v>
      </c>
      <c r="AG119" s="48">
        <f t="shared" si="89"/>
        <v>1691.9893333333337</v>
      </c>
      <c r="AH119" s="48">
        <f t="shared" si="89"/>
        <v>1691.9893333333337</v>
      </c>
      <c r="AI119" s="48">
        <f t="shared" ref="AI119:BJ119" si="90">IF(AI115=0,0,((AI115*12/52)-NICnilEmployer)*EerNICrate*52/12)</f>
        <v>1691.9893333333337</v>
      </c>
      <c r="AJ119" s="48">
        <f t="shared" si="90"/>
        <v>1691.9893333333337</v>
      </c>
      <c r="AK119" s="48">
        <f t="shared" si="90"/>
        <v>1691.9893333333337</v>
      </c>
      <c r="AL119" s="48">
        <f t="shared" si="90"/>
        <v>1691.9893333333337</v>
      </c>
      <c r="AM119" s="48">
        <f t="shared" si="90"/>
        <v>1866.1973333333335</v>
      </c>
      <c r="AN119" s="48">
        <f t="shared" si="90"/>
        <v>1866.1973333333335</v>
      </c>
      <c r="AO119" s="48">
        <f t="shared" si="90"/>
        <v>2505.0453333333335</v>
      </c>
      <c r="AP119" s="48">
        <f t="shared" si="90"/>
        <v>2505.0453333333335</v>
      </c>
      <c r="AQ119" s="48">
        <f t="shared" si="90"/>
        <v>2505.0453333333335</v>
      </c>
      <c r="AR119" s="48">
        <f t="shared" si="90"/>
        <v>2505.0453333333335</v>
      </c>
      <c r="AS119" s="48">
        <f t="shared" si="90"/>
        <v>2505.0453333333335</v>
      </c>
      <c r="AT119" s="48">
        <f t="shared" si="90"/>
        <v>2505.0453333333335</v>
      </c>
      <c r="AU119" s="48">
        <f t="shared" si="90"/>
        <v>2505.0453333333335</v>
      </c>
      <c r="AV119" s="48">
        <f t="shared" si="90"/>
        <v>2505.0453333333335</v>
      </c>
      <c r="AW119" s="48">
        <f t="shared" si="90"/>
        <v>2505.0453333333335</v>
      </c>
      <c r="AX119" s="48">
        <f t="shared" si="90"/>
        <v>2505.0453333333335</v>
      </c>
      <c r="AY119" s="48">
        <f t="shared" si="90"/>
        <v>3463.3813333333333</v>
      </c>
      <c r="AZ119" s="48">
        <f t="shared" si="90"/>
        <v>3463.3813333333333</v>
      </c>
      <c r="BA119" s="48">
        <f t="shared" si="90"/>
        <v>3463.3813333333333</v>
      </c>
      <c r="BB119" s="48">
        <f t="shared" si="90"/>
        <v>3463.3813333333333</v>
      </c>
      <c r="BC119" s="48">
        <f t="shared" si="90"/>
        <v>3463.3813333333333</v>
      </c>
      <c r="BD119" s="48">
        <f t="shared" si="90"/>
        <v>3463.3813333333333</v>
      </c>
      <c r="BE119" s="48">
        <f t="shared" si="90"/>
        <v>3463.3813333333333</v>
      </c>
      <c r="BF119" s="48">
        <f t="shared" si="90"/>
        <v>3463.3813333333333</v>
      </c>
      <c r="BG119" s="48">
        <f t="shared" si="90"/>
        <v>3463.3813333333333</v>
      </c>
      <c r="BH119" s="48">
        <f t="shared" si="90"/>
        <v>3463.3813333333333</v>
      </c>
      <c r="BI119" s="48">
        <f t="shared" si="90"/>
        <v>3463.3813333333333</v>
      </c>
      <c r="BJ119" s="48">
        <f t="shared" si="90"/>
        <v>3463.3813333333333</v>
      </c>
    </row>
    <row r="120" spans="1:62" x14ac:dyDescent="0.25">
      <c r="A120" s="2" t="str">
        <f>B56</f>
        <v>Front-End Tech developer</v>
      </c>
      <c r="B120" s="2" t="str">
        <f t="shared" si="20"/>
        <v>Gross Pay</v>
      </c>
      <c r="C120" s="2">
        <f>ROUND(IF(C$5&lt;13,('Input Sheet'!$C53*C56)/12,IF(C$5&lt;25,('Input Sheet'!$D53*C56)/12,IF(C$5&lt;37,('Input Sheet'!$E53*C56)/12,IF(C$5&lt;49,('Input Sheet'!$F53*C56)/12,('Input Sheet'!$G53*C56)/12))))*(1+Analysis!$B$10),0)</f>
        <v>5000</v>
      </c>
      <c r="D120" s="2">
        <f>ROUND(IF(D$5&lt;13,('Input Sheet'!$C53*D56)/12,IF(D$5&lt;25,('Input Sheet'!$D53*D56)/12,IF(D$5&lt;37,('Input Sheet'!$E53*D56)/12,IF(D$5&lt;49,('Input Sheet'!$F53*D56)/12,('Input Sheet'!$G53*D56)/12))))*(1+Analysis!$B$10),0)</f>
        <v>5000</v>
      </c>
      <c r="E120" s="2">
        <f>ROUND(IF(E$5&lt;13,('Input Sheet'!$C53*E56)/12,IF(E$5&lt;25,('Input Sheet'!$D53*E56)/12,IF(E$5&lt;37,('Input Sheet'!$E53*E56)/12,IF(E$5&lt;49,('Input Sheet'!$F53*E56)/12,('Input Sheet'!$G53*E56)/12))))*(1+Analysis!$B$10),0)</f>
        <v>5000</v>
      </c>
      <c r="F120" s="2">
        <f>ROUND(IF(F$5&lt;13,('Input Sheet'!$C53*F56)/12,IF(F$5&lt;25,('Input Sheet'!$D53*F56)/12,IF(F$5&lt;37,('Input Sheet'!$E53*F56)/12,IF(F$5&lt;49,('Input Sheet'!$F53*F56)/12,('Input Sheet'!$G53*F56)/12))))*(1+Analysis!$B$10),0)</f>
        <v>5000</v>
      </c>
      <c r="G120" s="2">
        <f>ROUND(IF(G$5&lt;13,('Input Sheet'!$C53*G56)/12,IF(G$5&lt;25,('Input Sheet'!$D53*G56)/12,IF(G$5&lt;37,('Input Sheet'!$E53*G56)/12,IF(G$5&lt;49,('Input Sheet'!$F53*G56)/12,('Input Sheet'!$G53*G56)/12))))*(1+Analysis!$B$10),0)</f>
        <v>5000</v>
      </c>
      <c r="H120" s="2">
        <f>ROUND(IF(H$5&lt;13,('Input Sheet'!$C53*H56)/12,IF(H$5&lt;25,('Input Sheet'!$D53*H56)/12,IF(H$5&lt;37,('Input Sheet'!$E53*H56)/12,IF(H$5&lt;49,('Input Sheet'!$F53*H56)/12,('Input Sheet'!$G53*H56)/12))))*(1+Analysis!$B$10),0)</f>
        <v>5000</v>
      </c>
      <c r="I120" s="2">
        <f>ROUND(IF(I$5&lt;13,('Input Sheet'!$C53*I56)/12,IF(I$5&lt;25,('Input Sheet'!$D53*I56)/12,IF(I$5&lt;37,('Input Sheet'!$E53*I56)/12,IF(I$5&lt;49,('Input Sheet'!$F53*I56)/12,('Input Sheet'!$G53*I56)/12))))*(1+Analysis!$B$10),0)</f>
        <v>5000</v>
      </c>
      <c r="J120" s="2">
        <f>ROUND(IF(J$5&lt;13,('Input Sheet'!$C53*J56)/12,IF(J$5&lt;25,('Input Sheet'!$D53*J56)/12,IF(J$5&lt;37,('Input Sheet'!$E53*J56)/12,IF(J$5&lt;49,('Input Sheet'!$F53*J56)/12,('Input Sheet'!$G53*J56)/12))))*(1+Analysis!$B$10),0)</f>
        <v>5000</v>
      </c>
      <c r="K120" s="2">
        <f>ROUND(IF(K$5&lt;13,('Input Sheet'!$C53*K56)/12,IF(K$5&lt;25,('Input Sheet'!$D53*K56)/12,IF(K$5&lt;37,('Input Sheet'!$E53*K56)/12,IF(K$5&lt;49,('Input Sheet'!$F53*K56)/12,('Input Sheet'!$G53*K56)/12))))*(1+Analysis!$B$10),0)</f>
        <v>5000</v>
      </c>
      <c r="L120" s="2">
        <f>ROUND(IF(L$5&lt;13,('Input Sheet'!$C53*L56)/12,IF(L$5&lt;25,('Input Sheet'!$D53*L56)/12,IF(L$5&lt;37,('Input Sheet'!$E53*L56)/12,IF(L$5&lt;49,('Input Sheet'!$F53*L56)/12,('Input Sheet'!$G53*L56)/12))))*(1+Analysis!$B$10),0)</f>
        <v>5000</v>
      </c>
      <c r="M120" s="2">
        <f>ROUND(IF(M$5&lt;13,('Input Sheet'!$C53*M56)/12,IF(M$5&lt;25,('Input Sheet'!$D53*M56)/12,IF(M$5&lt;37,('Input Sheet'!$E53*M56)/12,IF(M$5&lt;49,('Input Sheet'!$F53*M56)/12,('Input Sheet'!$G53*M56)/12))))*(1+Analysis!$B$10),0)</f>
        <v>5000</v>
      </c>
      <c r="N120" s="2">
        <f>ROUND(IF(N$5&lt;13,('Input Sheet'!$C53*N56)/12,IF(N$5&lt;25,('Input Sheet'!$D53*N56)/12,IF(N$5&lt;37,('Input Sheet'!$E53*N56)/12,IF(N$5&lt;49,('Input Sheet'!$F53*N56)/12,('Input Sheet'!$G53*N56)/12))))*(1+Analysis!$B$10),0)</f>
        <v>5000</v>
      </c>
      <c r="O120" s="2">
        <f>ROUND(IF(O$5&lt;13,('Input Sheet'!$C53*O56)/12,IF(O$5&lt;25,('Input Sheet'!$D53*O56)/12,IF(O$5&lt;37,('Input Sheet'!$E53*O56)/12,IF(O$5&lt;49,('Input Sheet'!$F53*O56)/12,('Input Sheet'!$G53*O56)/12))))*(1+Analysis!$B$10),0)</f>
        <v>5500</v>
      </c>
      <c r="P120" s="2">
        <f>ROUND(IF(P$5&lt;13,('Input Sheet'!$C53*P56)/12,IF(P$5&lt;25,('Input Sheet'!$D53*P56)/12,IF(P$5&lt;37,('Input Sheet'!$E53*P56)/12,IF(P$5&lt;49,('Input Sheet'!$F53*P56)/12,('Input Sheet'!$G53*P56)/12))))*(1+Analysis!$B$10),0)</f>
        <v>5500</v>
      </c>
      <c r="Q120" s="2">
        <f>ROUND(IF(Q$5&lt;13,('Input Sheet'!$C53*Q56)/12,IF(Q$5&lt;25,('Input Sheet'!$D53*Q56)/12,IF(Q$5&lt;37,('Input Sheet'!$E53*Q56)/12,IF(Q$5&lt;49,('Input Sheet'!$F53*Q56)/12,('Input Sheet'!$G53*Q56)/12))))*(1+Analysis!$B$10),0)</f>
        <v>5500</v>
      </c>
      <c r="R120" s="2">
        <f>ROUND(IF(R$5&lt;13,('Input Sheet'!$C53*R56)/12,IF(R$5&lt;25,('Input Sheet'!$D53*R56)/12,IF(R$5&lt;37,('Input Sheet'!$E53*R56)/12,IF(R$5&lt;49,('Input Sheet'!$F53*R56)/12,('Input Sheet'!$G53*R56)/12))))*(1+Analysis!$B$10),0)</f>
        <v>5500</v>
      </c>
      <c r="S120" s="2">
        <f>ROUND(IF(S$5&lt;13,('Input Sheet'!$C53*S56)/12,IF(S$5&lt;25,('Input Sheet'!$D53*S56)/12,IF(S$5&lt;37,('Input Sheet'!$E53*S56)/12,IF(S$5&lt;49,('Input Sheet'!$F53*S56)/12,('Input Sheet'!$G53*S56)/12))))*(1+Analysis!$B$10),0)</f>
        <v>5500</v>
      </c>
      <c r="T120" s="2">
        <f>ROUND(IF(T$5&lt;13,('Input Sheet'!$C53*T56)/12,IF(T$5&lt;25,('Input Sheet'!$D53*T56)/12,IF(T$5&lt;37,('Input Sheet'!$E53*T56)/12,IF(T$5&lt;49,('Input Sheet'!$F53*T56)/12,('Input Sheet'!$G53*T56)/12))))*(1+Analysis!$B$10),0)</f>
        <v>5500</v>
      </c>
      <c r="U120" s="2">
        <f>ROUND(IF(U$5&lt;13,('Input Sheet'!$C53*U56)/12,IF(U$5&lt;25,('Input Sheet'!$D53*U56)/12,IF(U$5&lt;37,('Input Sheet'!$E53*U56)/12,IF(U$5&lt;49,('Input Sheet'!$F53*U56)/12,('Input Sheet'!$G53*U56)/12))))*(1+Analysis!$B$10),0)</f>
        <v>2750</v>
      </c>
      <c r="V120" s="2">
        <f>ROUND(IF(V$5&lt;13,('Input Sheet'!$C53*V56)/12,IF(V$5&lt;25,('Input Sheet'!$D53*V56)/12,IF(V$5&lt;37,('Input Sheet'!$E53*V56)/12,IF(V$5&lt;49,('Input Sheet'!$F53*V56)/12,('Input Sheet'!$G53*V56)/12))))*(1+Analysis!$B$10),0)</f>
        <v>2750</v>
      </c>
      <c r="W120" s="2">
        <f>ROUND(IF(W$5&lt;13,('Input Sheet'!$C53*W56)/12,IF(W$5&lt;25,('Input Sheet'!$D53*W56)/12,IF(W$5&lt;37,('Input Sheet'!$E53*W56)/12,IF(W$5&lt;49,('Input Sheet'!$F53*W56)/12,('Input Sheet'!$G53*W56)/12))))*(1+Analysis!$B$10),0)</f>
        <v>2750</v>
      </c>
      <c r="X120" s="2">
        <f>ROUND(IF(X$5&lt;13,('Input Sheet'!$C53*X56)/12,IF(X$5&lt;25,('Input Sheet'!$D53*X56)/12,IF(X$5&lt;37,('Input Sheet'!$E53*X56)/12,IF(X$5&lt;49,('Input Sheet'!$F53*X56)/12,('Input Sheet'!$G53*X56)/12))))*(1+Analysis!$B$10),0)</f>
        <v>2750</v>
      </c>
      <c r="Y120" s="2">
        <f>ROUND(IF(Y$5&lt;13,('Input Sheet'!$C53*Y56)/12,IF(Y$5&lt;25,('Input Sheet'!$D53*Y56)/12,IF(Y$5&lt;37,('Input Sheet'!$E53*Y56)/12,IF(Y$5&lt;49,('Input Sheet'!$F53*Y56)/12,('Input Sheet'!$G53*Y56)/12))))*(1+Analysis!$B$10),0)</f>
        <v>2750</v>
      </c>
      <c r="Z120" s="2">
        <f>ROUND(IF(Z$5&lt;13,('Input Sheet'!$C53*Z56)/12,IF(Z$5&lt;25,('Input Sheet'!$D53*Z56)/12,IF(Z$5&lt;37,('Input Sheet'!$E53*Z56)/12,IF(Z$5&lt;49,('Input Sheet'!$F53*Z56)/12,('Input Sheet'!$G53*Z56)/12))))*(1+Analysis!$B$10),0)</f>
        <v>2750</v>
      </c>
      <c r="AA120" s="2">
        <f>ROUND(IF(AA$5&lt;13,('Input Sheet'!$C53*AA56)/12,IF(AA$5&lt;25,('Input Sheet'!$D53*AA56)/12,IF(AA$5&lt;37,('Input Sheet'!$E53*AA56)/12,IF(AA$5&lt;49,('Input Sheet'!$F53*AA56)/12,('Input Sheet'!$G53*AA56)/12))))*(1+Analysis!$B$10),0)</f>
        <v>3025</v>
      </c>
      <c r="AB120" s="2">
        <f>ROUND(IF(AB$5&lt;13,('Input Sheet'!$C53*AB56)/12,IF(AB$5&lt;25,('Input Sheet'!$D53*AB56)/12,IF(AB$5&lt;37,('Input Sheet'!$E53*AB56)/12,IF(AB$5&lt;49,('Input Sheet'!$F53*AB56)/12,('Input Sheet'!$G53*AB56)/12))))*(1+Analysis!$B$10),0)</f>
        <v>3025</v>
      </c>
      <c r="AC120" s="2">
        <f>ROUND(IF(AC$5&lt;13,('Input Sheet'!$C53*AC56)/12,IF(AC$5&lt;25,('Input Sheet'!$D53*AC56)/12,IF(AC$5&lt;37,('Input Sheet'!$E53*AC56)/12,IF(AC$5&lt;49,('Input Sheet'!$F53*AC56)/12,('Input Sheet'!$G53*AC56)/12))))*(1+Analysis!$B$10),0)</f>
        <v>3025</v>
      </c>
      <c r="AD120" s="2">
        <f>ROUND(IF(AD$5&lt;13,('Input Sheet'!$C53*AD56)/12,IF(AD$5&lt;25,('Input Sheet'!$D53*AD56)/12,IF(AD$5&lt;37,('Input Sheet'!$E53*AD56)/12,IF(AD$5&lt;49,('Input Sheet'!$F53*AD56)/12,('Input Sheet'!$G53*AD56)/12))))*(1+Analysis!$B$10),0)</f>
        <v>3025</v>
      </c>
      <c r="AE120" s="2">
        <f>ROUND(IF(AE$5&lt;13,('Input Sheet'!$C53*AE56)/12,IF(AE$5&lt;25,('Input Sheet'!$D53*AE56)/12,IF(AE$5&lt;37,('Input Sheet'!$E53*AE56)/12,IF(AE$5&lt;49,('Input Sheet'!$F53*AE56)/12,('Input Sheet'!$G53*AE56)/12))))*(1+Analysis!$B$10),0)</f>
        <v>3025</v>
      </c>
      <c r="AF120" s="2">
        <f>ROUND(IF(AF$5&lt;13,('Input Sheet'!$C53*AF56)/12,IF(AF$5&lt;25,('Input Sheet'!$D53*AF56)/12,IF(AF$5&lt;37,('Input Sheet'!$E53*AF56)/12,IF(AF$5&lt;49,('Input Sheet'!$F53*AF56)/12,('Input Sheet'!$G53*AF56)/12))))*(1+Analysis!$B$10),0)</f>
        <v>3025</v>
      </c>
      <c r="AG120" s="2">
        <f>ROUND(IF(AG$5&lt;13,('Input Sheet'!$C53*AG56)/12,IF(AG$5&lt;25,('Input Sheet'!$D53*AG56)/12,IF(AG$5&lt;37,('Input Sheet'!$E53*AG56)/12,IF(AG$5&lt;49,('Input Sheet'!$F53*AG56)/12,('Input Sheet'!$G53*AG56)/12))))*(1+Analysis!$B$10),0)</f>
        <v>3025</v>
      </c>
      <c r="AH120" s="2">
        <f>ROUND(IF(AH$5&lt;13,('Input Sheet'!$C53*AH56)/12,IF(AH$5&lt;25,('Input Sheet'!$D53*AH56)/12,IF(AH$5&lt;37,('Input Sheet'!$E53*AH56)/12,IF(AH$5&lt;49,('Input Sheet'!$F53*AH56)/12,('Input Sheet'!$G53*AH56)/12))))*(1+Analysis!$B$10),0)</f>
        <v>3025</v>
      </c>
      <c r="AI120" s="2">
        <f>ROUND(IF(AI$5&lt;13,('Input Sheet'!$C53*AI56)/12,IF(AI$5&lt;25,('Input Sheet'!$D53*AI56)/12,IF(AI$5&lt;37,('Input Sheet'!$E53*AI56)/12,IF(AI$5&lt;49,('Input Sheet'!$F53*AI56)/12,('Input Sheet'!$G53*AI56)/12))))*(1+Analysis!$B$10),0)</f>
        <v>3025</v>
      </c>
      <c r="AJ120" s="2">
        <f>ROUND(IF(AJ$5&lt;13,('Input Sheet'!$C53*AJ56)/12,IF(AJ$5&lt;25,('Input Sheet'!$D53*AJ56)/12,IF(AJ$5&lt;37,('Input Sheet'!$E53*AJ56)/12,IF(AJ$5&lt;49,('Input Sheet'!$F53*AJ56)/12,('Input Sheet'!$G53*AJ56)/12))))*(1+Analysis!$B$10),0)</f>
        <v>3025</v>
      </c>
      <c r="AK120" s="2">
        <f>ROUND(IF(AK$5&lt;13,('Input Sheet'!$C53*AK56)/12,IF(AK$5&lt;25,('Input Sheet'!$D53*AK56)/12,IF(AK$5&lt;37,('Input Sheet'!$E53*AK56)/12,IF(AK$5&lt;49,('Input Sheet'!$F53*AK56)/12,('Input Sheet'!$G53*AK56)/12))))*(1+Analysis!$B$10),0)</f>
        <v>3025</v>
      </c>
      <c r="AL120" s="2">
        <f>ROUND(IF(AL$5&lt;13,('Input Sheet'!$C53*AL56)/12,IF(AL$5&lt;25,('Input Sheet'!$D53*AL56)/12,IF(AL$5&lt;37,('Input Sheet'!$E53*AL56)/12,IF(AL$5&lt;49,('Input Sheet'!$F53*AL56)/12,('Input Sheet'!$G53*AL56)/12))))*(1+Analysis!$B$10),0)</f>
        <v>3025</v>
      </c>
      <c r="AM120" s="2">
        <f>ROUND(IF(AM$5&lt;13,('Input Sheet'!$C53*AM56)/12,IF(AM$5&lt;25,('Input Sheet'!$D53*AM56)/12,IF(AM$5&lt;37,('Input Sheet'!$E53*AM56)/12,IF(AM$5&lt;49,('Input Sheet'!$F53*AM56)/12,('Input Sheet'!$G53*AM56)/12))))*(1+Analysis!$B$10),0)</f>
        <v>3328</v>
      </c>
      <c r="AN120" s="2">
        <f>ROUND(IF(AN$5&lt;13,('Input Sheet'!$C53*AN56)/12,IF(AN$5&lt;25,('Input Sheet'!$D53*AN56)/12,IF(AN$5&lt;37,('Input Sheet'!$E53*AN56)/12,IF(AN$5&lt;49,('Input Sheet'!$F53*AN56)/12,('Input Sheet'!$G53*AN56)/12))))*(1+Analysis!$B$10),0)</f>
        <v>3328</v>
      </c>
      <c r="AO120" s="2">
        <f>ROUND(IF(AO$5&lt;13,('Input Sheet'!$C53*AO56)/12,IF(AO$5&lt;25,('Input Sheet'!$D53*AO56)/12,IF(AO$5&lt;37,('Input Sheet'!$E53*AO56)/12,IF(AO$5&lt;49,('Input Sheet'!$F53*AO56)/12,('Input Sheet'!$G53*AO56)/12))))*(1+Analysis!$B$10),0)</f>
        <v>3328</v>
      </c>
      <c r="AP120" s="2">
        <f>ROUND(IF(AP$5&lt;13,('Input Sheet'!$C53*AP56)/12,IF(AP$5&lt;25,('Input Sheet'!$D53*AP56)/12,IF(AP$5&lt;37,('Input Sheet'!$E53*AP56)/12,IF(AP$5&lt;49,('Input Sheet'!$F53*AP56)/12,('Input Sheet'!$G53*AP56)/12))))*(1+Analysis!$B$10),0)</f>
        <v>3328</v>
      </c>
      <c r="AQ120" s="2">
        <f>ROUND(IF(AQ$5&lt;13,('Input Sheet'!$C53*AQ56)/12,IF(AQ$5&lt;25,('Input Sheet'!$D53*AQ56)/12,IF(AQ$5&lt;37,('Input Sheet'!$E53*AQ56)/12,IF(AQ$5&lt;49,('Input Sheet'!$F53*AQ56)/12,('Input Sheet'!$G53*AQ56)/12))))*(1+Analysis!$B$10),0)</f>
        <v>3328</v>
      </c>
      <c r="AR120" s="2">
        <f>ROUND(IF(AR$5&lt;13,('Input Sheet'!$C53*AR56)/12,IF(AR$5&lt;25,('Input Sheet'!$D53*AR56)/12,IF(AR$5&lt;37,('Input Sheet'!$E53*AR56)/12,IF(AR$5&lt;49,('Input Sheet'!$F53*AR56)/12,('Input Sheet'!$G53*AR56)/12))))*(1+Analysis!$B$10),0)</f>
        <v>3328</v>
      </c>
      <c r="AS120" s="2">
        <f>ROUND(IF(AS$5&lt;13,('Input Sheet'!$C53*AS56)/12,IF(AS$5&lt;25,('Input Sheet'!$D53*AS56)/12,IF(AS$5&lt;37,('Input Sheet'!$E53*AS56)/12,IF(AS$5&lt;49,('Input Sheet'!$F53*AS56)/12,('Input Sheet'!$G53*AS56)/12))))*(1+Analysis!$B$10),0)</f>
        <v>3328</v>
      </c>
      <c r="AT120" s="2">
        <f>ROUND(IF(AT$5&lt;13,('Input Sheet'!$C53*AT56)/12,IF(AT$5&lt;25,('Input Sheet'!$D53*AT56)/12,IF(AT$5&lt;37,('Input Sheet'!$E53*AT56)/12,IF(AT$5&lt;49,('Input Sheet'!$F53*AT56)/12,('Input Sheet'!$G53*AT56)/12))))*(1+Analysis!$B$10),0)</f>
        <v>3328</v>
      </c>
      <c r="AU120" s="2">
        <f>ROUND(IF(AU$5&lt;13,('Input Sheet'!$C53*AU56)/12,IF(AU$5&lt;25,('Input Sheet'!$D53*AU56)/12,IF(AU$5&lt;37,('Input Sheet'!$E53*AU56)/12,IF(AU$5&lt;49,('Input Sheet'!$F53*AU56)/12,('Input Sheet'!$G53*AU56)/12))))*(1+Analysis!$B$10),0)</f>
        <v>3328</v>
      </c>
      <c r="AV120" s="2">
        <f>ROUND(IF(AV$5&lt;13,('Input Sheet'!$C53*AV56)/12,IF(AV$5&lt;25,('Input Sheet'!$D53*AV56)/12,IF(AV$5&lt;37,('Input Sheet'!$E53*AV56)/12,IF(AV$5&lt;49,('Input Sheet'!$F53*AV56)/12,('Input Sheet'!$G53*AV56)/12))))*(1+Analysis!$B$10),0)</f>
        <v>3328</v>
      </c>
      <c r="AW120" s="2">
        <f>ROUND(IF(AW$5&lt;13,('Input Sheet'!$C53*AW56)/12,IF(AW$5&lt;25,('Input Sheet'!$D53*AW56)/12,IF(AW$5&lt;37,('Input Sheet'!$E53*AW56)/12,IF(AW$5&lt;49,('Input Sheet'!$F53*AW56)/12,('Input Sheet'!$G53*AW56)/12))))*(1+Analysis!$B$10),0)</f>
        <v>3328</v>
      </c>
      <c r="AX120" s="2">
        <f>ROUND(IF(AX$5&lt;13,('Input Sheet'!$C53*AX56)/12,IF(AX$5&lt;25,('Input Sheet'!$D53*AX56)/12,IF(AX$5&lt;37,('Input Sheet'!$E53*AX56)/12,IF(AX$5&lt;49,('Input Sheet'!$F53*AX56)/12,('Input Sheet'!$G53*AX56)/12))))*(1+Analysis!$B$10),0)</f>
        <v>3328</v>
      </c>
      <c r="AY120" s="2">
        <f>ROUND(IF(AY$5&lt;13,('Input Sheet'!$C53*AY56)/12,IF(AY$5&lt;25,('Input Sheet'!$D53*AY56)/12,IF(AY$5&lt;37,('Input Sheet'!$E53*AY56)/12,IF(AY$5&lt;49,('Input Sheet'!$F53*AY56)/12,('Input Sheet'!$G53*AY56)/12))))*(1+Analysis!$B$10),0)</f>
        <v>3660</v>
      </c>
      <c r="AZ120" s="2">
        <f>ROUND(IF(AZ$5&lt;13,('Input Sheet'!$C53*AZ56)/12,IF(AZ$5&lt;25,('Input Sheet'!$D53*AZ56)/12,IF(AZ$5&lt;37,('Input Sheet'!$E53*AZ56)/12,IF(AZ$5&lt;49,('Input Sheet'!$F53*AZ56)/12,('Input Sheet'!$G53*AZ56)/12))))*(1+Analysis!$B$10),0)</f>
        <v>3660</v>
      </c>
      <c r="BA120" s="2">
        <f>ROUND(IF(BA$5&lt;13,('Input Sheet'!$C53*BA56)/12,IF(BA$5&lt;25,('Input Sheet'!$D53*BA56)/12,IF(BA$5&lt;37,('Input Sheet'!$E53*BA56)/12,IF(BA$5&lt;49,('Input Sheet'!$F53*BA56)/12,('Input Sheet'!$G53*BA56)/12))))*(1+Analysis!$B$10),0)</f>
        <v>3660</v>
      </c>
      <c r="BB120" s="2">
        <f>ROUND(IF(BB$5&lt;13,('Input Sheet'!$C53*BB56)/12,IF(BB$5&lt;25,('Input Sheet'!$D53*BB56)/12,IF(BB$5&lt;37,('Input Sheet'!$E53*BB56)/12,IF(BB$5&lt;49,('Input Sheet'!$F53*BB56)/12,('Input Sheet'!$G53*BB56)/12))))*(1+Analysis!$B$10),0)</f>
        <v>3660</v>
      </c>
      <c r="BC120" s="2">
        <f>ROUND(IF(BC$5&lt;13,('Input Sheet'!$C53*BC56)/12,IF(BC$5&lt;25,('Input Sheet'!$D53*BC56)/12,IF(BC$5&lt;37,('Input Sheet'!$E53*BC56)/12,IF(BC$5&lt;49,('Input Sheet'!$F53*BC56)/12,('Input Sheet'!$G53*BC56)/12))))*(1+Analysis!$B$10),0)</f>
        <v>3660</v>
      </c>
      <c r="BD120" s="2">
        <f>ROUND(IF(BD$5&lt;13,('Input Sheet'!$C53*BD56)/12,IF(BD$5&lt;25,('Input Sheet'!$D53*BD56)/12,IF(BD$5&lt;37,('Input Sheet'!$E53*BD56)/12,IF(BD$5&lt;49,('Input Sheet'!$F53*BD56)/12,('Input Sheet'!$G53*BD56)/12))))*(1+Analysis!$B$10),0)</f>
        <v>3660</v>
      </c>
      <c r="BE120" s="2">
        <f>ROUND(IF(BE$5&lt;13,('Input Sheet'!$C53*BE56)/12,IF(BE$5&lt;25,('Input Sheet'!$D53*BE56)/12,IF(BE$5&lt;37,('Input Sheet'!$E53*BE56)/12,IF(BE$5&lt;49,('Input Sheet'!$F53*BE56)/12,('Input Sheet'!$G53*BE56)/12))))*(1+Analysis!$B$10),0)</f>
        <v>3660</v>
      </c>
      <c r="BF120" s="2">
        <f>ROUND(IF(BF$5&lt;13,('Input Sheet'!$C53*BF56)/12,IF(BF$5&lt;25,('Input Sheet'!$D53*BF56)/12,IF(BF$5&lt;37,('Input Sheet'!$E53*BF56)/12,IF(BF$5&lt;49,('Input Sheet'!$F53*BF56)/12,('Input Sheet'!$G53*BF56)/12))))*(1+Analysis!$B$10),0)</f>
        <v>3660</v>
      </c>
      <c r="BG120" s="2">
        <f>ROUND(IF(BG$5&lt;13,('Input Sheet'!$C53*BG56)/12,IF(BG$5&lt;25,('Input Sheet'!$D53*BG56)/12,IF(BG$5&lt;37,('Input Sheet'!$E53*BG56)/12,IF(BG$5&lt;49,('Input Sheet'!$F53*BG56)/12,('Input Sheet'!$G53*BG56)/12))))*(1+Analysis!$B$10),0)</f>
        <v>3660</v>
      </c>
      <c r="BH120" s="2">
        <f>ROUND(IF(BH$5&lt;13,('Input Sheet'!$C53*BH56)/12,IF(BH$5&lt;25,('Input Sheet'!$D53*BH56)/12,IF(BH$5&lt;37,('Input Sheet'!$E53*BH56)/12,IF(BH$5&lt;49,('Input Sheet'!$F53*BH56)/12,('Input Sheet'!$G53*BH56)/12))))*(1+Analysis!$B$10),0)</f>
        <v>3660</v>
      </c>
      <c r="BI120" s="2">
        <f>ROUND(IF(BI$5&lt;13,('Input Sheet'!$C53*BI56)/12,IF(BI$5&lt;25,('Input Sheet'!$D53*BI56)/12,IF(BI$5&lt;37,('Input Sheet'!$E53*BI56)/12,IF(BI$5&lt;49,('Input Sheet'!$F53*BI56)/12,('Input Sheet'!$G53*BI56)/12))))*(1+Analysis!$B$10),0)</f>
        <v>3660</v>
      </c>
      <c r="BJ120" s="2">
        <f>ROUND(IF(BJ$5&lt;13,('Input Sheet'!$C53*BJ56)/12,IF(BJ$5&lt;25,('Input Sheet'!$D53*BJ56)/12,IF(BJ$5&lt;37,('Input Sheet'!$E53*BJ56)/12,IF(BJ$5&lt;49,('Input Sheet'!$F53*BJ56)/12,('Input Sheet'!$G53*BJ56)/12))))*(1+Analysis!$B$10),0)</f>
        <v>3660</v>
      </c>
    </row>
    <row r="121" spans="1:62" x14ac:dyDescent="0.25">
      <c r="B121" s="2" t="str">
        <f t="shared" si="20"/>
        <v>PAYE</v>
      </c>
      <c r="C121" s="48">
        <f t="shared" ref="C121:AH121" si="91">IF(C120=0,0,IF((C120-PersonalAllowance)&gt;LowerLevel,IF((C120-PersonalAllowance)&gt;Upperlevel,(C120-PersonalAllowance-Upperlevel)*PAYErateHigher+Taxaddhigher+Taxaddmedium,(C120-PersonalAllowance-LowerLevel)*PAYErateMedium+Taxaddmedium),(C120-PersonalAllowance)*PAYErate))</f>
        <v>1350.6333333333332</v>
      </c>
      <c r="D121" s="48">
        <f t="shared" si="91"/>
        <v>1350.6333333333332</v>
      </c>
      <c r="E121" s="48">
        <f t="shared" si="91"/>
        <v>1350.6333333333332</v>
      </c>
      <c r="F121" s="48">
        <f t="shared" si="91"/>
        <v>1350.6333333333332</v>
      </c>
      <c r="G121" s="48">
        <f t="shared" si="91"/>
        <v>1350.6333333333332</v>
      </c>
      <c r="H121" s="48">
        <f t="shared" si="91"/>
        <v>1350.6333333333332</v>
      </c>
      <c r="I121" s="48">
        <f t="shared" si="91"/>
        <v>1350.6333333333332</v>
      </c>
      <c r="J121" s="48">
        <f t="shared" si="91"/>
        <v>1350.6333333333332</v>
      </c>
      <c r="K121" s="48">
        <f t="shared" si="91"/>
        <v>1350.6333333333332</v>
      </c>
      <c r="L121" s="48">
        <f t="shared" si="91"/>
        <v>1350.6333333333332</v>
      </c>
      <c r="M121" s="48">
        <f t="shared" si="91"/>
        <v>1350.6333333333332</v>
      </c>
      <c r="N121" s="48">
        <f t="shared" si="91"/>
        <v>1350.6333333333332</v>
      </c>
      <c r="O121" s="48">
        <f t="shared" si="91"/>
        <v>1550.6333333333332</v>
      </c>
      <c r="P121" s="48">
        <f t="shared" si="91"/>
        <v>1550.6333333333332</v>
      </c>
      <c r="Q121" s="48">
        <f t="shared" si="91"/>
        <v>1550.6333333333332</v>
      </c>
      <c r="R121" s="48">
        <f t="shared" si="91"/>
        <v>1550.6333333333332</v>
      </c>
      <c r="S121" s="48">
        <f t="shared" si="91"/>
        <v>1550.6333333333332</v>
      </c>
      <c r="T121" s="48">
        <f t="shared" si="91"/>
        <v>1550.6333333333332</v>
      </c>
      <c r="U121" s="48">
        <f t="shared" si="91"/>
        <v>497.80833333333334</v>
      </c>
      <c r="V121" s="48">
        <f t="shared" si="91"/>
        <v>497.80833333333334</v>
      </c>
      <c r="W121" s="48">
        <f t="shared" si="91"/>
        <v>497.80833333333334</v>
      </c>
      <c r="X121" s="48">
        <f t="shared" si="91"/>
        <v>497.80833333333334</v>
      </c>
      <c r="Y121" s="48">
        <f t="shared" si="91"/>
        <v>497.80833333333334</v>
      </c>
      <c r="Z121" s="48">
        <f t="shared" si="91"/>
        <v>497.80833333333334</v>
      </c>
      <c r="AA121" s="48">
        <f t="shared" si="91"/>
        <v>560.63333333333344</v>
      </c>
      <c r="AB121" s="48">
        <f t="shared" si="91"/>
        <v>560.63333333333344</v>
      </c>
      <c r="AC121" s="48">
        <f t="shared" si="91"/>
        <v>560.63333333333344</v>
      </c>
      <c r="AD121" s="48">
        <f t="shared" si="91"/>
        <v>560.63333333333344</v>
      </c>
      <c r="AE121" s="48">
        <f t="shared" si="91"/>
        <v>560.63333333333344</v>
      </c>
      <c r="AF121" s="48">
        <f t="shared" si="91"/>
        <v>560.63333333333344</v>
      </c>
      <c r="AG121" s="48">
        <f t="shared" si="91"/>
        <v>560.63333333333344</v>
      </c>
      <c r="AH121" s="48">
        <f t="shared" si="91"/>
        <v>560.63333333333344</v>
      </c>
      <c r="AI121" s="48">
        <f t="shared" ref="AI121:BJ121" si="92">IF(AI120=0,0,IF((AI120-PersonalAllowance)&gt;LowerLevel,IF((AI120-PersonalAllowance)&gt;Upperlevel,(AI120-PersonalAllowance-Upperlevel)*PAYErateHigher+Taxaddhigher+Taxaddmedium,(AI120-PersonalAllowance-LowerLevel)*PAYErateMedium+Taxaddmedium),(AI120-PersonalAllowance)*PAYErate))</f>
        <v>560.63333333333344</v>
      </c>
      <c r="AJ121" s="48">
        <f t="shared" si="92"/>
        <v>560.63333333333344</v>
      </c>
      <c r="AK121" s="48">
        <f t="shared" si="92"/>
        <v>560.63333333333344</v>
      </c>
      <c r="AL121" s="48">
        <f t="shared" si="92"/>
        <v>560.63333333333344</v>
      </c>
      <c r="AM121" s="48">
        <f t="shared" si="92"/>
        <v>681.83333333333348</v>
      </c>
      <c r="AN121" s="48">
        <f t="shared" si="92"/>
        <v>681.83333333333348</v>
      </c>
      <c r="AO121" s="48">
        <f t="shared" si="92"/>
        <v>681.83333333333348</v>
      </c>
      <c r="AP121" s="48">
        <f t="shared" si="92"/>
        <v>681.83333333333348</v>
      </c>
      <c r="AQ121" s="48">
        <f t="shared" si="92"/>
        <v>681.83333333333348</v>
      </c>
      <c r="AR121" s="48">
        <f t="shared" si="92"/>
        <v>681.83333333333348</v>
      </c>
      <c r="AS121" s="48">
        <f t="shared" si="92"/>
        <v>681.83333333333348</v>
      </c>
      <c r="AT121" s="48">
        <f t="shared" si="92"/>
        <v>681.83333333333348</v>
      </c>
      <c r="AU121" s="48">
        <f t="shared" si="92"/>
        <v>681.83333333333348</v>
      </c>
      <c r="AV121" s="48">
        <f t="shared" si="92"/>
        <v>681.83333333333348</v>
      </c>
      <c r="AW121" s="48">
        <f t="shared" si="92"/>
        <v>681.83333333333348</v>
      </c>
      <c r="AX121" s="48">
        <f t="shared" si="92"/>
        <v>681.83333333333348</v>
      </c>
      <c r="AY121" s="48">
        <f t="shared" si="92"/>
        <v>814.63333333333355</v>
      </c>
      <c r="AZ121" s="48">
        <f t="shared" si="92"/>
        <v>814.63333333333355</v>
      </c>
      <c r="BA121" s="48">
        <f t="shared" si="92"/>
        <v>814.63333333333355</v>
      </c>
      <c r="BB121" s="48">
        <f t="shared" si="92"/>
        <v>814.63333333333355</v>
      </c>
      <c r="BC121" s="48">
        <f t="shared" si="92"/>
        <v>814.63333333333355</v>
      </c>
      <c r="BD121" s="48">
        <f t="shared" si="92"/>
        <v>814.63333333333355</v>
      </c>
      <c r="BE121" s="48">
        <f t="shared" si="92"/>
        <v>814.63333333333355</v>
      </c>
      <c r="BF121" s="48">
        <f t="shared" si="92"/>
        <v>814.63333333333355</v>
      </c>
      <c r="BG121" s="48">
        <f t="shared" si="92"/>
        <v>814.63333333333355</v>
      </c>
      <c r="BH121" s="48">
        <f t="shared" si="92"/>
        <v>814.63333333333355</v>
      </c>
      <c r="BI121" s="48">
        <f t="shared" si="92"/>
        <v>814.63333333333355</v>
      </c>
      <c r="BJ121" s="48">
        <f t="shared" si="92"/>
        <v>814.63333333333355</v>
      </c>
    </row>
    <row r="122" spans="1:62" x14ac:dyDescent="0.25">
      <c r="B122" s="2" t="str">
        <f t="shared" si="20"/>
        <v>E'ee NIC</v>
      </c>
      <c r="C122" s="48">
        <f t="shared" ref="C122:AH122" si="93">IF(C120=0,0,IF(C120*12/52&gt;Upperearningslimit,((Upperearningslimit-NICnilEmployee)*EeeNICrate*52/12)+((C120*12/52-Upperearningslimit)*EeeNICrate1*52/12),((C120*12)/52-NICnilEmployee)*EeeNICrate*52/12))</f>
        <v>270.95666666666671</v>
      </c>
      <c r="D122" s="48">
        <f t="shared" si="93"/>
        <v>270.95666666666671</v>
      </c>
      <c r="E122" s="48">
        <f t="shared" si="93"/>
        <v>270.95666666666671</v>
      </c>
      <c r="F122" s="48">
        <f t="shared" si="93"/>
        <v>270.95666666666671</v>
      </c>
      <c r="G122" s="48">
        <f t="shared" si="93"/>
        <v>270.95666666666671</v>
      </c>
      <c r="H122" s="48">
        <f t="shared" si="93"/>
        <v>270.95666666666671</v>
      </c>
      <c r="I122" s="48">
        <f t="shared" si="93"/>
        <v>270.95666666666671</v>
      </c>
      <c r="J122" s="48">
        <f t="shared" si="93"/>
        <v>270.95666666666671</v>
      </c>
      <c r="K122" s="48">
        <f t="shared" si="93"/>
        <v>270.95666666666671</v>
      </c>
      <c r="L122" s="48">
        <f t="shared" si="93"/>
        <v>270.95666666666671</v>
      </c>
      <c r="M122" s="48">
        <f t="shared" si="93"/>
        <v>270.95666666666671</v>
      </c>
      <c r="N122" s="48">
        <f t="shared" si="93"/>
        <v>270.95666666666671</v>
      </c>
      <c r="O122" s="48">
        <f t="shared" si="93"/>
        <v>275.95666666666671</v>
      </c>
      <c r="P122" s="48">
        <f t="shared" si="93"/>
        <v>275.95666666666671</v>
      </c>
      <c r="Q122" s="48">
        <f t="shared" si="93"/>
        <v>275.95666666666671</v>
      </c>
      <c r="R122" s="48">
        <f t="shared" si="93"/>
        <v>275.95666666666671</v>
      </c>
      <c r="S122" s="48">
        <f t="shared" si="93"/>
        <v>275.95666666666671</v>
      </c>
      <c r="T122" s="48">
        <f t="shared" si="93"/>
        <v>275.95666666666671</v>
      </c>
      <c r="U122" s="48">
        <f t="shared" si="93"/>
        <v>248.45666666666668</v>
      </c>
      <c r="V122" s="48">
        <f t="shared" si="93"/>
        <v>248.45666666666668</v>
      </c>
      <c r="W122" s="48">
        <f t="shared" si="93"/>
        <v>248.45666666666668</v>
      </c>
      <c r="X122" s="48">
        <f t="shared" si="93"/>
        <v>248.45666666666668</v>
      </c>
      <c r="Y122" s="48">
        <f t="shared" si="93"/>
        <v>248.45666666666668</v>
      </c>
      <c r="Z122" s="48">
        <f t="shared" si="93"/>
        <v>248.45666666666668</v>
      </c>
      <c r="AA122" s="48">
        <f t="shared" si="93"/>
        <v>251.20666666666668</v>
      </c>
      <c r="AB122" s="48">
        <f t="shared" si="93"/>
        <v>251.20666666666668</v>
      </c>
      <c r="AC122" s="48">
        <f t="shared" si="93"/>
        <v>251.20666666666668</v>
      </c>
      <c r="AD122" s="48">
        <f t="shared" si="93"/>
        <v>251.20666666666668</v>
      </c>
      <c r="AE122" s="48">
        <f t="shared" si="93"/>
        <v>251.20666666666668</v>
      </c>
      <c r="AF122" s="48">
        <f t="shared" si="93"/>
        <v>251.20666666666668</v>
      </c>
      <c r="AG122" s="48">
        <f t="shared" si="93"/>
        <v>251.20666666666668</v>
      </c>
      <c r="AH122" s="48">
        <f t="shared" si="93"/>
        <v>251.20666666666668</v>
      </c>
      <c r="AI122" s="48">
        <f t="shared" ref="AI122:BJ122" si="94">IF(AI120=0,0,IF(AI120*12/52&gt;Upperearningslimit,((Upperearningslimit-NICnilEmployee)*EeeNICrate*52/12)+((AI120*12/52-Upperearningslimit)*EeeNICrate1*52/12),((AI120*12)/52-NICnilEmployee)*EeeNICrate*52/12))</f>
        <v>251.20666666666668</v>
      </c>
      <c r="AJ122" s="48">
        <f t="shared" si="94"/>
        <v>251.20666666666668</v>
      </c>
      <c r="AK122" s="48">
        <f t="shared" si="94"/>
        <v>251.20666666666668</v>
      </c>
      <c r="AL122" s="48">
        <f t="shared" si="94"/>
        <v>251.20666666666668</v>
      </c>
      <c r="AM122" s="48">
        <f t="shared" si="94"/>
        <v>254.23666666666668</v>
      </c>
      <c r="AN122" s="48">
        <f t="shared" si="94"/>
        <v>254.23666666666668</v>
      </c>
      <c r="AO122" s="48">
        <f t="shared" si="94"/>
        <v>254.23666666666668</v>
      </c>
      <c r="AP122" s="48">
        <f t="shared" si="94"/>
        <v>254.23666666666668</v>
      </c>
      <c r="AQ122" s="48">
        <f t="shared" si="94"/>
        <v>254.23666666666668</v>
      </c>
      <c r="AR122" s="48">
        <f t="shared" si="94"/>
        <v>254.23666666666668</v>
      </c>
      <c r="AS122" s="48">
        <f t="shared" si="94"/>
        <v>254.23666666666668</v>
      </c>
      <c r="AT122" s="48">
        <f t="shared" si="94"/>
        <v>254.23666666666668</v>
      </c>
      <c r="AU122" s="48">
        <f t="shared" si="94"/>
        <v>254.23666666666668</v>
      </c>
      <c r="AV122" s="48">
        <f t="shared" si="94"/>
        <v>254.23666666666668</v>
      </c>
      <c r="AW122" s="48">
        <f t="shared" si="94"/>
        <v>254.23666666666668</v>
      </c>
      <c r="AX122" s="48">
        <f t="shared" si="94"/>
        <v>254.23666666666668</v>
      </c>
      <c r="AY122" s="48">
        <f t="shared" si="94"/>
        <v>257.55666666666667</v>
      </c>
      <c r="AZ122" s="48">
        <f t="shared" si="94"/>
        <v>257.55666666666667</v>
      </c>
      <c r="BA122" s="48">
        <f t="shared" si="94"/>
        <v>257.55666666666667</v>
      </c>
      <c r="BB122" s="48">
        <f t="shared" si="94"/>
        <v>257.55666666666667</v>
      </c>
      <c r="BC122" s="48">
        <f t="shared" si="94"/>
        <v>257.55666666666667</v>
      </c>
      <c r="BD122" s="48">
        <f t="shared" si="94"/>
        <v>257.55666666666667</v>
      </c>
      <c r="BE122" s="48">
        <f t="shared" si="94"/>
        <v>257.55666666666667</v>
      </c>
      <c r="BF122" s="48">
        <f t="shared" si="94"/>
        <v>257.55666666666667</v>
      </c>
      <c r="BG122" s="48">
        <f t="shared" si="94"/>
        <v>257.55666666666667</v>
      </c>
      <c r="BH122" s="48">
        <f t="shared" si="94"/>
        <v>257.55666666666667</v>
      </c>
      <c r="BI122" s="48">
        <f t="shared" si="94"/>
        <v>257.55666666666667</v>
      </c>
      <c r="BJ122" s="48">
        <f t="shared" si="94"/>
        <v>257.55666666666667</v>
      </c>
    </row>
    <row r="123" spans="1:62" x14ac:dyDescent="0.25">
      <c r="B123" s="2" t="str">
        <f t="shared" si="20"/>
        <v>Net Pay</v>
      </c>
      <c r="C123" s="2">
        <f>C120-C121-C122</f>
        <v>3378.41</v>
      </c>
      <c r="D123" s="2">
        <f t="shared" ref="D123:BJ123" si="95">D120-D121-D122</f>
        <v>3378.41</v>
      </c>
      <c r="E123" s="2">
        <f t="shared" si="95"/>
        <v>3378.41</v>
      </c>
      <c r="F123" s="2">
        <f t="shared" si="95"/>
        <v>3378.41</v>
      </c>
      <c r="G123" s="2">
        <f t="shared" si="95"/>
        <v>3378.41</v>
      </c>
      <c r="H123" s="2">
        <f t="shared" si="95"/>
        <v>3378.41</v>
      </c>
      <c r="I123" s="2">
        <f t="shared" si="95"/>
        <v>3378.41</v>
      </c>
      <c r="J123" s="2">
        <f t="shared" si="95"/>
        <v>3378.41</v>
      </c>
      <c r="K123" s="2">
        <f t="shared" si="95"/>
        <v>3378.41</v>
      </c>
      <c r="L123" s="2">
        <f t="shared" si="95"/>
        <v>3378.41</v>
      </c>
      <c r="M123" s="2">
        <f t="shared" si="95"/>
        <v>3378.41</v>
      </c>
      <c r="N123" s="2">
        <f t="shared" si="95"/>
        <v>3378.41</v>
      </c>
      <c r="O123" s="2">
        <f t="shared" si="95"/>
        <v>3673.41</v>
      </c>
      <c r="P123" s="2">
        <f t="shared" si="95"/>
        <v>3673.41</v>
      </c>
      <c r="Q123" s="2">
        <f t="shared" si="95"/>
        <v>3673.41</v>
      </c>
      <c r="R123" s="2">
        <f t="shared" si="95"/>
        <v>3673.41</v>
      </c>
      <c r="S123" s="2">
        <f t="shared" si="95"/>
        <v>3673.41</v>
      </c>
      <c r="T123" s="2">
        <f t="shared" si="95"/>
        <v>3673.41</v>
      </c>
      <c r="U123" s="2">
        <f t="shared" si="95"/>
        <v>2003.7349999999999</v>
      </c>
      <c r="V123" s="2">
        <f t="shared" si="95"/>
        <v>2003.7349999999999</v>
      </c>
      <c r="W123" s="2">
        <f t="shared" si="95"/>
        <v>2003.7349999999999</v>
      </c>
      <c r="X123" s="2">
        <f t="shared" si="95"/>
        <v>2003.7349999999999</v>
      </c>
      <c r="Y123" s="2">
        <f t="shared" si="95"/>
        <v>2003.7349999999999</v>
      </c>
      <c r="Z123" s="2">
        <f t="shared" si="95"/>
        <v>2003.7349999999999</v>
      </c>
      <c r="AA123" s="2">
        <f t="shared" si="95"/>
        <v>2213.1600000000003</v>
      </c>
      <c r="AB123" s="2">
        <f t="shared" si="95"/>
        <v>2213.1600000000003</v>
      </c>
      <c r="AC123" s="2">
        <f t="shared" si="95"/>
        <v>2213.1600000000003</v>
      </c>
      <c r="AD123" s="2">
        <f t="shared" si="95"/>
        <v>2213.1600000000003</v>
      </c>
      <c r="AE123" s="2">
        <f t="shared" si="95"/>
        <v>2213.1600000000003</v>
      </c>
      <c r="AF123" s="2">
        <f t="shared" si="95"/>
        <v>2213.1600000000003</v>
      </c>
      <c r="AG123" s="2">
        <f t="shared" si="95"/>
        <v>2213.1600000000003</v>
      </c>
      <c r="AH123" s="2">
        <f t="shared" si="95"/>
        <v>2213.1600000000003</v>
      </c>
      <c r="AI123" s="2">
        <f t="shared" si="95"/>
        <v>2213.1600000000003</v>
      </c>
      <c r="AJ123" s="2">
        <f t="shared" si="95"/>
        <v>2213.1600000000003</v>
      </c>
      <c r="AK123" s="2">
        <f t="shared" si="95"/>
        <v>2213.1600000000003</v>
      </c>
      <c r="AL123" s="2">
        <f t="shared" si="95"/>
        <v>2213.1600000000003</v>
      </c>
      <c r="AM123" s="2">
        <f t="shared" si="95"/>
        <v>2391.9299999999998</v>
      </c>
      <c r="AN123" s="2">
        <f t="shared" si="95"/>
        <v>2391.9299999999998</v>
      </c>
      <c r="AO123" s="2">
        <f t="shared" si="95"/>
        <v>2391.9299999999998</v>
      </c>
      <c r="AP123" s="2">
        <f t="shared" si="95"/>
        <v>2391.9299999999998</v>
      </c>
      <c r="AQ123" s="2">
        <f t="shared" si="95"/>
        <v>2391.9299999999998</v>
      </c>
      <c r="AR123" s="2">
        <f t="shared" si="95"/>
        <v>2391.9299999999998</v>
      </c>
      <c r="AS123" s="2">
        <f t="shared" si="95"/>
        <v>2391.9299999999998</v>
      </c>
      <c r="AT123" s="2">
        <f t="shared" si="95"/>
        <v>2391.9299999999998</v>
      </c>
      <c r="AU123" s="2">
        <f t="shared" si="95"/>
        <v>2391.9299999999998</v>
      </c>
      <c r="AV123" s="2">
        <f t="shared" si="95"/>
        <v>2391.9299999999998</v>
      </c>
      <c r="AW123" s="2">
        <f t="shared" si="95"/>
        <v>2391.9299999999998</v>
      </c>
      <c r="AX123" s="2">
        <f t="shared" si="95"/>
        <v>2391.9299999999998</v>
      </c>
      <c r="AY123" s="2">
        <f t="shared" si="95"/>
        <v>2587.8099999999995</v>
      </c>
      <c r="AZ123" s="2">
        <f t="shared" si="95"/>
        <v>2587.8099999999995</v>
      </c>
      <c r="BA123" s="2">
        <f t="shared" si="95"/>
        <v>2587.8099999999995</v>
      </c>
      <c r="BB123" s="2">
        <f t="shared" si="95"/>
        <v>2587.8099999999995</v>
      </c>
      <c r="BC123" s="2">
        <f t="shared" si="95"/>
        <v>2587.8099999999995</v>
      </c>
      <c r="BD123" s="2">
        <f t="shared" si="95"/>
        <v>2587.8099999999995</v>
      </c>
      <c r="BE123" s="2">
        <f t="shared" si="95"/>
        <v>2587.8099999999995</v>
      </c>
      <c r="BF123" s="2">
        <f t="shared" si="95"/>
        <v>2587.8099999999995</v>
      </c>
      <c r="BG123" s="2">
        <f t="shared" si="95"/>
        <v>2587.8099999999995</v>
      </c>
      <c r="BH123" s="2">
        <f t="shared" si="95"/>
        <v>2587.8099999999995</v>
      </c>
      <c r="BI123" s="2">
        <f t="shared" si="95"/>
        <v>2587.8099999999995</v>
      </c>
      <c r="BJ123" s="2">
        <f t="shared" si="95"/>
        <v>2587.8099999999995</v>
      </c>
    </row>
    <row r="124" spans="1:62" x14ac:dyDescent="0.25">
      <c r="B124" s="2" t="str">
        <f t="shared" si="20"/>
        <v>E'er NIC</v>
      </c>
      <c r="C124" s="48">
        <f t="shared" ref="C124:AH124" si="96">IF(C120=0,0,((C120*12/52)-NICnilEmployer)*EerNICrate*52/12)</f>
        <v>589.52533333333326</v>
      </c>
      <c r="D124" s="48">
        <f t="shared" si="96"/>
        <v>589.52533333333326</v>
      </c>
      <c r="E124" s="48">
        <f t="shared" si="96"/>
        <v>589.52533333333326</v>
      </c>
      <c r="F124" s="48">
        <f t="shared" si="96"/>
        <v>589.52533333333326</v>
      </c>
      <c r="G124" s="48">
        <f t="shared" si="96"/>
        <v>589.52533333333326</v>
      </c>
      <c r="H124" s="48">
        <f t="shared" si="96"/>
        <v>589.52533333333326</v>
      </c>
      <c r="I124" s="48">
        <f t="shared" si="96"/>
        <v>589.52533333333326</v>
      </c>
      <c r="J124" s="48">
        <f t="shared" si="96"/>
        <v>589.52533333333326</v>
      </c>
      <c r="K124" s="48">
        <f t="shared" si="96"/>
        <v>589.52533333333326</v>
      </c>
      <c r="L124" s="48">
        <f t="shared" si="96"/>
        <v>589.52533333333326</v>
      </c>
      <c r="M124" s="48">
        <f t="shared" si="96"/>
        <v>589.52533333333326</v>
      </c>
      <c r="N124" s="48">
        <f t="shared" si="96"/>
        <v>589.52533333333326</v>
      </c>
      <c r="O124" s="48">
        <f t="shared" si="96"/>
        <v>653.52533333333338</v>
      </c>
      <c r="P124" s="48">
        <f t="shared" si="96"/>
        <v>653.52533333333338</v>
      </c>
      <c r="Q124" s="48">
        <f t="shared" si="96"/>
        <v>653.52533333333338</v>
      </c>
      <c r="R124" s="48">
        <f t="shared" si="96"/>
        <v>653.52533333333338</v>
      </c>
      <c r="S124" s="48">
        <f t="shared" si="96"/>
        <v>653.52533333333338</v>
      </c>
      <c r="T124" s="48">
        <f t="shared" si="96"/>
        <v>653.52533333333338</v>
      </c>
      <c r="U124" s="48">
        <f t="shared" si="96"/>
        <v>301.52533333333332</v>
      </c>
      <c r="V124" s="48">
        <f t="shared" si="96"/>
        <v>301.52533333333332</v>
      </c>
      <c r="W124" s="48">
        <f t="shared" si="96"/>
        <v>301.52533333333332</v>
      </c>
      <c r="X124" s="48">
        <f t="shared" si="96"/>
        <v>301.52533333333332</v>
      </c>
      <c r="Y124" s="48">
        <f t="shared" si="96"/>
        <v>301.52533333333332</v>
      </c>
      <c r="Z124" s="48">
        <f t="shared" si="96"/>
        <v>301.52533333333332</v>
      </c>
      <c r="AA124" s="48">
        <f t="shared" si="96"/>
        <v>336.72533333333331</v>
      </c>
      <c r="AB124" s="48">
        <f t="shared" si="96"/>
        <v>336.72533333333331</v>
      </c>
      <c r="AC124" s="48">
        <f t="shared" si="96"/>
        <v>336.72533333333331</v>
      </c>
      <c r="AD124" s="48">
        <f t="shared" si="96"/>
        <v>336.72533333333331</v>
      </c>
      <c r="AE124" s="48">
        <f t="shared" si="96"/>
        <v>336.72533333333331</v>
      </c>
      <c r="AF124" s="48">
        <f t="shared" si="96"/>
        <v>336.72533333333331</v>
      </c>
      <c r="AG124" s="48">
        <f t="shared" si="96"/>
        <v>336.72533333333331</v>
      </c>
      <c r="AH124" s="48">
        <f t="shared" si="96"/>
        <v>336.72533333333331</v>
      </c>
      <c r="AI124" s="48">
        <f t="shared" ref="AI124:BJ124" si="97">IF(AI120=0,0,((AI120*12/52)-NICnilEmployer)*EerNICrate*52/12)</f>
        <v>336.72533333333331</v>
      </c>
      <c r="AJ124" s="48">
        <f t="shared" si="97"/>
        <v>336.72533333333331</v>
      </c>
      <c r="AK124" s="48">
        <f t="shared" si="97"/>
        <v>336.72533333333331</v>
      </c>
      <c r="AL124" s="48">
        <f t="shared" si="97"/>
        <v>336.72533333333331</v>
      </c>
      <c r="AM124" s="48">
        <f t="shared" si="97"/>
        <v>375.50933333333336</v>
      </c>
      <c r="AN124" s="48">
        <f t="shared" si="97"/>
        <v>375.50933333333336</v>
      </c>
      <c r="AO124" s="48">
        <f t="shared" si="97"/>
        <v>375.50933333333336</v>
      </c>
      <c r="AP124" s="48">
        <f t="shared" si="97"/>
        <v>375.50933333333336</v>
      </c>
      <c r="AQ124" s="48">
        <f t="shared" si="97"/>
        <v>375.50933333333336</v>
      </c>
      <c r="AR124" s="48">
        <f t="shared" si="97"/>
        <v>375.50933333333336</v>
      </c>
      <c r="AS124" s="48">
        <f t="shared" si="97"/>
        <v>375.50933333333336</v>
      </c>
      <c r="AT124" s="48">
        <f t="shared" si="97"/>
        <v>375.50933333333336</v>
      </c>
      <c r="AU124" s="48">
        <f t="shared" si="97"/>
        <v>375.50933333333336</v>
      </c>
      <c r="AV124" s="48">
        <f t="shared" si="97"/>
        <v>375.50933333333336</v>
      </c>
      <c r="AW124" s="48">
        <f t="shared" si="97"/>
        <v>375.50933333333336</v>
      </c>
      <c r="AX124" s="48">
        <f t="shared" si="97"/>
        <v>375.50933333333336</v>
      </c>
      <c r="AY124" s="48">
        <f t="shared" si="97"/>
        <v>418.00533333333334</v>
      </c>
      <c r="AZ124" s="48">
        <f t="shared" si="97"/>
        <v>418.00533333333334</v>
      </c>
      <c r="BA124" s="48">
        <f t="shared" si="97"/>
        <v>418.00533333333334</v>
      </c>
      <c r="BB124" s="48">
        <f t="shared" si="97"/>
        <v>418.00533333333334</v>
      </c>
      <c r="BC124" s="48">
        <f t="shared" si="97"/>
        <v>418.00533333333334</v>
      </c>
      <c r="BD124" s="48">
        <f t="shared" si="97"/>
        <v>418.00533333333334</v>
      </c>
      <c r="BE124" s="48">
        <f t="shared" si="97"/>
        <v>418.00533333333334</v>
      </c>
      <c r="BF124" s="48">
        <f t="shared" si="97"/>
        <v>418.00533333333334</v>
      </c>
      <c r="BG124" s="48">
        <f t="shared" si="97"/>
        <v>418.00533333333334</v>
      </c>
      <c r="BH124" s="48">
        <f t="shared" si="97"/>
        <v>418.00533333333334</v>
      </c>
      <c r="BI124" s="48">
        <f t="shared" si="97"/>
        <v>418.00533333333334</v>
      </c>
      <c r="BJ124" s="48">
        <f t="shared" si="97"/>
        <v>418.00533333333334</v>
      </c>
    </row>
    <row r="125" spans="1:62" x14ac:dyDescent="0.25">
      <c r="A125" s="2" t="str">
        <f>B57</f>
        <v>Tech Development Lead (incl cybersecurity)</v>
      </c>
      <c r="B125" s="2" t="str">
        <f t="shared" si="20"/>
        <v>Gross Pay</v>
      </c>
      <c r="C125" s="2">
        <f>ROUND(IF(C$5&lt;13,('Input Sheet'!$C54*C57)/12,IF(C$5&lt;25,('Input Sheet'!$D54*C57)/12,IF(C$5&lt;37,('Input Sheet'!$E54*C57)/12,IF(C$5&lt;49,('Input Sheet'!$F54*C57)/12,('Input Sheet'!$G54*C57)/12))))*(1+Analysis!$B$10),0)</f>
        <v>7083</v>
      </c>
      <c r="D125" s="2">
        <f>ROUND(IF(D$5&lt;13,('Input Sheet'!$C54*D57)/12,IF(D$5&lt;25,('Input Sheet'!$D54*D57)/12,IF(D$5&lt;37,('Input Sheet'!$E54*D57)/12,IF(D$5&lt;49,('Input Sheet'!$F54*D57)/12,('Input Sheet'!$G54*D57)/12))))*(1+Analysis!$B$10),0)</f>
        <v>7083</v>
      </c>
      <c r="E125" s="2">
        <f>ROUND(IF(E$5&lt;13,('Input Sheet'!$C54*E57)/12,IF(E$5&lt;25,('Input Sheet'!$D54*E57)/12,IF(E$5&lt;37,('Input Sheet'!$E54*E57)/12,IF(E$5&lt;49,('Input Sheet'!$F54*E57)/12,('Input Sheet'!$G54*E57)/12))))*(1+Analysis!$B$10),0)</f>
        <v>7083</v>
      </c>
      <c r="F125" s="2">
        <f>ROUND(IF(F$5&lt;13,('Input Sheet'!$C54*F57)/12,IF(F$5&lt;25,('Input Sheet'!$D54*F57)/12,IF(F$5&lt;37,('Input Sheet'!$E54*F57)/12,IF(F$5&lt;49,('Input Sheet'!$F54*F57)/12,('Input Sheet'!$G54*F57)/12))))*(1+Analysis!$B$10),0)</f>
        <v>7083</v>
      </c>
      <c r="G125" s="2">
        <f>ROUND(IF(G$5&lt;13,('Input Sheet'!$C54*G57)/12,IF(G$5&lt;25,('Input Sheet'!$D54*G57)/12,IF(G$5&lt;37,('Input Sheet'!$E54*G57)/12,IF(G$5&lt;49,('Input Sheet'!$F54*G57)/12,('Input Sheet'!$G54*G57)/12))))*(1+Analysis!$B$10),0)</f>
        <v>7083</v>
      </c>
      <c r="H125" s="2">
        <f>ROUND(IF(H$5&lt;13,('Input Sheet'!$C54*H57)/12,IF(H$5&lt;25,('Input Sheet'!$D54*H57)/12,IF(H$5&lt;37,('Input Sheet'!$E54*H57)/12,IF(H$5&lt;49,('Input Sheet'!$F54*H57)/12,('Input Sheet'!$G54*H57)/12))))*(1+Analysis!$B$10),0)</f>
        <v>7083</v>
      </c>
      <c r="I125" s="2">
        <f>ROUND(IF(I$5&lt;13,('Input Sheet'!$C54*I57)/12,IF(I$5&lt;25,('Input Sheet'!$D54*I57)/12,IF(I$5&lt;37,('Input Sheet'!$E54*I57)/12,IF(I$5&lt;49,('Input Sheet'!$F54*I57)/12,('Input Sheet'!$G54*I57)/12))))*(1+Analysis!$B$10),0)</f>
        <v>7083</v>
      </c>
      <c r="J125" s="2">
        <f>ROUND(IF(J$5&lt;13,('Input Sheet'!$C54*J57)/12,IF(J$5&lt;25,('Input Sheet'!$D54*J57)/12,IF(J$5&lt;37,('Input Sheet'!$E54*J57)/12,IF(J$5&lt;49,('Input Sheet'!$F54*J57)/12,('Input Sheet'!$G54*J57)/12))))*(1+Analysis!$B$10),0)</f>
        <v>7083</v>
      </c>
      <c r="K125" s="2">
        <f>ROUND(IF(K$5&lt;13,('Input Sheet'!$C54*K57)/12,IF(K$5&lt;25,('Input Sheet'!$D54*K57)/12,IF(K$5&lt;37,('Input Sheet'!$E54*K57)/12,IF(K$5&lt;49,('Input Sheet'!$F54*K57)/12,('Input Sheet'!$G54*K57)/12))))*(1+Analysis!$B$10),0)</f>
        <v>7083</v>
      </c>
      <c r="L125" s="2">
        <f>ROUND(IF(L$5&lt;13,('Input Sheet'!$C54*L57)/12,IF(L$5&lt;25,('Input Sheet'!$D54*L57)/12,IF(L$5&lt;37,('Input Sheet'!$E54*L57)/12,IF(L$5&lt;49,('Input Sheet'!$F54*L57)/12,('Input Sheet'!$G54*L57)/12))))*(1+Analysis!$B$10),0)</f>
        <v>7083</v>
      </c>
      <c r="M125" s="2">
        <f>ROUND(IF(M$5&lt;13,('Input Sheet'!$C54*M57)/12,IF(M$5&lt;25,('Input Sheet'!$D54*M57)/12,IF(M$5&lt;37,('Input Sheet'!$E54*M57)/12,IF(M$5&lt;49,('Input Sheet'!$F54*M57)/12,('Input Sheet'!$G54*M57)/12))))*(1+Analysis!$B$10),0)</f>
        <v>7083</v>
      </c>
      <c r="N125" s="2">
        <f>ROUND(IF(N$5&lt;13,('Input Sheet'!$C54*N57)/12,IF(N$5&lt;25,('Input Sheet'!$D54*N57)/12,IF(N$5&lt;37,('Input Sheet'!$E54*N57)/12,IF(N$5&lt;49,('Input Sheet'!$F54*N57)/12,('Input Sheet'!$G54*N57)/12))))*(1+Analysis!$B$10),0)</f>
        <v>7083</v>
      </c>
      <c r="O125" s="2">
        <f>ROUND(IF(O$5&lt;13,('Input Sheet'!$C54*O57)/12,IF(O$5&lt;25,('Input Sheet'!$D54*O57)/12,IF(O$5&lt;37,('Input Sheet'!$E54*O57)/12,IF(O$5&lt;49,('Input Sheet'!$F54*O57)/12,('Input Sheet'!$G54*O57)/12))))*(1+Analysis!$B$10),0)</f>
        <v>7792</v>
      </c>
      <c r="P125" s="2">
        <f>ROUND(IF(P$5&lt;13,('Input Sheet'!$C54*P57)/12,IF(P$5&lt;25,('Input Sheet'!$D54*P57)/12,IF(P$5&lt;37,('Input Sheet'!$E54*P57)/12,IF(P$5&lt;49,('Input Sheet'!$F54*P57)/12,('Input Sheet'!$G54*P57)/12))))*(1+Analysis!$B$10),0)</f>
        <v>7792</v>
      </c>
      <c r="Q125" s="2">
        <f>ROUND(IF(Q$5&lt;13,('Input Sheet'!$C54*Q57)/12,IF(Q$5&lt;25,('Input Sheet'!$D54*Q57)/12,IF(Q$5&lt;37,('Input Sheet'!$E54*Q57)/12,IF(Q$5&lt;49,('Input Sheet'!$F54*Q57)/12,('Input Sheet'!$G54*Q57)/12))))*(1+Analysis!$B$10),0)</f>
        <v>7792</v>
      </c>
      <c r="R125" s="2">
        <f>ROUND(IF(R$5&lt;13,('Input Sheet'!$C54*R57)/12,IF(R$5&lt;25,('Input Sheet'!$D54*R57)/12,IF(R$5&lt;37,('Input Sheet'!$E54*R57)/12,IF(R$5&lt;49,('Input Sheet'!$F54*R57)/12,('Input Sheet'!$G54*R57)/12))))*(1+Analysis!$B$10),0)</f>
        <v>7792</v>
      </c>
      <c r="S125" s="2">
        <f>ROUND(IF(S$5&lt;13,('Input Sheet'!$C54*S57)/12,IF(S$5&lt;25,('Input Sheet'!$D54*S57)/12,IF(S$5&lt;37,('Input Sheet'!$E54*S57)/12,IF(S$5&lt;49,('Input Sheet'!$F54*S57)/12,('Input Sheet'!$G54*S57)/12))))*(1+Analysis!$B$10),0)</f>
        <v>7792</v>
      </c>
      <c r="T125" s="2">
        <f>ROUND(IF(T$5&lt;13,('Input Sheet'!$C54*T57)/12,IF(T$5&lt;25,('Input Sheet'!$D54*T57)/12,IF(T$5&lt;37,('Input Sheet'!$E54*T57)/12,IF(T$5&lt;49,('Input Sheet'!$F54*T57)/12,('Input Sheet'!$G54*T57)/12))))*(1+Analysis!$B$10),0)</f>
        <v>7792</v>
      </c>
      <c r="U125" s="2">
        <f>ROUND(IF(U$5&lt;13,('Input Sheet'!$C54*U57)/12,IF(U$5&lt;25,('Input Sheet'!$D54*U57)/12,IF(U$5&lt;37,('Input Sheet'!$E54*U57)/12,IF(U$5&lt;49,('Input Sheet'!$F54*U57)/12,('Input Sheet'!$G54*U57)/12))))*(1+Analysis!$B$10),0)</f>
        <v>7792</v>
      </c>
      <c r="V125" s="2">
        <f>ROUND(IF(V$5&lt;13,('Input Sheet'!$C54*V57)/12,IF(V$5&lt;25,('Input Sheet'!$D54*V57)/12,IF(V$5&lt;37,('Input Sheet'!$E54*V57)/12,IF(V$5&lt;49,('Input Sheet'!$F54*V57)/12,('Input Sheet'!$G54*V57)/12))))*(1+Analysis!$B$10),0)</f>
        <v>7792</v>
      </c>
      <c r="W125" s="2">
        <f>ROUND(IF(W$5&lt;13,('Input Sheet'!$C54*W57)/12,IF(W$5&lt;25,('Input Sheet'!$D54*W57)/12,IF(W$5&lt;37,('Input Sheet'!$E54*W57)/12,IF(W$5&lt;49,('Input Sheet'!$F54*W57)/12,('Input Sheet'!$G54*W57)/12))))*(1+Analysis!$B$10),0)</f>
        <v>7792</v>
      </c>
      <c r="X125" s="2">
        <f>ROUND(IF(X$5&lt;13,('Input Sheet'!$C54*X57)/12,IF(X$5&lt;25,('Input Sheet'!$D54*X57)/12,IF(X$5&lt;37,('Input Sheet'!$E54*X57)/12,IF(X$5&lt;49,('Input Sheet'!$F54*X57)/12,('Input Sheet'!$G54*X57)/12))))*(1+Analysis!$B$10),0)</f>
        <v>7792</v>
      </c>
      <c r="Y125" s="2">
        <f>ROUND(IF(Y$5&lt;13,('Input Sheet'!$C54*Y57)/12,IF(Y$5&lt;25,('Input Sheet'!$D54*Y57)/12,IF(Y$5&lt;37,('Input Sheet'!$E54*Y57)/12,IF(Y$5&lt;49,('Input Sheet'!$F54*Y57)/12,('Input Sheet'!$G54*Y57)/12))))*(1+Analysis!$B$10),0)</f>
        <v>7792</v>
      </c>
      <c r="Z125" s="2">
        <f>ROUND(IF(Z$5&lt;13,('Input Sheet'!$C54*Z57)/12,IF(Z$5&lt;25,('Input Sheet'!$D54*Z57)/12,IF(Z$5&lt;37,('Input Sheet'!$E54*Z57)/12,IF(Z$5&lt;49,('Input Sheet'!$F54*Z57)/12,('Input Sheet'!$G54*Z57)/12))))*(1+Analysis!$B$10),0)</f>
        <v>7792</v>
      </c>
      <c r="AA125" s="2">
        <f>ROUND(IF(AA$5&lt;13,('Input Sheet'!$C54*AA57)/12,IF(AA$5&lt;25,('Input Sheet'!$D54*AA57)/12,IF(AA$5&lt;37,('Input Sheet'!$E54*AA57)/12,IF(AA$5&lt;49,('Input Sheet'!$F54*AA57)/12,('Input Sheet'!$G54*AA57)/12))))*(1+Analysis!$B$10),0)</f>
        <v>8571</v>
      </c>
      <c r="AB125" s="2">
        <f>ROUND(IF(AB$5&lt;13,('Input Sheet'!$C54*AB57)/12,IF(AB$5&lt;25,('Input Sheet'!$D54*AB57)/12,IF(AB$5&lt;37,('Input Sheet'!$E54*AB57)/12,IF(AB$5&lt;49,('Input Sheet'!$F54*AB57)/12,('Input Sheet'!$G54*AB57)/12))))*(1+Analysis!$B$10),0)</f>
        <v>8571</v>
      </c>
      <c r="AC125" s="2">
        <f>ROUND(IF(AC$5&lt;13,('Input Sheet'!$C54*AC57)/12,IF(AC$5&lt;25,('Input Sheet'!$D54*AC57)/12,IF(AC$5&lt;37,('Input Sheet'!$E54*AC57)/12,IF(AC$5&lt;49,('Input Sheet'!$F54*AC57)/12,('Input Sheet'!$G54*AC57)/12))))*(1+Analysis!$B$10),0)</f>
        <v>8571</v>
      </c>
      <c r="AD125" s="2">
        <f>ROUND(IF(AD$5&lt;13,('Input Sheet'!$C54*AD57)/12,IF(AD$5&lt;25,('Input Sheet'!$D54*AD57)/12,IF(AD$5&lt;37,('Input Sheet'!$E54*AD57)/12,IF(AD$5&lt;49,('Input Sheet'!$F54*AD57)/12,('Input Sheet'!$G54*AD57)/12))))*(1+Analysis!$B$10),0)</f>
        <v>8571</v>
      </c>
      <c r="AE125" s="2">
        <f>ROUND(IF(AE$5&lt;13,('Input Sheet'!$C54*AE57)/12,IF(AE$5&lt;25,('Input Sheet'!$D54*AE57)/12,IF(AE$5&lt;37,('Input Sheet'!$E54*AE57)/12,IF(AE$5&lt;49,('Input Sheet'!$F54*AE57)/12,('Input Sheet'!$G54*AE57)/12))))*(1+Analysis!$B$10),0)</f>
        <v>8571</v>
      </c>
      <c r="AF125" s="2">
        <f>ROUND(IF(AF$5&lt;13,('Input Sheet'!$C54*AF57)/12,IF(AF$5&lt;25,('Input Sheet'!$D54*AF57)/12,IF(AF$5&lt;37,('Input Sheet'!$E54*AF57)/12,IF(AF$5&lt;49,('Input Sheet'!$F54*AF57)/12,('Input Sheet'!$G54*AF57)/12))))*(1+Analysis!$B$10),0)</f>
        <v>8571</v>
      </c>
      <c r="AG125" s="2">
        <f>ROUND(IF(AG$5&lt;13,('Input Sheet'!$C54*AG57)/12,IF(AG$5&lt;25,('Input Sheet'!$D54*AG57)/12,IF(AG$5&lt;37,('Input Sheet'!$E54*AG57)/12,IF(AG$5&lt;49,('Input Sheet'!$F54*AG57)/12,('Input Sheet'!$G54*AG57)/12))))*(1+Analysis!$B$10),0)</f>
        <v>8571</v>
      </c>
      <c r="AH125" s="2">
        <f>ROUND(IF(AH$5&lt;13,('Input Sheet'!$C54*AH57)/12,IF(AH$5&lt;25,('Input Sheet'!$D54*AH57)/12,IF(AH$5&lt;37,('Input Sheet'!$E54*AH57)/12,IF(AH$5&lt;49,('Input Sheet'!$F54*AH57)/12,('Input Sheet'!$G54*AH57)/12))))*(1+Analysis!$B$10),0)</f>
        <v>8571</v>
      </c>
      <c r="AI125" s="2">
        <f>ROUND(IF(AI$5&lt;13,('Input Sheet'!$C54*AI57)/12,IF(AI$5&lt;25,('Input Sheet'!$D54*AI57)/12,IF(AI$5&lt;37,('Input Sheet'!$E54*AI57)/12,IF(AI$5&lt;49,('Input Sheet'!$F54*AI57)/12,('Input Sheet'!$G54*AI57)/12))))*(1+Analysis!$B$10),0)</f>
        <v>8571</v>
      </c>
      <c r="AJ125" s="2">
        <f>ROUND(IF(AJ$5&lt;13,('Input Sheet'!$C54*AJ57)/12,IF(AJ$5&lt;25,('Input Sheet'!$D54*AJ57)/12,IF(AJ$5&lt;37,('Input Sheet'!$E54*AJ57)/12,IF(AJ$5&lt;49,('Input Sheet'!$F54*AJ57)/12,('Input Sheet'!$G54*AJ57)/12))))*(1+Analysis!$B$10),0)</f>
        <v>8571</v>
      </c>
      <c r="AK125" s="2">
        <f>ROUND(IF(AK$5&lt;13,('Input Sheet'!$C54*AK57)/12,IF(AK$5&lt;25,('Input Sheet'!$D54*AK57)/12,IF(AK$5&lt;37,('Input Sheet'!$E54*AK57)/12,IF(AK$5&lt;49,('Input Sheet'!$F54*AK57)/12,('Input Sheet'!$G54*AK57)/12))))*(1+Analysis!$B$10),0)</f>
        <v>8571</v>
      </c>
      <c r="AL125" s="2">
        <f>ROUND(IF(AL$5&lt;13,('Input Sheet'!$C54*AL57)/12,IF(AL$5&lt;25,('Input Sheet'!$D54*AL57)/12,IF(AL$5&lt;37,('Input Sheet'!$E54*AL57)/12,IF(AL$5&lt;49,('Input Sheet'!$F54*AL57)/12,('Input Sheet'!$G54*AL57)/12))))*(1+Analysis!$B$10),0)</f>
        <v>8571</v>
      </c>
      <c r="AM125" s="2">
        <f>ROUND(IF(AM$5&lt;13,('Input Sheet'!$C54*AM57)/12,IF(AM$5&lt;25,('Input Sheet'!$D54*AM57)/12,IF(AM$5&lt;37,('Input Sheet'!$E54*AM57)/12,IF(AM$5&lt;49,('Input Sheet'!$F54*AM57)/12,('Input Sheet'!$G54*AM57)/12))))*(1+Analysis!$B$10),0)</f>
        <v>9428</v>
      </c>
      <c r="AN125" s="2">
        <f>ROUND(IF(AN$5&lt;13,('Input Sheet'!$C54*AN57)/12,IF(AN$5&lt;25,('Input Sheet'!$D54*AN57)/12,IF(AN$5&lt;37,('Input Sheet'!$E54*AN57)/12,IF(AN$5&lt;49,('Input Sheet'!$F54*AN57)/12,('Input Sheet'!$G54*AN57)/12))))*(1+Analysis!$B$10),0)</f>
        <v>9428</v>
      </c>
      <c r="AO125" s="2">
        <f>ROUND(IF(AO$5&lt;13,('Input Sheet'!$C54*AO57)/12,IF(AO$5&lt;25,('Input Sheet'!$D54*AO57)/12,IF(AO$5&lt;37,('Input Sheet'!$E54*AO57)/12,IF(AO$5&lt;49,('Input Sheet'!$F54*AO57)/12,('Input Sheet'!$G54*AO57)/12))))*(1+Analysis!$B$10),0)</f>
        <v>9428</v>
      </c>
      <c r="AP125" s="2">
        <f>ROUND(IF(AP$5&lt;13,('Input Sheet'!$C54*AP57)/12,IF(AP$5&lt;25,('Input Sheet'!$D54*AP57)/12,IF(AP$5&lt;37,('Input Sheet'!$E54*AP57)/12,IF(AP$5&lt;49,('Input Sheet'!$F54*AP57)/12,('Input Sheet'!$G54*AP57)/12))))*(1+Analysis!$B$10),0)</f>
        <v>9428</v>
      </c>
      <c r="AQ125" s="2">
        <f>ROUND(IF(AQ$5&lt;13,('Input Sheet'!$C54*AQ57)/12,IF(AQ$5&lt;25,('Input Sheet'!$D54*AQ57)/12,IF(AQ$5&lt;37,('Input Sheet'!$E54*AQ57)/12,IF(AQ$5&lt;49,('Input Sheet'!$F54*AQ57)/12,('Input Sheet'!$G54*AQ57)/12))))*(1+Analysis!$B$10),0)</f>
        <v>9428</v>
      </c>
      <c r="AR125" s="2">
        <f>ROUND(IF(AR$5&lt;13,('Input Sheet'!$C54*AR57)/12,IF(AR$5&lt;25,('Input Sheet'!$D54*AR57)/12,IF(AR$5&lt;37,('Input Sheet'!$E54*AR57)/12,IF(AR$5&lt;49,('Input Sheet'!$F54*AR57)/12,('Input Sheet'!$G54*AR57)/12))))*(1+Analysis!$B$10),0)</f>
        <v>9428</v>
      </c>
      <c r="AS125" s="2">
        <f>ROUND(IF(AS$5&lt;13,('Input Sheet'!$C54*AS57)/12,IF(AS$5&lt;25,('Input Sheet'!$D54*AS57)/12,IF(AS$5&lt;37,('Input Sheet'!$E54*AS57)/12,IF(AS$5&lt;49,('Input Sheet'!$F54*AS57)/12,('Input Sheet'!$G54*AS57)/12))))*(1+Analysis!$B$10),0)</f>
        <v>9428</v>
      </c>
      <c r="AT125" s="2">
        <f>ROUND(IF(AT$5&lt;13,('Input Sheet'!$C54*AT57)/12,IF(AT$5&lt;25,('Input Sheet'!$D54*AT57)/12,IF(AT$5&lt;37,('Input Sheet'!$E54*AT57)/12,IF(AT$5&lt;49,('Input Sheet'!$F54*AT57)/12,('Input Sheet'!$G54*AT57)/12))))*(1+Analysis!$B$10),0)</f>
        <v>9428</v>
      </c>
      <c r="AU125" s="2">
        <f>ROUND(IF(AU$5&lt;13,('Input Sheet'!$C54*AU57)/12,IF(AU$5&lt;25,('Input Sheet'!$D54*AU57)/12,IF(AU$5&lt;37,('Input Sheet'!$E54*AU57)/12,IF(AU$5&lt;49,('Input Sheet'!$F54*AU57)/12,('Input Sheet'!$G54*AU57)/12))))*(1+Analysis!$B$10),0)</f>
        <v>9428</v>
      </c>
      <c r="AV125" s="2">
        <f>ROUND(IF(AV$5&lt;13,('Input Sheet'!$C54*AV57)/12,IF(AV$5&lt;25,('Input Sheet'!$D54*AV57)/12,IF(AV$5&lt;37,('Input Sheet'!$E54*AV57)/12,IF(AV$5&lt;49,('Input Sheet'!$F54*AV57)/12,('Input Sheet'!$G54*AV57)/12))))*(1+Analysis!$B$10),0)</f>
        <v>9428</v>
      </c>
      <c r="AW125" s="2">
        <f>ROUND(IF(AW$5&lt;13,('Input Sheet'!$C54*AW57)/12,IF(AW$5&lt;25,('Input Sheet'!$D54*AW57)/12,IF(AW$5&lt;37,('Input Sheet'!$E54*AW57)/12,IF(AW$5&lt;49,('Input Sheet'!$F54*AW57)/12,('Input Sheet'!$G54*AW57)/12))))*(1+Analysis!$B$10),0)</f>
        <v>9428</v>
      </c>
      <c r="AX125" s="2">
        <f>ROUND(IF(AX$5&lt;13,('Input Sheet'!$C54*AX57)/12,IF(AX$5&lt;25,('Input Sheet'!$D54*AX57)/12,IF(AX$5&lt;37,('Input Sheet'!$E54*AX57)/12,IF(AX$5&lt;49,('Input Sheet'!$F54*AX57)/12,('Input Sheet'!$G54*AX57)/12))))*(1+Analysis!$B$10),0)</f>
        <v>9428</v>
      </c>
      <c r="AY125" s="2">
        <f>ROUND(IF(AY$5&lt;13,('Input Sheet'!$C54*AY57)/12,IF(AY$5&lt;25,('Input Sheet'!$D54*AY57)/12,IF(AY$5&lt;37,('Input Sheet'!$E54*AY57)/12,IF(AY$5&lt;49,('Input Sheet'!$F54*AY57)/12,('Input Sheet'!$G54*AY57)/12))))*(1+Analysis!$B$10),0)</f>
        <v>10371</v>
      </c>
      <c r="AZ125" s="2">
        <f>ROUND(IF(AZ$5&lt;13,('Input Sheet'!$C54*AZ57)/12,IF(AZ$5&lt;25,('Input Sheet'!$D54*AZ57)/12,IF(AZ$5&lt;37,('Input Sheet'!$E54*AZ57)/12,IF(AZ$5&lt;49,('Input Sheet'!$F54*AZ57)/12,('Input Sheet'!$G54*AZ57)/12))))*(1+Analysis!$B$10),0)</f>
        <v>10371</v>
      </c>
      <c r="BA125" s="2">
        <f>ROUND(IF(BA$5&lt;13,('Input Sheet'!$C54*BA57)/12,IF(BA$5&lt;25,('Input Sheet'!$D54*BA57)/12,IF(BA$5&lt;37,('Input Sheet'!$E54*BA57)/12,IF(BA$5&lt;49,('Input Sheet'!$F54*BA57)/12,('Input Sheet'!$G54*BA57)/12))))*(1+Analysis!$B$10),0)</f>
        <v>10371</v>
      </c>
      <c r="BB125" s="2">
        <f>ROUND(IF(BB$5&lt;13,('Input Sheet'!$C54*BB57)/12,IF(BB$5&lt;25,('Input Sheet'!$D54*BB57)/12,IF(BB$5&lt;37,('Input Sheet'!$E54*BB57)/12,IF(BB$5&lt;49,('Input Sheet'!$F54*BB57)/12,('Input Sheet'!$G54*BB57)/12))))*(1+Analysis!$B$10),0)</f>
        <v>10371</v>
      </c>
      <c r="BC125" s="2">
        <f>ROUND(IF(BC$5&lt;13,('Input Sheet'!$C54*BC57)/12,IF(BC$5&lt;25,('Input Sheet'!$D54*BC57)/12,IF(BC$5&lt;37,('Input Sheet'!$E54*BC57)/12,IF(BC$5&lt;49,('Input Sheet'!$F54*BC57)/12,('Input Sheet'!$G54*BC57)/12))))*(1+Analysis!$B$10),0)</f>
        <v>10371</v>
      </c>
      <c r="BD125" s="2">
        <f>ROUND(IF(BD$5&lt;13,('Input Sheet'!$C54*BD57)/12,IF(BD$5&lt;25,('Input Sheet'!$D54*BD57)/12,IF(BD$5&lt;37,('Input Sheet'!$E54*BD57)/12,IF(BD$5&lt;49,('Input Sheet'!$F54*BD57)/12,('Input Sheet'!$G54*BD57)/12))))*(1+Analysis!$B$10),0)</f>
        <v>10371</v>
      </c>
      <c r="BE125" s="2">
        <f>ROUND(IF(BE$5&lt;13,('Input Sheet'!$C54*BE57)/12,IF(BE$5&lt;25,('Input Sheet'!$D54*BE57)/12,IF(BE$5&lt;37,('Input Sheet'!$E54*BE57)/12,IF(BE$5&lt;49,('Input Sheet'!$F54*BE57)/12,('Input Sheet'!$G54*BE57)/12))))*(1+Analysis!$B$10),0)</f>
        <v>10371</v>
      </c>
      <c r="BF125" s="2">
        <f>ROUND(IF(BF$5&lt;13,('Input Sheet'!$C54*BF57)/12,IF(BF$5&lt;25,('Input Sheet'!$D54*BF57)/12,IF(BF$5&lt;37,('Input Sheet'!$E54*BF57)/12,IF(BF$5&lt;49,('Input Sheet'!$F54*BF57)/12,('Input Sheet'!$G54*BF57)/12))))*(1+Analysis!$B$10),0)</f>
        <v>10371</v>
      </c>
      <c r="BG125" s="2">
        <f>ROUND(IF(BG$5&lt;13,('Input Sheet'!$C54*BG57)/12,IF(BG$5&lt;25,('Input Sheet'!$D54*BG57)/12,IF(BG$5&lt;37,('Input Sheet'!$E54*BG57)/12,IF(BG$5&lt;49,('Input Sheet'!$F54*BG57)/12,('Input Sheet'!$G54*BG57)/12))))*(1+Analysis!$B$10),0)</f>
        <v>10371</v>
      </c>
      <c r="BH125" s="2">
        <f>ROUND(IF(BH$5&lt;13,('Input Sheet'!$C54*BH57)/12,IF(BH$5&lt;25,('Input Sheet'!$D54*BH57)/12,IF(BH$5&lt;37,('Input Sheet'!$E54*BH57)/12,IF(BH$5&lt;49,('Input Sheet'!$F54*BH57)/12,('Input Sheet'!$G54*BH57)/12))))*(1+Analysis!$B$10),0)</f>
        <v>10371</v>
      </c>
      <c r="BI125" s="2">
        <f>ROUND(IF(BI$5&lt;13,('Input Sheet'!$C54*BI57)/12,IF(BI$5&lt;25,('Input Sheet'!$D54*BI57)/12,IF(BI$5&lt;37,('Input Sheet'!$E54*BI57)/12,IF(BI$5&lt;49,('Input Sheet'!$F54*BI57)/12,('Input Sheet'!$G54*BI57)/12))))*(1+Analysis!$B$10),0)</f>
        <v>10371</v>
      </c>
      <c r="BJ125" s="2">
        <f>ROUND(IF(BJ$5&lt;13,('Input Sheet'!$C54*BJ57)/12,IF(BJ$5&lt;25,('Input Sheet'!$D54*BJ57)/12,IF(BJ$5&lt;37,('Input Sheet'!$E54*BJ57)/12,IF(BJ$5&lt;49,('Input Sheet'!$F54*BJ57)/12,('Input Sheet'!$G54*BJ57)/12))))*(1+Analysis!$B$10),0)</f>
        <v>10371</v>
      </c>
    </row>
    <row r="126" spans="1:62" x14ac:dyDescent="0.25">
      <c r="B126" s="2" t="str">
        <f t="shared" si="20"/>
        <v>PAYE</v>
      </c>
      <c r="C126" s="48">
        <f t="shared" ref="C126:AH126" si="98">IF(C125=0,0,IF((C125-PersonalAllowance)&gt;LowerLevel,IF((C125-PersonalAllowance)&gt;Upperlevel,(C125-PersonalAllowance-Upperlevel)*PAYErateHigher+Taxaddhigher+Taxaddmedium,(C125-PersonalAllowance-LowerLevel)*PAYErateMedium+Taxaddmedium),(C125-PersonalAllowance)*PAYErate))</f>
        <v>2183.8333333333335</v>
      </c>
      <c r="D126" s="48">
        <f t="shared" si="98"/>
        <v>2183.8333333333335</v>
      </c>
      <c r="E126" s="48">
        <f t="shared" si="98"/>
        <v>2183.8333333333335</v>
      </c>
      <c r="F126" s="48">
        <f t="shared" si="98"/>
        <v>2183.8333333333335</v>
      </c>
      <c r="G126" s="48">
        <f t="shared" si="98"/>
        <v>2183.8333333333335</v>
      </c>
      <c r="H126" s="48">
        <f t="shared" si="98"/>
        <v>2183.8333333333335</v>
      </c>
      <c r="I126" s="48">
        <f t="shared" si="98"/>
        <v>2183.8333333333335</v>
      </c>
      <c r="J126" s="48">
        <f t="shared" si="98"/>
        <v>2183.8333333333335</v>
      </c>
      <c r="K126" s="48">
        <f t="shared" si="98"/>
        <v>2183.8333333333335</v>
      </c>
      <c r="L126" s="48">
        <f t="shared" si="98"/>
        <v>2183.8333333333335</v>
      </c>
      <c r="M126" s="48">
        <f t="shared" si="98"/>
        <v>2183.8333333333335</v>
      </c>
      <c r="N126" s="48">
        <f t="shared" si="98"/>
        <v>2183.8333333333335</v>
      </c>
      <c r="O126" s="48">
        <f t="shared" si="98"/>
        <v>2467.4333333333334</v>
      </c>
      <c r="P126" s="48">
        <f t="shared" si="98"/>
        <v>2467.4333333333334</v>
      </c>
      <c r="Q126" s="48">
        <f t="shared" si="98"/>
        <v>2467.4333333333334</v>
      </c>
      <c r="R126" s="48">
        <f t="shared" si="98"/>
        <v>2467.4333333333334</v>
      </c>
      <c r="S126" s="48">
        <f t="shared" si="98"/>
        <v>2467.4333333333334</v>
      </c>
      <c r="T126" s="48">
        <f t="shared" si="98"/>
        <v>2467.4333333333334</v>
      </c>
      <c r="U126" s="48">
        <f t="shared" si="98"/>
        <v>2467.4333333333334</v>
      </c>
      <c r="V126" s="48">
        <f t="shared" si="98"/>
        <v>2467.4333333333334</v>
      </c>
      <c r="W126" s="48">
        <f t="shared" si="98"/>
        <v>2467.4333333333334</v>
      </c>
      <c r="X126" s="48">
        <f t="shared" si="98"/>
        <v>2467.4333333333334</v>
      </c>
      <c r="Y126" s="48">
        <f t="shared" si="98"/>
        <v>2467.4333333333334</v>
      </c>
      <c r="Z126" s="48">
        <f t="shared" si="98"/>
        <v>2467.4333333333334</v>
      </c>
      <c r="AA126" s="48">
        <f t="shared" si="98"/>
        <v>2779.0333333333333</v>
      </c>
      <c r="AB126" s="48">
        <f t="shared" si="98"/>
        <v>2779.0333333333333</v>
      </c>
      <c r="AC126" s="48">
        <f t="shared" si="98"/>
        <v>2779.0333333333333</v>
      </c>
      <c r="AD126" s="48">
        <f t="shared" si="98"/>
        <v>2779.0333333333333</v>
      </c>
      <c r="AE126" s="48">
        <f t="shared" si="98"/>
        <v>2779.0333333333333</v>
      </c>
      <c r="AF126" s="48">
        <f t="shared" si="98"/>
        <v>2779.0333333333333</v>
      </c>
      <c r="AG126" s="48">
        <f t="shared" si="98"/>
        <v>2779.0333333333333</v>
      </c>
      <c r="AH126" s="48">
        <f t="shared" si="98"/>
        <v>2779.0333333333333</v>
      </c>
      <c r="AI126" s="48">
        <f t="shared" ref="AI126:BJ126" si="99">IF(AI125=0,0,IF((AI125-PersonalAllowance)&gt;LowerLevel,IF((AI125-PersonalAllowance)&gt;Upperlevel,(AI125-PersonalAllowance-Upperlevel)*PAYErateHigher+Taxaddhigher+Taxaddmedium,(AI125-PersonalAllowance-LowerLevel)*PAYErateMedium+Taxaddmedium),(AI125-PersonalAllowance)*PAYErate))</f>
        <v>2779.0333333333333</v>
      </c>
      <c r="AJ126" s="48">
        <f t="shared" si="99"/>
        <v>2779.0333333333333</v>
      </c>
      <c r="AK126" s="48">
        <f t="shared" si="99"/>
        <v>2779.0333333333333</v>
      </c>
      <c r="AL126" s="48">
        <f t="shared" si="99"/>
        <v>2779.0333333333333</v>
      </c>
      <c r="AM126" s="48">
        <f t="shared" si="99"/>
        <v>3121.8333333333339</v>
      </c>
      <c r="AN126" s="48">
        <f t="shared" si="99"/>
        <v>3121.8333333333339</v>
      </c>
      <c r="AO126" s="48">
        <f t="shared" si="99"/>
        <v>3121.8333333333339</v>
      </c>
      <c r="AP126" s="48">
        <f t="shared" si="99"/>
        <v>3121.8333333333339</v>
      </c>
      <c r="AQ126" s="48">
        <f t="shared" si="99"/>
        <v>3121.8333333333339</v>
      </c>
      <c r="AR126" s="48">
        <f t="shared" si="99"/>
        <v>3121.8333333333339</v>
      </c>
      <c r="AS126" s="48">
        <f t="shared" si="99"/>
        <v>3121.8333333333339</v>
      </c>
      <c r="AT126" s="48">
        <f t="shared" si="99"/>
        <v>3121.8333333333339</v>
      </c>
      <c r="AU126" s="48">
        <f t="shared" si="99"/>
        <v>3121.8333333333339</v>
      </c>
      <c r="AV126" s="48">
        <f t="shared" si="99"/>
        <v>3121.8333333333339</v>
      </c>
      <c r="AW126" s="48">
        <f t="shared" si="99"/>
        <v>3121.8333333333339</v>
      </c>
      <c r="AX126" s="48">
        <f t="shared" si="99"/>
        <v>3121.8333333333339</v>
      </c>
      <c r="AY126" s="48">
        <f t="shared" si="99"/>
        <v>3499.0333333333342</v>
      </c>
      <c r="AZ126" s="48">
        <f t="shared" si="99"/>
        <v>3499.0333333333342</v>
      </c>
      <c r="BA126" s="48">
        <f t="shared" si="99"/>
        <v>3499.0333333333342</v>
      </c>
      <c r="BB126" s="48">
        <f t="shared" si="99"/>
        <v>3499.0333333333342</v>
      </c>
      <c r="BC126" s="48">
        <f t="shared" si="99"/>
        <v>3499.0333333333342</v>
      </c>
      <c r="BD126" s="48">
        <f t="shared" si="99"/>
        <v>3499.0333333333342</v>
      </c>
      <c r="BE126" s="48">
        <f t="shared" si="99"/>
        <v>3499.0333333333342</v>
      </c>
      <c r="BF126" s="48">
        <f t="shared" si="99"/>
        <v>3499.0333333333342</v>
      </c>
      <c r="BG126" s="48">
        <f t="shared" si="99"/>
        <v>3499.0333333333342</v>
      </c>
      <c r="BH126" s="48">
        <f t="shared" si="99"/>
        <v>3499.0333333333342</v>
      </c>
      <c r="BI126" s="48">
        <f t="shared" si="99"/>
        <v>3499.0333333333342</v>
      </c>
      <c r="BJ126" s="48">
        <f t="shared" si="99"/>
        <v>3499.0333333333342</v>
      </c>
    </row>
    <row r="127" spans="1:62" x14ac:dyDescent="0.25">
      <c r="B127" s="2" t="str">
        <f t="shared" si="20"/>
        <v>E'ee NIC</v>
      </c>
      <c r="C127" s="48">
        <f t="shared" ref="C127:AH127" si="100">IF(C125=0,0,IF(C125*12/52&gt;Upperearningslimit,((Upperearningslimit-NICnilEmployee)*EeeNICrate*52/12)+((C125*12/52-Upperearningslimit)*EeeNICrate1*52/12),((C125*12)/52-NICnilEmployee)*EeeNICrate*52/12))</f>
        <v>291.78666666666669</v>
      </c>
      <c r="D127" s="48">
        <f t="shared" si="100"/>
        <v>291.78666666666669</v>
      </c>
      <c r="E127" s="48">
        <f t="shared" si="100"/>
        <v>291.78666666666669</v>
      </c>
      <c r="F127" s="48">
        <f t="shared" si="100"/>
        <v>291.78666666666669</v>
      </c>
      <c r="G127" s="48">
        <f t="shared" si="100"/>
        <v>291.78666666666669</v>
      </c>
      <c r="H127" s="48">
        <f t="shared" si="100"/>
        <v>291.78666666666669</v>
      </c>
      <c r="I127" s="48">
        <f t="shared" si="100"/>
        <v>291.78666666666669</v>
      </c>
      <c r="J127" s="48">
        <f t="shared" si="100"/>
        <v>291.78666666666669</v>
      </c>
      <c r="K127" s="48">
        <f t="shared" si="100"/>
        <v>291.78666666666669</v>
      </c>
      <c r="L127" s="48">
        <f t="shared" si="100"/>
        <v>291.78666666666669</v>
      </c>
      <c r="M127" s="48">
        <f t="shared" si="100"/>
        <v>291.78666666666669</v>
      </c>
      <c r="N127" s="48">
        <f t="shared" si="100"/>
        <v>291.78666666666669</v>
      </c>
      <c r="O127" s="48">
        <f t="shared" si="100"/>
        <v>298.87666666666667</v>
      </c>
      <c r="P127" s="48">
        <f t="shared" si="100"/>
        <v>298.87666666666667</v>
      </c>
      <c r="Q127" s="48">
        <f t="shared" si="100"/>
        <v>298.87666666666667</v>
      </c>
      <c r="R127" s="48">
        <f t="shared" si="100"/>
        <v>298.87666666666667</v>
      </c>
      <c r="S127" s="48">
        <f t="shared" si="100"/>
        <v>298.87666666666667</v>
      </c>
      <c r="T127" s="48">
        <f t="shared" si="100"/>
        <v>298.87666666666667</v>
      </c>
      <c r="U127" s="48">
        <f t="shared" si="100"/>
        <v>298.87666666666667</v>
      </c>
      <c r="V127" s="48">
        <f t="shared" si="100"/>
        <v>298.87666666666667</v>
      </c>
      <c r="W127" s="48">
        <f t="shared" si="100"/>
        <v>298.87666666666667</v>
      </c>
      <c r="X127" s="48">
        <f t="shared" si="100"/>
        <v>298.87666666666667</v>
      </c>
      <c r="Y127" s="48">
        <f t="shared" si="100"/>
        <v>298.87666666666667</v>
      </c>
      <c r="Z127" s="48">
        <f t="shared" si="100"/>
        <v>298.87666666666667</v>
      </c>
      <c r="AA127" s="48">
        <f t="shared" si="100"/>
        <v>306.66666666666669</v>
      </c>
      <c r="AB127" s="48">
        <f t="shared" si="100"/>
        <v>306.66666666666669</v>
      </c>
      <c r="AC127" s="48">
        <f t="shared" si="100"/>
        <v>306.66666666666669</v>
      </c>
      <c r="AD127" s="48">
        <f t="shared" si="100"/>
        <v>306.66666666666669</v>
      </c>
      <c r="AE127" s="48">
        <f t="shared" si="100"/>
        <v>306.66666666666669</v>
      </c>
      <c r="AF127" s="48">
        <f t="shared" si="100"/>
        <v>306.66666666666669</v>
      </c>
      <c r="AG127" s="48">
        <f t="shared" si="100"/>
        <v>306.66666666666669</v>
      </c>
      <c r="AH127" s="48">
        <f t="shared" si="100"/>
        <v>306.66666666666669</v>
      </c>
      <c r="AI127" s="48">
        <f t="shared" ref="AI127:BJ127" si="101">IF(AI125=0,0,IF(AI125*12/52&gt;Upperearningslimit,((Upperearningslimit-NICnilEmployee)*EeeNICrate*52/12)+((AI125*12/52-Upperearningslimit)*EeeNICrate1*52/12),((AI125*12)/52-NICnilEmployee)*EeeNICrate*52/12))</f>
        <v>306.66666666666669</v>
      </c>
      <c r="AJ127" s="48">
        <f t="shared" si="101"/>
        <v>306.66666666666669</v>
      </c>
      <c r="AK127" s="48">
        <f t="shared" si="101"/>
        <v>306.66666666666669</v>
      </c>
      <c r="AL127" s="48">
        <f t="shared" si="101"/>
        <v>306.66666666666669</v>
      </c>
      <c r="AM127" s="48">
        <f t="shared" si="101"/>
        <v>315.23666666666668</v>
      </c>
      <c r="AN127" s="48">
        <f t="shared" si="101"/>
        <v>315.23666666666668</v>
      </c>
      <c r="AO127" s="48">
        <f t="shared" si="101"/>
        <v>315.23666666666668</v>
      </c>
      <c r="AP127" s="48">
        <f t="shared" si="101"/>
        <v>315.23666666666668</v>
      </c>
      <c r="AQ127" s="48">
        <f t="shared" si="101"/>
        <v>315.23666666666668</v>
      </c>
      <c r="AR127" s="48">
        <f t="shared" si="101"/>
        <v>315.23666666666668</v>
      </c>
      <c r="AS127" s="48">
        <f t="shared" si="101"/>
        <v>315.23666666666668</v>
      </c>
      <c r="AT127" s="48">
        <f t="shared" si="101"/>
        <v>315.23666666666668</v>
      </c>
      <c r="AU127" s="48">
        <f t="shared" si="101"/>
        <v>315.23666666666668</v>
      </c>
      <c r="AV127" s="48">
        <f t="shared" si="101"/>
        <v>315.23666666666668</v>
      </c>
      <c r="AW127" s="48">
        <f t="shared" si="101"/>
        <v>315.23666666666668</v>
      </c>
      <c r="AX127" s="48">
        <f t="shared" si="101"/>
        <v>315.23666666666668</v>
      </c>
      <c r="AY127" s="48">
        <f t="shared" si="101"/>
        <v>324.66666666666669</v>
      </c>
      <c r="AZ127" s="48">
        <f t="shared" si="101"/>
        <v>324.66666666666669</v>
      </c>
      <c r="BA127" s="48">
        <f t="shared" si="101"/>
        <v>324.66666666666669</v>
      </c>
      <c r="BB127" s="48">
        <f t="shared" si="101"/>
        <v>324.66666666666669</v>
      </c>
      <c r="BC127" s="48">
        <f t="shared" si="101"/>
        <v>324.66666666666669</v>
      </c>
      <c r="BD127" s="48">
        <f t="shared" si="101"/>
        <v>324.66666666666669</v>
      </c>
      <c r="BE127" s="48">
        <f t="shared" si="101"/>
        <v>324.66666666666669</v>
      </c>
      <c r="BF127" s="48">
        <f t="shared" si="101"/>
        <v>324.66666666666669</v>
      </c>
      <c r="BG127" s="48">
        <f t="shared" si="101"/>
        <v>324.66666666666669</v>
      </c>
      <c r="BH127" s="48">
        <f t="shared" si="101"/>
        <v>324.66666666666669</v>
      </c>
      <c r="BI127" s="48">
        <f t="shared" si="101"/>
        <v>324.66666666666669</v>
      </c>
      <c r="BJ127" s="48">
        <f t="shared" si="101"/>
        <v>324.66666666666669</v>
      </c>
    </row>
    <row r="128" spans="1:62" x14ac:dyDescent="0.25">
      <c r="B128" s="2" t="str">
        <f t="shared" si="20"/>
        <v>Net Pay</v>
      </c>
      <c r="C128" s="2">
        <f>C125-C126-C127</f>
        <v>4607.3799999999992</v>
      </c>
      <c r="D128" s="2">
        <f t="shared" ref="D128:BJ128" si="102">D125-D126-D127</f>
        <v>4607.3799999999992</v>
      </c>
      <c r="E128" s="2">
        <f t="shared" si="102"/>
        <v>4607.3799999999992</v>
      </c>
      <c r="F128" s="2">
        <f t="shared" si="102"/>
        <v>4607.3799999999992</v>
      </c>
      <c r="G128" s="2">
        <f t="shared" si="102"/>
        <v>4607.3799999999992</v>
      </c>
      <c r="H128" s="2">
        <f t="shared" si="102"/>
        <v>4607.3799999999992</v>
      </c>
      <c r="I128" s="2">
        <f t="shared" si="102"/>
        <v>4607.3799999999992</v>
      </c>
      <c r="J128" s="2">
        <f t="shared" si="102"/>
        <v>4607.3799999999992</v>
      </c>
      <c r="K128" s="2">
        <f t="shared" si="102"/>
        <v>4607.3799999999992</v>
      </c>
      <c r="L128" s="2">
        <f t="shared" si="102"/>
        <v>4607.3799999999992</v>
      </c>
      <c r="M128" s="2">
        <f t="shared" si="102"/>
        <v>4607.3799999999992</v>
      </c>
      <c r="N128" s="2">
        <f t="shared" si="102"/>
        <v>4607.3799999999992</v>
      </c>
      <c r="O128" s="2">
        <f t="shared" si="102"/>
        <v>5025.6899999999996</v>
      </c>
      <c r="P128" s="2">
        <f t="shared" si="102"/>
        <v>5025.6899999999996</v>
      </c>
      <c r="Q128" s="2">
        <f t="shared" si="102"/>
        <v>5025.6899999999996</v>
      </c>
      <c r="R128" s="2">
        <f t="shared" si="102"/>
        <v>5025.6899999999996</v>
      </c>
      <c r="S128" s="2">
        <f t="shared" si="102"/>
        <v>5025.6899999999996</v>
      </c>
      <c r="T128" s="2">
        <f t="shared" si="102"/>
        <v>5025.6899999999996</v>
      </c>
      <c r="U128" s="2">
        <f t="shared" si="102"/>
        <v>5025.6899999999996</v>
      </c>
      <c r="V128" s="2">
        <f t="shared" si="102"/>
        <v>5025.6899999999996</v>
      </c>
      <c r="W128" s="2">
        <f t="shared" si="102"/>
        <v>5025.6899999999996</v>
      </c>
      <c r="X128" s="2">
        <f t="shared" si="102"/>
        <v>5025.6899999999996</v>
      </c>
      <c r="Y128" s="2">
        <f t="shared" si="102"/>
        <v>5025.6899999999996</v>
      </c>
      <c r="Z128" s="2">
        <f t="shared" si="102"/>
        <v>5025.6899999999996</v>
      </c>
      <c r="AA128" s="2">
        <f t="shared" si="102"/>
        <v>5485.3</v>
      </c>
      <c r="AB128" s="2">
        <f t="shared" si="102"/>
        <v>5485.3</v>
      </c>
      <c r="AC128" s="2">
        <f t="shared" si="102"/>
        <v>5485.3</v>
      </c>
      <c r="AD128" s="2">
        <f t="shared" si="102"/>
        <v>5485.3</v>
      </c>
      <c r="AE128" s="2">
        <f t="shared" si="102"/>
        <v>5485.3</v>
      </c>
      <c r="AF128" s="2">
        <f t="shared" si="102"/>
        <v>5485.3</v>
      </c>
      <c r="AG128" s="2">
        <f t="shared" si="102"/>
        <v>5485.3</v>
      </c>
      <c r="AH128" s="2">
        <f t="shared" si="102"/>
        <v>5485.3</v>
      </c>
      <c r="AI128" s="2">
        <f t="shared" si="102"/>
        <v>5485.3</v>
      </c>
      <c r="AJ128" s="2">
        <f t="shared" si="102"/>
        <v>5485.3</v>
      </c>
      <c r="AK128" s="2">
        <f t="shared" si="102"/>
        <v>5485.3</v>
      </c>
      <c r="AL128" s="2">
        <f t="shared" si="102"/>
        <v>5485.3</v>
      </c>
      <c r="AM128" s="2">
        <f t="shared" si="102"/>
        <v>5990.9299999999994</v>
      </c>
      <c r="AN128" s="2">
        <f t="shared" si="102"/>
        <v>5990.9299999999994</v>
      </c>
      <c r="AO128" s="2">
        <f t="shared" si="102"/>
        <v>5990.9299999999994</v>
      </c>
      <c r="AP128" s="2">
        <f t="shared" si="102"/>
        <v>5990.9299999999994</v>
      </c>
      <c r="AQ128" s="2">
        <f t="shared" si="102"/>
        <v>5990.9299999999994</v>
      </c>
      <c r="AR128" s="2">
        <f t="shared" si="102"/>
        <v>5990.9299999999994</v>
      </c>
      <c r="AS128" s="2">
        <f t="shared" si="102"/>
        <v>5990.9299999999994</v>
      </c>
      <c r="AT128" s="2">
        <f t="shared" si="102"/>
        <v>5990.9299999999994</v>
      </c>
      <c r="AU128" s="2">
        <f t="shared" si="102"/>
        <v>5990.9299999999994</v>
      </c>
      <c r="AV128" s="2">
        <f t="shared" si="102"/>
        <v>5990.9299999999994</v>
      </c>
      <c r="AW128" s="2">
        <f t="shared" si="102"/>
        <v>5990.9299999999994</v>
      </c>
      <c r="AX128" s="2">
        <f t="shared" si="102"/>
        <v>5990.9299999999994</v>
      </c>
      <c r="AY128" s="2">
        <f t="shared" si="102"/>
        <v>6547.2999999999984</v>
      </c>
      <c r="AZ128" s="2">
        <f t="shared" si="102"/>
        <v>6547.2999999999984</v>
      </c>
      <c r="BA128" s="2">
        <f t="shared" si="102"/>
        <v>6547.2999999999984</v>
      </c>
      <c r="BB128" s="2">
        <f t="shared" si="102"/>
        <v>6547.2999999999984</v>
      </c>
      <c r="BC128" s="2">
        <f t="shared" si="102"/>
        <v>6547.2999999999984</v>
      </c>
      <c r="BD128" s="2">
        <f t="shared" si="102"/>
        <v>6547.2999999999984</v>
      </c>
      <c r="BE128" s="2">
        <f t="shared" si="102"/>
        <v>6547.2999999999984</v>
      </c>
      <c r="BF128" s="2">
        <f t="shared" si="102"/>
        <v>6547.2999999999984</v>
      </c>
      <c r="BG128" s="2">
        <f t="shared" si="102"/>
        <v>6547.2999999999984</v>
      </c>
      <c r="BH128" s="2">
        <f t="shared" si="102"/>
        <v>6547.2999999999984</v>
      </c>
      <c r="BI128" s="2">
        <f t="shared" si="102"/>
        <v>6547.2999999999984</v>
      </c>
      <c r="BJ128" s="2">
        <f t="shared" si="102"/>
        <v>6547.2999999999984</v>
      </c>
    </row>
    <row r="129" spans="1:62" x14ac:dyDescent="0.25">
      <c r="B129" s="2" t="str">
        <f t="shared" si="20"/>
        <v>E'er NIC</v>
      </c>
      <c r="C129" s="48">
        <f t="shared" ref="C129:AH129" si="103">IF(C125=0,0,((C125*12/52)-NICnilEmployer)*EerNICrate*52/12)</f>
        <v>856.14933333333329</v>
      </c>
      <c r="D129" s="48">
        <f t="shared" si="103"/>
        <v>856.14933333333329</v>
      </c>
      <c r="E129" s="48">
        <f t="shared" si="103"/>
        <v>856.14933333333329</v>
      </c>
      <c r="F129" s="48">
        <f t="shared" si="103"/>
        <v>856.14933333333329</v>
      </c>
      <c r="G129" s="48">
        <f t="shared" si="103"/>
        <v>856.14933333333329</v>
      </c>
      <c r="H129" s="48">
        <f t="shared" si="103"/>
        <v>856.14933333333329</v>
      </c>
      <c r="I129" s="48">
        <f t="shared" si="103"/>
        <v>856.14933333333329</v>
      </c>
      <c r="J129" s="48">
        <f t="shared" si="103"/>
        <v>856.14933333333329</v>
      </c>
      <c r="K129" s="48">
        <f t="shared" si="103"/>
        <v>856.14933333333329</v>
      </c>
      <c r="L129" s="48">
        <f t="shared" si="103"/>
        <v>856.14933333333329</v>
      </c>
      <c r="M129" s="48">
        <f t="shared" si="103"/>
        <v>856.14933333333329</v>
      </c>
      <c r="N129" s="48">
        <f t="shared" si="103"/>
        <v>856.14933333333329</v>
      </c>
      <c r="O129" s="48">
        <f t="shared" si="103"/>
        <v>946.90133333333335</v>
      </c>
      <c r="P129" s="48">
        <f t="shared" si="103"/>
        <v>946.90133333333335</v>
      </c>
      <c r="Q129" s="48">
        <f t="shared" si="103"/>
        <v>946.90133333333335</v>
      </c>
      <c r="R129" s="48">
        <f t="shared" si="103"/>
        <v>946.90133333333335</v>
      </c>
      <c r="S129" s="48">
        <f t="shared" si="103"/>
        <v>946.90133333333335</v>
      </c>
      <c r="T129" s="48">
        <f t="shared" si="103"/>
        <v>946.90133333333335</v>
      </c>
      <c r="U129" s="48">
        <f t="shared" si="103"/>
        <v>946.90133333333335</v>
      </c>
      <c r="V129" s="48">
        <f t="shared" si="103"/>
        <v>946.90133333333335</v>
      </c>
      <c r="W129" s="48">
        <f t="shared" si="103"/>
        <v>946.90133333333335</v>
      </c>
      <c r="X129" s="48">
        <f t="shared" si="103"/>
        <v>946.90133333333335</v>
      </c>
      <c r="Y129" s="48">
        <f t="shared" si="103"/>
        <v>946.90133333333335</v>
      </c>
      <c r="Z129" s="48">
        <f t="shared" si="103"/>
        <v>946.90133333333335</v>
      </c>
      <c r="AA129" s="48">
        <f t="shared" si="103"/>
        <v>1046.6133333333335</v>
      </c>
      <c r="AB129" s="48">
        <f t="shared" si="103"/>
        <v>1046.6133333333335</v>
      </c>
      <c r="AC129" s="48">
        <f t="shared" si="103"/>
        <v>1046.6133333333335</v>
      </c>
      <c r="AD129" s="48">
        <f t="shared" si="103"/>
        <v>1046.6133333333335</v>
      </c>
      <c r="AE129" s="48">
        <f t="shared" si="103"/>
        <v>1046.6133333333335</v>
      </c>
      <c r="AF129" s="48">
        <f t="shared" si="103"/>
        <v>1046.6133333333335</v>
      </c>
      <c r="AG129" s="48">
        <f t="shared" si="103"/>
        <v>1046.6133333333335</v>
      </c>
      <c r="AH129" s="48">
        <f t="shared" si="103"/>
        <v>1046.6133333333335</v>
      </c>
      <c r="AI129" s="48">
        <f t="shared" ref="AI129:BJ129" si="104">IF(AI125=0,0,((AI125*12/52)-NICnilEmployer)*EerNICrate*52/12)</f>
        <v>1046.6133333333335</v>
      </c>
      <c r="AJ129" s="48">
        <f t="shared" si="104"/>
        <v>1046.6133333333335</v>
      </c>
      <c r="AK129" s="48">
        <f t="shared" si="104"/>
        <v>1046.6133333333335</v>
      </c>
      <c r="AL129" s="48">
        <f t="shared" si="104"/>
        <v>1046.6133333333335</v>
      </c>
      <c r="AM129" s="48">
        <f t="shared" si="104"/>
        <v>1156.3093333333334</v>
      </c>
      <c r="AN129" s="48">
        <f t="shared" si="104"/>
        <v>1156.3093333333334</v>
      </c>
      <c r="AO129" s="48">
        <f t="shared" si="104"/>
        <v>1156.3093333333334</v>
      </c>
      <c r="AP129" s="48">
        <f t="shared" si="104"/>
        <v>1156.3093333333334</v>
      </c>
      <c r="AQ129" s="48">
        <f t="shared" si="104"/>
        <v>1156.3093333333334</v>
      </c>
      <c r="AR129" s="48">
        <f t="shared" si="104"/>
        <v>1156.3093333333334</v>
      </c>
      <c r="AS129" s="48">
        <f t="shared" si="104"/>
        <v>1156.3093333333334</v>
      </c>
      <c r="AT129" s="48">
        <f t="shared" si="104"/>
        <v>1156.3093333333334</v>
      </c>
      <c r="AU129" s="48">
        <f t="shared" si="104"/>
        <v>1156.3093333333334</v>
      </c>
      <c r="AV129" s="48">
        <f t="shared" si="104"/>
        <v>1156.3093333333334</v>
      </c>
      <c r="AW129" s="48">
        <f t="shared" si="104"/>
        <v>1156.3093333333334</v>
      </c>
      <c r="AX129" s="48">
        <f t="shared" si="104"/>
        <v>1156.3093333333334</v>
      </c>
      <c r="AY129" s="48">
        <f t="shared" si="104"/>
        <v>1277.0133333333333</v>
      </c>
      <c r="AZ129" s="48">
        <f t="shared" si="104"/>
        <v>1277.0133333333333</v>
      </c>
      <c r="BA129" s="48">
        <f t="shared" si="104"/>
        <v>1277.0133333333333</v>
      </c>
      <c r="BB129" s="48">
        <f t="shared" si="104"/>
        <v>1277.0133333333333</v>
      </c>
      <c r="BC129" s="48">
        <f t="shared" si="104"/>
        <v>1277.0133333333333</v>
      </c>
      <c r="BD129" s="48">
        <f t="shared" si="104"/>
        <v>1277.0133333333333</v>
      </c>
      <c r="BE129" s="48">
        <f t="shared" si="104"/>
        <v>1277.0133333333333</v>
      </c>
      <c r="BF129" s="48">
        <f t="shared" si="104"/>
        <v>1277.0133333333333</v>
      </c>
      <c r="BG129" s="48">
        <f t="shared" si="104"/>
        <v>1277.0133333333333</v>
      </c>
      <c r="BH129" s="48">
        <f t="shared" si="104"/>
        <v>1277.0133333333333</v>
      </c>
      <c r="BI129" s="48">
        <f t="shared" si="104"/>
        <v>1277.0133333333333</v>
      </c>
      <c r="BJ129" s="48">
        <f t="shared" si="104"/>
        <v>1277.0133333333333</v>
      </c>
    </row>
    <row r="130" spans="1:62" x14ac:dyDescent="0.25">
      <c r="A130" s="2" t="str">
        <f>B58</f>
        <v>Marine Biologist</v>
      </c>
      <c r="B130" s="2" t="str">
        <f t="shared" si="20"/>
        <v>Gross Pay</v>
      </c>
      <c r="C130" s="2">
        <f>ROUND(IF(C$5&lt;13,('Input Sheet'!$C55*C58)/12,IF(C$5&lt;25,('Input Sheet'!$D55*C58)/12,IF(C$5&lt;37,('Input Sheet'!$E55*C58)/12,IF(C$5&lt;49,('Input Sheet'!$F55*C58)/12,('Input Sheet'!$G55*C58)/12))))*(1+Analysis!$B$10),0)</f>
        <v>2292</v>
      </c>
      <c r="D130" s="2">
        <f>ROUND(IF(D$5&lt;13,('Input Sheet'!$C55*D58)/12,IF(D$5&lt;25,('Input Sheet'!$D55*D58)/12,IF(D$5&lt;37,('Input Sheet'!$E55*D58)/12,IF(D$5&lt;49,('Input Sheet'!$F55*D58)/12,('Input Sheet'!$G55*D58)/12))))*(1+Analysis!$B$10),0)</f>
        <v>2292</v>
      </c>
      <c r="E130" s="2">
        <f>ROUND(IF(E$5&lt;13,('Input Sheet'!$C55*E58)/12,IF(E$5&lt;25,('Input Sheet'!$D55*E58)/12,IF(E$5&lt;37,('Input Sheet'!$E55*E58)/12,IF(E$5&lt;49,('Input Sheet'!$F55*E58)/12,('Input Sheet'!$G55*E58)/12))))*(1+Analysis!$B$10),0)</f>
        <v>2292</v>
      </c>
      <c r="F130" s="2">
        <f>ROUND(IF(F$5&lt;13,('Input Sheet'!$C55*F58)/12,IF(F$5&lt;25,('Input Sheet'!$D55*F58)/12,IF(F$5&lt;37,('Input Sheet'!$E55*F58)/12,IF(F$5&lt;49,('Input Sheet'!$F55*F58)/12,('Input Sheet'!$G55*F58)/12))))*(1+Analysis!$B$10),0)</f>
        <v>2292</v>
      </c>
      <c r="G130" s="2">
        <f>ROUND(IF(G$5&lt;13,('Input Sheet'!$C55*G58)/12,IF(G$5&lt;25,('Input Sheet'!$D55*G58)/12,IF(G$5&lt;37,('Input Sheet'!$E55*G58)/12,IF(G$5&lt;49,('Input Sheet'!$F55*G58)/12,('Input Sheet'!$G55*G58)/12))))*(1+Analysis!$B$10),0)</f>
        <v>2292</v>
      </c>
      <c r="H130" s="2">
        <f>ROUND(IF(H$5&lt;13,('Input Sheet'!$C55*H58)/12,IF(H$5&lt;25,('Input Sheet'!$D55*H58)/12,IF(H$5&lt;37,('Input Sheet'!$E55*H58)/12,IF(H$5&lt;49,('Input Sheet'!$F55*H58)/12,('Input Sheet'!$G55*H58)/12))))*(1+Analysis!$B$10),0)</f>
        <v>2292</v>
      </c>
      <c r="I130" s="2">
        <f>ROUND(IF(I$5&lt;13,('Input Sheet'!$C55*I58)/12,IF(I$5&lt;25,('Input Sheet'!$D55*I58)/12,IF(I$5&lt;37,('Input Sheet'!$E55*I58)/12,IF(I$5&lt;49,('Input Sheet'!$F55*I58)/12,('Input Sheet'!$G55*I58)/12))))*(1+Analysis!$B$10),0)</f>
        <v>2292</v>
      </c>
      <c r="J130" s="2">
        <f>ROUND(IF(J$5&lt;13,('Input Sheet'!$C55*J58)/12,IF(J$5&lt;25,('Input Sheet'!$D55*J58)/12,IF(J$5&lt;37,('Input Sheet'!$E55*J58)/12,IF(J$5&lt;49,('Input Sheet'!$F55*J58)/12,('Input Sheet'!$G55*J58)/12))))*(1+Analysis!$B$10),0)</f>
        <v>2292</v>
      </c>
      <c r="K130" s="2">
        <f>ROUND(IF(K$5&lt;13,('Input Sheet'!$C55*K58)/12,IF(K$5&lt;25,('Input Sheet'!$D55*K58)/12,IF(K$5&lt;37,('Input Sheet'!$E55*K58)/12,IF(K$5&lt;49,('Input Sheet'!$F55*K58)/12,('Input Sheet'!$G55*K58)/12))))*(1+Analysis!$B$10),0)</f>
        <v>2292</v>
      </c>
      <c r="L130" s="2">
        <f>ROUND(IF(L$5&lt;13,('Input Sheet'!$C55*L58)/12,IF(L$5&lt;25,('Input Sheet'!$D55*L58)/12,IF(L$5&lt;37,('Input Sheet'!$E55*L58)/12,IF(L$5&lt;49,('Input Sheet'!$F55*L58)/12,('Input Sheet'!$G55*L58)/12))))*(1+Analysis!$B$10),0)</f>
        <v>2292</v>
      </c>
      <c r="M130" s="2">
        <f>ROUND(IF(M$5&lt;13,('Input Sheet'!$C55*M58)/12,IF(M$5&lt;25,('Input Sheet'!$D55*M58)/12,IF(M$5&lt;37,('Input Sheet'!$E55*M58)/12,IF(M$5&lt;49,('Input Sheet'!$F55*M58)/12,('Input Sheet'!$G55*M58)/12))))*(1+Analysis!$B$10),0)</f>
        <v>2292</v>
      </c>
      <c r="N130" s="2">
        <f>ROUND(IF(N$5&lt;13,('Input Sheet'!$C55*N58)/12,IF(N$5&lt;25,('Input Sheet'!$D55*N58)/12,IF(N$5&lt;37,('Input Sheet'!$E55*N58)/12,IF(N$5&lt;49,('Input Sheet'!$F55*N58)/12,('Input Sheet'!$G55*N58)/12))))*(1+Analysis!$B$10),0)</f>
        <v>2292</v>
      </c>
      <c r="O130" s="2">
        <f>ROUND(IF(O$5&lt;13,('Input Sheet'!$C55*O58)/12,IF(O$5&lt;25,('Input Sheet'!$D55*O58)/12,IF(O$5&lt;37,('Input Sheet'!$E55*O58)/12,IF(O$5&lt;49,('Input Sheet'!$F55*O58)/12,('Input Sheet'!$G55*O58)/12))))*(1+Analysis!$B$10),0)</f>
        <v>2521</v>
      </c>
      <c r="P130" s="2">
        <f>ROUND(IF(P$5&lt;13,('Input Sheet'!$C55*P58)/12,IF(P$5&lt;25,('Input Sheet'!$D55*P58)/12,IF(P$5&lt;37,('Input Sheet'!$E55*P58)/12,IF(P$5&lt;49,('Input Sheet'!$F55*P58)/12,('Input Sheet'!$G55*P58)/12))))*(1+Analysis!$B$10),0)</f>
        <v>2521</v>
      </c>
      <c r="Q130" s="2">
        <f>ROUND(IF(Q$5&lt;13,('Input Sheet'!$C55*Q58)/12,IF(Q$5&lt;25,('Input Sheet'!$D55*Q58)/12,IF(Q$5&lt;37,('Input Sheet'!$E55*Q58)/12,IF(Q$5&lt;49,('Input Sheet'!$F55*Q58)/12,('Input Sheet'!$G55*Q58)/12))))*(1+Analysis!$B$10),0)</f>
        <v>2521</v>
      </c>
      <c r="R130" s="2">
        <f>ROUND(IF(R$5&lt;13,('Input Sheet'!$C55*R58)/12,IF(R$5&lt;25,('Input Sheet'!$D55*R58)/12,IF(R$5&lt;37,('Input Sheet'!$E55*R58)/12,IF(R$5&lt;49,('Input Sheet'!$F55*R58)/12,('Input Sheet'!$G55*R58)/12))))*(1+Analysis!$B$10),0)</f>
        <v>2521</v>
      </c>
      <c r="S130" s="2">
        <f>ROUND(IF(S$5&lt;13,('Input Sheet'!$C55*S58)/12,IF(S$5&lt;25,('Input Sheet'!$D55*S58)/12,IF(S$5&lt;37,('Input Sheet'!$E55*S58)/12,IF(S$5&lt;49,('Input Sheet'!$F55*S58)/12,('Input Sheet'!$G55*S58)/12))))*(1+Analysis!$B$10),0)</f>
        <v>2521</v>
      </c>
      <c r="T130" s="2">
        <f>ROUND(IF(T$5&lt;13,('Input Sheet'!$C55*T58)/12,IF(T$5&lt;25,('Input Sheet'!$D55*T58)/12,IF(T$5&lt;37,('Input Sheet'!$E55*T58)/12,IF(T$5&lt;49,('Input Sheet'!$F55*T58)/12,('Input Sheet'!$G55*T58)/12))))*(1+Analysis!$B$10),0)</f>
        <v>2521</v>
      </c>
      <c r="U130" s="2">
        <f>ROUND(IF(U$5&lt;13,('Input Sheet'!$C55*U58)/12,IF(U$5&lt;25,('Input Sheet'!$D55*U58)/12,IF(U$5&lt;37,('Input Sheet'!$E55*U58)/12,IF(U$5&lt;49,('Input Sheet'!$F55*U58)/12,('Input Sheet'!$G55*U58)/12))))*(1+Analysis!$B$10),0)</f>
        <v>2521</v>
      </c>
      <c r="V130" s="2">
        <f>ROUND(IF(V$5&lt;13,('Input Sheet'!$C55*V58)/12,IF(V$5&lt;25,('Input Sheet'!$D55*V58)/12,IF(V$5&lt;37,('Input Sheet'!$E55*V58)/12,IF(V$5&lt;49,('Input Sheet'!$F55*V58)/12,('Input Sheet'!$G55*V58)/12))))*(1+Analysis!$B$10),0)</f>
        <v>2521</v>
      </c>
      <c r="W130" s="2">
        <f>ROUND(IF(W$5&lt;13,('Input Sheet'!$C55*W58)/12,IF(W$5&lt;25,('Input Sheet'!$D55*W58)/12,IF(W$5&lt;37,('Input Sheet'!$E55*W58)/12,IF(W$5&lt;49,('Input Sheet'!$F55*W58)/12,('Input Sheet'!$G55*W58)/12))))*(1+Analysis!$B$10),0)</f>
        <v>2521</v>
      </c>
      <c r="X130" s="2">
        <f>ROUND(IF(X$5&lt;13,('Input Sheet'!$C55*X58)/12,IF(X$5&lt;25,('Input Sheet'!$D55*X58)/12,IF(X$5&lt;37,('Input Sheet'!$E55*X58)/12,IF(X$5&lt;49,('Input Sheet'!$F55*X58)/12,('Input Sheet'!$G55*X58)/12))))*(1+Analysis!$B$10),0)</f>
        <v>2521</v>
      </c>
      <c r="Y130" s="2">
        <f>ROUND(IF(Y$5&lt;13,('Input Sheet'!$C55*Y58)/12,IF(Y$5&lt;25,('Input Sheet'!$D55*Y58)/12,IF(Y$5&lt;37,('Input Sheet'!$E55*Y58)/12,IF(Y$5&lt;49,('Input Sheet'!$F55*Y58)/12,('Input Sheet'!$G55*Y58)/12))))*(1+Analysis!$B$10),0)</f>
        <v>2521</v>
      </c>
      <c r="Z130" s="2">
        <f>ROUND(IF(Z$5&lt;13,('Input Sheet'!$C55*Z58)/12,IF(Z$5&lt;25,('Input Sheet'!$D55*Z58)/12,IF(Z$5&lt;37,('Input Sheet'!$E55*Z58)/12,IF(Z$5&lt;49,('Input Sheet'!$F55*Z58)/12,('Input Sheet'!$G55*Z58)/12))))*(1+Analysis!$B$10),0)</f>
        <v>2521</v>
      </c>
      <c r="AA130" s="2">
        <f>ROUND(IF(AA$5&lt;13,('Input Sheet'!$C55*AA58)/12,IF(AA$5&lt;25,('Input Sheet'!$D55*AA58)/12,IF(AA$5&lt;37,('Input Sheet'!$E55*AA58)/12,IF(AA$5&lt;49,('Input Sheet'!$F55*AA58)/12,('Input Sheet'!$G55*AA58)/12))))*(1+Analysis!$B$10),0)</f>
        <v>2773</v>
      </c>
      <c r="AB130" s="2">
        <f>ROUND(IF(AB$5&lt;13,('Input Sheet'!$C55*AB58)/12,IF(AB$5&lt;25,('Input Sheet'!$D55*AB58)/12,IF(AB$5&lt;37,('Input Sheet'!$E55*AB58)/12,IF(AB$5&lt;49,('Input Sheet'!$F55*AB58)/12,('Input Sheet'!$G55*AB58)/12))))*(1+Analysis!$B$10),0)</f>
        <v>2773</v>
      </c>
      <c r="AC130" s="2">
        <f>ROUND(IF(AC$5&lt;13,('Input Sheet'!$C55*AC58)/12,IF(AC$5&lt;25,('Input Sheet'!$D55*AC58)/12,IF(AC$5&lt;37,('Input Sheet'!$E55*AC58)/12,IF(AC$5&lt;49,('Input Sheet'!$F55*AC58)/12,('Input Sheet'!$G55*AC58)/12))))*(1+Analysis!$B$10),0)</f>
        <v>2773</v>
      </c>
      <c r="AD130" s="2">
        <f>ROUND(IF(AD$5&lt;13,('Input Sheet'!$C55*AD58)/12,IF(AD$5&lt;25,('Input Sheet'!$D55*AD58)/12,IF(AD$5&lt;37,('Input Sheet'!$E55*AD58)/12,IF(AD$5&lt;49,('Input Sheet'!$F55*AD58)/12,('Input Sheet'!$G55*AD58)/12))))*(1+Analysis!$B$10),0)</f>
        <v>2773</v>
      </c>
      <c r="AE130" s="2">
        <f>ROUND(IF(AE$5&lt;13,('Input Sheet'!$C55*AE58)/12,IF(AE$5&lt;25,('Input Sheet'!$D55*AE58)/12,IF(AE$5&lt;37,('Input Sheet'!$E55*AE58)/12,IF(AE$5&lt;49,('Input Sheet'!$F55*AE58)/12,('Input Sheet'!$G55*AE58)/12))))*(1+Analysis!$B$10),0)</f>
        <v>2773</v>
      </c>
      <c r="AF130" s="2">
        <f>ROUND(IF(AF$5&lt;13,('Input Sheet'!$C55*AF58)/12,IF(AF$5&lt;25,('Input Sheet'!$D55*AF58)/12,IF(AF$5&lt;37,('Input Sheet'!$E55*AF58)/12,IF(AF$5&lt;49,('Input Sheet'!$F55*AF58)/12,('Input Sheet'!$G55*AF58)/12))))*(1+Analysis!$B$10),0)</f>
        <v>2773</v>
      </c>
      <c r="AG130" s="2">
        <f>ROUND(IF(AG$5&lt;13,('Input Sheet'!$C55*AG58)/12,IF(AG$5&lt;25,('Input Sheet'!$D55*AG58)/12,IF(AG$5&lt;37,('Input Sheet'!$E55*AG58)/12,IF(AG$5&lt;49,('Input Sheet'!$F55*AG58)/12,('Input Sheet'!$G55*AG58)/12))))*(1+Analysis!$B$10),0)</f>
        <v>2773</v>
      </c>
      <c r="AH130" s="2">
        <f>ROUND(IF(AH$5&lt;13,('Input Sheet'!$C55*AH58)/12,IF(AH$5&lt;25,('Input Sheet'!$D55*AH58)/12,IF(AH$5&lt;37,('Input Sheet'!$E55*AH58)/12,IF(AH$5&lt;49,('Input Sheet'!$F55*AH58)/12,('Input Sheet'!$G55*AH58)/12))))*(1+Analysis!$B$10),0)</f>
        <v>2773</v>
      </c>
      <c r="AI130" s="2">
        <f>ROUND(IF(AI$5&lt;13,('Input Sheet'!$C55*AI58)/12,IF(AI$5&lt;25,('Input Sheet'!$D55*AI58)/12,IF(AI$5&lt;37,('Input Sheet'!$E55*AI58)/12,IF(AI$5&lt;49,('Input Sheet'!$F55*AI58)/12,('Input Sheet'!$G55*AI58)/12))))*(1+Analysis!$B$10),0)</f>
        <v>2773</v>
      </c>
      <c r="AJ130" s="2">
        <f>ROUND(IF(AJ$5&lt;13,('Input Sheet'!$C55*AJ58)/12,IF(AJ$5&lt;25,('Input Sheet'!$D55*AJ58)/12,IF(AJ$5&lt;37,('Input Sheet'!$E55*AJ58)/12,IF(AJ$5&lt;49,('Input Sheet'!$F55*AJ58)/12,('Input Sheet'!$G55*AJ58)/12))))*(1+Analysis!$B$10),0)</f>
        <v>2773</v>
      </c>
      <c r="AK130" s="2">
        <f>ROUND(IF(AK$5&lt;13,('Input Sheet'!$C55*AK58)/12,IF(AK$5&lt;25,('Input Sheet'!$D55*AK58)/12,IF(AK$5&lt;37,('Input Sheet'!$E55*AK58)/12,IF(AK$5&lt;49,('Input Sheet'!$F55*AK58)/12,('Input Sheet'!$G55*AK58)/12))))*(1+Analysis!$B$10),0)</f>
        <v>2773</v>
      </c>
      <c r="AL130" s="2">
        <f>ROUND(IF(AL$5&lt;13,('Input Sheet'!$C55*AL58)/12,IF(AL$5&lt;25,('Input Sheet'!$D55*AL58)/12,IF(AL$5&lt;37,('Input Sheet'!$E55*AL58)/12,IF(AL$5&lt;49,('Input Sheet'!$F55*AL58)/12,('Input Sheet'!$G55*AL58)/12))))*(1+Analysis!$B$10),0)</f>
        <v>2773</v>
      </c>
      <c r="AM130" s="2">
        <f>ROUND(IF(AM$5&lt;13,('Input Sheet'!$C55*AM58)/12,IF(AM$5&lt;25,('Input Sheet'!$D55*AM58)/12,IF(AM$5&lt;37,('Input Sheet'!$E55*AM58)/12,IF(AM$5&lt;49,('Input Sheet'!$F55*AM58)/12,('Input Sheet'!$G55*AM58)/12))))*(1+Analysis!$B$10),0)</f>
        <v>3050</v>
      </c>
      <c r="AN130" s="2">
        <f>ROUND(IF(AN$5&lt;13,('Input Sheet'!$C55*AN58)/12,IF(AN$5&lt;25,('Input Sheet'!$D55*AN58)/12,IF(AN$5&lt;37,('Input Sheet'!$E55*AN58)/12,IF(AN$5&lt;49,('Input Sheet'!$F55*AN58)/12,('Input Sheet'!$G55*AN58)/12))))*(1+Analysis!$B$10),0)</f>
        <v>3050</v>
      </c>
      <c r="AO130" s="2">
        <f>ROUND(IF(AO$5&lt;13,('Input Sheet'!$C55*AO58)/12,IF(AO$5&lt;25,('Input Sheet'!$D55*AO58)/12,IF(AO$5&lt;37,('Input Sheet'!$E55*AO58)/12,IF(AO$5&lt;49,('Input Sheet'!$F55*AO58)/12,('Input Sheet'!$G55*AO58)/12))))*(1+Analysis!$B$10),0)</f>
        <v>3050</v>
      </c>
      <c r="AP130" s="2">
        <f>ROUND(IF(AP$5&lt;13,('Input Sheet'!$C55*AP58)/12,IF(AP$5&lt;25,('Input Sheet'!$D55*AP58)/12,IF(AP$5&lt;37,('Input Sheet'!$E55*AP58)/12,IF(AP$5&lt;49,('Input Sheet'!$F55*AP58)/12,('Input Sheet'!$G55*AP58)/12))))*(1+Analysis!$B$10),0)</f>
        <v>3050</v>
      </c>
      <c r="AQ130" s="2">
        <f>ROUND(IF(AQ$5&lt;13,('Input Sheet'!$C55*AQ58)/12,IF(AQ$5&lt;25,('Input Sheet'!$D55*AQ58)/12,IF(AQ$5&lt;37,('Input Sheet'!$E55*AQ58)/12,IF(AQ$5&lt;49,('Input Sheet'!$F55*AQ58)/12,('Input Sheet'!$G55*AQ58)/12))))*(1+Analysis!$B$10),0)</f>
        <v>3050</v>
      </c>
      <c r="AR130" s="2">
        <f>ROUND(IF(AR$5&lt;13,('Input Sheet'!$C55*AR58)/12,IF(AR$5&lt;25,('Input Sheet'!$D55*AR58)/12,IF(AR$5&lt;37,('Input Sheet'!$E55*AR58)/12,IF(AR$5&lt;49,('Input Sheet'!$F55*AR58)/12,('Input Sheet'!$G55*AR58)/12))))*(1+Analysis!$B$10),0)</f>
        <v>3050</v>
      </c>
      <c r="AS130" s="2">
        <f>ROUND(IF(AS$5&lt;13,('Input Sheet'!$C55*AS58)/12,IF(AS$5&lt;25,('Input Sheet'!$D55*AS58)/12,IF(AS$5&lt;37,('Input Sheet'!$E55*AS58)/12,IF(AS$5&lt;49,('Input Sheet'!$F55*AS58)/12,('Input Sheet'!$G55*AS58)/12))))*(1+Analysis!$B$10),0)</f>
        <v>3050</v>
      </c>
      <c r="AT130" s="2">
        <f>ROUND(IF(AT$5&lt;13,('Input Sheet'!$C55*AT58)/12,IF(AT$5&lt;25,('Input Sheet'!$D55*AT58)/12,IF(AT$5&lt;37,('Input Sheet'!$E55*AT58)/12,IF(AT$5&lt;49,('Input Sheet'!$F55*AT58)/12,('Input Sheet'!$G55*AT58)/12))))*(1+Analysis!$B$10),0)</f>
        <v>3050</v>
      </c>
      <c r="AU130" s="2">
        <f>ROUND(IF(AU$5&lt;13,('Input Sheet'!$C55*AU58)/12,IF(AU$5&lt;25,('Input Sheet'!$D55*AU58)/12,IF(AU$5&lt;37,('Input Sheet'!$E55*AU58)/12,IF(AU$5&lt;49,('Input Sheet'!$F55*AU58)/12,('Input Sheet'!$G55*AU58)/12))))*(1+Analysis!$B$10),0)</f>
        <v>3050</v>
      </c>
      <c r="AV130" s="2">
        <f>ROUND(IF(AV$5&lt;13,('Input Sheet'!$C55*AV58)/12,IF(AV$5&lt;25,('Input Sheet'!$D55*AV58)/12,IF(AV$5&lt;37,('Input Sheet'!$E55*AV58)/12,IF(AV$5&lt;49,('Input Sheet'!$F55*AV58)/12,('Input Sheet'!$G55*AV58)/12))))*(1+Analysis!$B$10),0)</f>
        <v>3050</v>
      </c>
      <c r="AW130" s="2">
        <f>ROUND(IF(AW$5&lt;13,('Input Sheet'!$C55*AW58)/12,IF(AW$5&lt;25,('Input Sheet'!$D55*AW58)/12,IF(AW$5&lt;37,('Input Sheet'!$E55*AW58)/12,IF(AW$5&lt;49,('Input Sheet'!$F55*AW58)/12,('Input Sheet'!$G55*AW58)/12))))*(1+Analysis!$B$10),0)</f>
        <v>3050</v>
      </c>
      <c r="AX130" s="2">
        <f>ROUND(IF(AX$5&lt;13,('Input Sheet'!$C55*AX58)/12,IF(AX$5&lt;25,('Input Sheet'!$D55*AX58)/12,IF(AX$5&lt;37,('Input Sheet'!$E55*AX58)/12,IF(AX$5&lt;49,('Input Sheet'!$F55*AX58)/12,('Input Sheet'!$G55*AX58)/12))))*(1+Analysis!$B$10),0)</f>
        <v>3050</v>
      </c>
      <c r="AY130" s="2">
        <f>ROUND(IF(AY$5&lt;13,('Input Sheet'!$C55*AY58)/12,IF(AY$5&lt;25,('Input Sheet'!$D55*AY58)/12,IF(AY$5&lt;37,('Input Sheet'!$E55*AY58)/12,IF(AY$5&lt;49,('Input Sheet'!$F55*AY58)/12,('Input Sheet'!$G55*AY58)/12))))*(1+Analysis!$B$10),0)</f>
        <v>3355</v>
      </c>
      <c r="AZ130" s="2">
        <f>ROUND(IF(AZ$5&lt;13,('Input Sheet'!$C55*AZ58)/12,IF(AZ$5&lt;25,('Input Sheet'!$D55*AZ58)/12,IF(AZ$5&lt;37,('Input Sheet'!$E55*AZ58)/12,IF(AZ$5&lt;49,('Input Sheet'!$F55*AZ58)/12,('Input Sheet'!$G55*AZ58)/12))))*(1+Analysis!$B$10),0)</f>
        <v>3355</v>
      </c>
      <c r="BA130" s="2">
        <f>ROUND(IF(BA$5&lt;13,('Input Sheet'!$C55*BA58)/12,IF(BA$5&lt;25,('Input Sheet'!$D55*BA58)/12,IF(BA$5&lt;37,('Input Sheet'!$E55*BA58)/12,IF(BA$5&lt;49,('Input Sheet'!$F55*BA58)/12,('Input Sheet'!$G55*BA58)/12))))*(1+Analysis!$B$10),0)</f>
        <v>3355</v>
      </c>
      <c r="BB130" s="2">
        <f>ROUND(IF(BB$5&lt;13,('Input Sheet'!$C55*BB58)/12,IF(BB$5&lt;25,('Input Sheet'!$D55*BB58)/12,IF(BB$5&lt;37,('Input Sheet'!$E55*BB58)/12,IF(BB$5&lt;49,('Input Sheet'!$F55*BB58)/12,('Input Sheet'!$G55*BB58)/12))))*(1+Analysis!$B$10),0)</f>
        <v>3355</v>
      </c>
      <c r="BC130" s="2">
        <f>ROUND(IF(BC$5&lt;13,('Input Sheet'!$C55*BC58)/12,IF(BC$5&lt;25,('Input Sheet'!$D55*BC58)/12,IF(BC$5&lt;37,('Input Sheet'!$E55*BC58)/12,IF(BC$5&lt;49,('Input Sheet'!$F55*BC58)/12,('Input Sheet'!$G55*BC58)/12))))*(1+Analysis!$B$10),0)</f>
        <v>3355</v>
      </c>
      <c r="BD130" s="2">
        <f>ROUND(IF(BD$5&lt;13,('Input Sheet'!$C55*BD58)/12,IF(BD$5&lt;25,('Input Sheet'!$D55*BD58)/12,IF(BD$5&lt;37,('Input Sheet'!$E55*BD58)/12,IF(BD$5&lt;49,('Input Sheet'!$F55*BD58)/12,('Input Sheet'!$G55*BD58)/12))))*(1+Analysis!$B$10),0)</f>
        <v>3355</v>
      </c>
      <c r="BE130" s="2">
        <f>ROUND(IF(BE$5&lt;13,('Input Sheet'!$C55*BE58)/12,IF(BE$5&lt;25,('Input Sheet'!$D55*BE58)/12,IF(BE$5&lt;37,('Input Sheet'!$E55*BE58)/12,IF(BE$5&lt;49,('Input Sheet'!$F55*BE58)/12,('Input Sheet'!$G55*BE58)/12))))*(1+Analysis!$B$10),0)</f>
        <v>3355</v>
      </c>
      <c r="BF130" s="2">
        <f>ROUND(IF(BF$5&lt;13,('Input Sheet'!$C55*BF58)/12,IF(BF$5&lt;25,('Input Sheet'!$D55*BF58)/12,IF(BF$5&lt;37,('Input Sheet'!$E55*BF58)/12,IF(BF$5&lt;49,('Input Sheet'!$F55*BF58)/12,('Input Sheet'!$G55*BF58)/12))))*(1+Analysis!$B$10),0)</f>
        <v>3355</v>
      </c>
      <c r="BG130" s="2">
        <f>ROUND(IF(BG$5&lt;13,('Input Sheet'!$C55*BG58)/12,IF(BG$5&lt;25,('Input Sheet'!$D55*BG58)/12,IF(BG$5&lt;37,('Input Sheet'!$E55*BG58)/12,IF(BG$5&lt;49,('Input Sheet'!$F55*BG58)/12,('Input Sheet'!$G55*BG58)/12))))*(1+Analysis!$B$10),0)</f>
        <v>3355</v>
      </c>
      <c r="BH130" s="2">
        <f>ROUND(IF(BH$5&lt;13,('Input Sheet'!$C55*BH58)/12,IF(BH$5&lt;25,('Input Sheet'!$D55*BH58)/12,IF(BH$5&lt;37,('Input Sheet'!$E55*BH58)/12,IF(BH$5&lt;49,('Input Sheet'!$F55*BH58)/12,('Input Sheet'!$G55*BH58)/12))))*(1+Analysis!$B$10),0)</f>
        <v>3355</v>
      </c>
      <c r="BI130" s="2">
        <f>ROUND(IF(BI$5&lt;13,('Input Sheet'!$C55*BI58)/12,IF(BI$5&lt;25,('Input Sheet'!$D55*BI58)/12,IF(BI$5&lt;37,('Input Sheet'!$E55*BI58)/12,IF(BI$5&lt;49,('Input Sheet'!$F55*BI58)/12,('Input Sheet'!$G55*BI58)/12))))*(1+Analysis!$B$10),0)</f>
        <v>3355</v>
      </c>
      <c r="BJ130" s="2">
        <f>ROUND(IF(BJ$5&lt;13,('Input Sheet'!$C55*BJ58)/12,IF(BJ$5&lt;25,('Input Sheet'!$D55*BJ58)/12,IF(BJ$5&lt;37,('Input Sheet'!$E55*BJ58)/12,IF(BJ$5&lt;49,('Input Sheet'!$F55*BJ58)/12,('Input Sheet'!$G55*BJ58)/12))))*(1+Analysis!$B$10),0)</f>
        <v>3355</v>
      </c>
    </row>
    <row r="131" spans="1:62" x14ac:dyDescent="0.25">
      <c r="B131" s="2" t="str">
        <f t="shared" si="20"/>
        <v>PAYE</v>
      </c>
      <c r="C131" s="48">
        <f t="shared" ref="C131:AH131" si="105">IF(C130=0,0,IF((C130-PersonalAllowance)&gt;LowerLevel,IF((C130-PersonalAllowance)&gt;Upperlevel,(C130-PersonalAllowance-Upperlevel)*PAYErateHigher+Taxaddhigher+Taxaddmedium,(C130-PersonalAllowance-LowerLevel)*PAYErateMedium+Taxaddmedium),(C130-PersonalAllowance)*PAYErate))</f>
        <v>397.04833333333329</v>
      </c>
      <c r="D131" s="48">
        <f t="shared" si="105"/>
        <v>397.04833333333329</v>
      </c>
      <c r="E131" s="48">
        <f t="shared" si="105"/>
        <v>397.04833333333329</v>
      </c>
      <c r="F131" s="48">
        <f t="shared" si="105"/>
        <v>397.04833333333329</v>
      </c>
      <c r="G131" s="48">
        <f t="shared" si="105"/>
        <v>397.04833333333329</v>
      </c>
      <c r="H131" s="48">
        <f t="shared" si="105"/>
        <v>397.04833333333329</v>
      </c>
      <c r="I131" s="48">
        <f t="shared" si="105"/>
        <v>397.04833333333329</v>
      </c>
      <c r="J131" s="48">
        <f t="shared" si="105"/>
        <v>397.04833333333329</v>
      </c>
      <c r="K131" s="48">
        <f t="shared" si="105"/>
        <v>397.04833333333329</v>
      </c>
      <c r="L131" s="48">
        <f t="shared" si="105"/>
        <v>397.04833333333329</v>
      </c>
      <c r="M131" s="48">
        <f t="shared" si="105"/>
        <v>397.04833333333329</v>
      </c>
      <c r="N131" s="48">
        <f t="shared" si="105"/>
        <v>397.04833333333329</v>
      </c>
      <c r="O131" s="48">
        <f t="shared" si="105"/>
        <v>447.42833333333334</v>
      </c>
      <c r="P131" s="48">
        <f t="shared" si="105"/>
        <v>447.42833333333334</v>
      </c>
      <c r="Q131" s="48">
        <f t="shared" si="105"/>
        <v>447.42833333333334</v>
      </c>
      <c r="R131" s="48">
        <f t="shared" si="105"/>
        <v>447.42833333333334</v>
      </c>
      <c r="S131" s="48">
        <f t="shared" si="105"/>
        <v>447.42833333333334</v>
      </c>
      <c r="T131" s="48">
        <f t="shared" si="105"/>
        <v>447.42833333333334</v>
      </c>
      <c r="U131" s="48">
        <f t="shared" si="105"/>
        <v>447.42833333333334</v>
      </c>
      <c r="V131" s="48">
        <f t="shared" si="105"/>
        <v>447.42833333333334</v>
      </c>
      <c r="W131" s="48">
        <f t="shared" si="105"/>
        <v>447.42833333333334</v>
      </c>
      <c r="X131" s="48">
        <f t="shared" si="105"/>
        <v>447.42833333333334</v>
      </c>
      <c r="Y131" s="48">
        <f t="shared" si="105"/>
        <v>447.42833333333334</v>
      </c>
      <c r="Z131" s="48">
        <f t="shared" si="105"/>
        <v>447.42833333333334</v>
      </c>
      <c r="AA131" s="48">
        <f t="shared" si="105"/>
        <v>502.86833333333334</v>
      </c>
      <c r="AB131" s="48">
        <f t="shared" si="105"/>
        <v>502.86833333333334</v>
      </c>
      <c r="AC131" s="48">
        <f t="shared" si="105"/>
        <v>502.86833333333334</v>
      </c>
      <c r="AD131" s="48">
        <f t="shared" si="105"/>
        <v>502.86833333333334</v>
      </c>
      <c r="AE131" s="48">
        <f t="shared" si="105"/>
        <v>502.86833333333334</v>
      </c>
      <c r="AF131" s="48">
        <f t="shared" si="105"/>
        <v>502.86833333333334</v>
      </c>
      <c r="AG131" s="48">
        <f t="shared" si="105"/>
        <v>502.86833333333334</v>
      </c>
      <c r="AH131" s="48">
        <f t="shared" si="105"/>
        <v>502.86833333333334</v>
      </c>
      <c r="AI131" s="48">
        <f t="shared" ref="AI131:BJ131" si="106">IF(AI130=0,0,IF((AI130-PersonalAllowance)&gt;LowerLevel,IF((AI130-PersonalAllowance)&gt;Upperlevel,(AI130-PersonalAllowance-Upperlevel)*PAYErateHigher+Taxaddhigher+Taxaddmedium,(AI130-PersonalAllowance-LowerLevel)*PAYErateMedium+Taxaddmedium),(AI130-PersonalAllowance)*PAYErate))</f>
        <v>502.86833333333334</v>
      </c>
      <c r="AJ131" s="48">
        <f t="shared" si="106"/>
        <v>502.86833333333334</v>
      </c>
      <c r="AK131" s="48">
        <f t="shared" si="106"/>
        <v>502.86833333333334</v>
      </c>
      <c r="AL131" s="48">
        <f t="shared" si="106"/>
        <v>502.86833333333334</v>
      </c>
      <c r="AM131" s="48">
        <f t="shared" si="106"/>
        <v>570.63333333333344</v>
      </c>
      <c r="AN131" s="48">
        <f t="shared" si="106"/>
        <v>570.63333333333344</v>
      </c>
      <c r="AO131" s="48">
        <f t="shared" si="106"/>
        <v>570.63333333333344</v>
      </c>
      <c r="AP131" s="48">
        <f t="shared" si="106"/>
        <v>570.63333333333344</v>
      </c>
      <c r="AQ131" s="48">
        <f t="shared" si="106"/>
        <v>570.63333333333344</v>
      </c>
      <c r="AR131" s="48">
        <f t="shared" si="106"/>
        <v>570.63333333333344</v>
      </c>
      <c r="AS131" s="48">
        <f t="shared" si="106"/>
        <v>570.63333333333344</v>
      </c>
      <c r="AT131" s="48">
        <f t="shared" si="106"/>
        <v>570.63333333333344</v>
      </c>
      <c r="AU131" s="48">
        <f t="shared" si="106"/>
        <v>570.63333333333344</v>
      </c>
      <c r="AV131" s="48">
        <f t="shared" si="106"/>
        <v>570.63333333333344</v>
      </c>
      <c r="AW131" s="48">
        <f t="shared" si="106"/>
        <v>570.63333333333344</v>
      </c>
      <c r="AX131" s="48">
        <f t="shared" si="106"/>
        <v>570.63333333333344</v>
      </c>
      <c r="AY131" s="48">
        <f t="shared" si="106"/>
        <v>692.63333333333355</v>
      </c>
      <c r="AZ131" s="48">
        <f t="shared" si="106"/>
        <v>692.63333333333355</v>
      </c>
      <c r="BA131" s="48">
        <f t="shared" si="106"/>
        <v>692.63333333333355</v>
      </c>
      <c r="BB131" s="48">
        <f t="shared" si="106"/>
        <v>692.63333333333355</v>
      </c>
      <c r="BC131" s="48">
        <f t="shared" si="106"/>
        <v>692.63333333333355</v>
      </c>
      <c r="BD131" s="48">
        <f t="shared" si="106"/>
        <v>692.63333333333355</v>
      </c>
      <c r="BE131" s="48">
        <f t="shared" si="106"/>
        <v>692.63333333333355</v>
      </c>
      <c r="BF131" s="48">
        <f t="shared" si="106"/>
        <v>692.63333333333355</v>
      </c>
      <c r="BG131" s="48">
        <f t="shared" si="106"/>
        <v>692.63333333333355</v>
      </c>
      <c r="BH131" s="48">
        <f t="shared" si="106"/>
        <v>692.63333333333355</v>
      </c>
      <c r="BI131" s="48">
        <f t="shared" si="106"/>
        <v>692.63333333333355</v>
      </c>
      <c r="BJ131" s="48">
        <f t="shared" si="106"/>
        <v>692.63333333333355</v>
      </c>
    </row>
    <row r="132" spans="1:62" x14ac:dyDescent="0.25">
      <c r="B132" s="2" t="str">
        <f t="shared" si="20"/>
        <v>E'ee NIC</v>
      </c>
      <c r="C132" s="48">
        <f t="shared" ref="C132:AH132" si="107">IF(C130=0,0,IF(C130*12/52&gt;Upperearningslimit,((Upperearningslimit-NICnilEmployee)*EeeNICrate*52/12)+((C130*12/52-Upperearningslimit)*EeeNICrate1*52/12),((C130*12)/52-NICnilEmployee)*EeeNICrate*52/12))</f>
        <v>208.74333333333334</v>
      </c>
      <c r="D132" s="48">
        <f t="shared" si="107"/>
        <v>208.74333333333334</v>
      </c>
      <c r="E132" s="48">
        <f t="shared" si="107"/>
        <v>208.74333333333334</v>
      </c>
      <c r="F132" s="48">
        <f t="shared" si="107"/>
        <v>208.74333333333334</v>
      </c>
      <c r="G132" s="48">
        <f t="shared" si="107"/>
        <v>208.74333333333334</v>
      </c>
      <c r="H132" s="48">
        <f t="shared" si="107"/>
        <v>208.74333333333334</v>
      </c>
      <c r="I132" s="48">
        <f t="shared" si="107"/>
        <v>208.74333333333334</v>
      </c>
      <c r="J132" s="48">
        <f t="shared" si="107"/>
        <v>208.74333333333334</v>
      </c>
      <c r="K132" s="48">
        <f t="shared" si="107"/>
        <v>208.74333333333334</v>
      </c>
      <c r="L132" s="48">
        <f t="shared" si="107"/>
        <v>208.74333333333334</v>
      </c>
      <c r="M132" s="48">
        <f t="shared" si="107"/>
        <v>208.74333333333334</v>
      </c>
      <c r="N132" s="48">
        <f t="shared" si="107"/>
        <v>208.74333333333334</v>
      </c>
      <c r="O132" s="48">
        <f t="shared" si="107"/>
        <v>233.93333333333331</v>
      </c>
      <c r="P132" s="48">
        <f t="shared" si="107"/>
        <v>233.93333333333331</v>
      </c>
      <c r="Q132" s="48">
        <f t="shared" si="107"/>
        <v>233.93333333333331</v>
      </c>
      <c r="R132" s="48">
        <f t="shared" si="107"/>
        <v>233.93333333333331</v>
      </c>
      <c r="S132" s="48">
        <f t="shared" si="107"/>
        <v>233.93333333333331</v>
      </c>
      <c r="T132" s="48">
        <f t="shared" si="107"/>
        <v>233.93333333333331</v>
      </c>
      <c r="U132" s="48">
        <f t="shared" si="107"/>
        <v>233.93333333333331</v>
      </c>
      <c r="V132" s="48">
        <f t="shared" si="107"/>
        <v>233.93333333333331</v>
      </c>
      <c r="W132" s="48">
        <f t="shared" si="107"/>
        <v>233.93333333333331</v>
      </c>
      <c r="X132" s="48">
        <f t="shared" si="107"/>
        <v>233.93333333333331</v>
      </c>
      <c r="Y132" s="48">
        <f t="shared" si="107"/>
        <v>233.93333333333331</v>
      </c>
      <c r="Z132" s="48">
        <f t="shared" si="107"/>
        <v>233.93333333333331</v>
      </c>
      <c r="AA132" s="48">
        <f t="shared" si="107"/>
        <v>248.68666666666667</v>
      </c>
      <c r="AB132" s="48">
        <f t="shared" si="107"/>
        <v>248.68666666666667</v>
      </c>
      <c r="AC132" s="48">
        <f t="shared" si="107"/>
        <v>248.68666666666667</v>
      </c>
      <c r="AD132" s="48">
        <f t="shared" si="107"/>
        <v>248.68666666666667</v>
      </c>
      <c r="AE132" s="48">
        <f t="shared" si="107"/>
        <v>248.68666666666667</v>
      </c>
      <c r="AF132" s="48">
        <f t="shared" si="107"/>
        <v>248.68666666666667</v>
      </c>
      <c r="AG132" s="48">
        <f t="shared" si="107"/>
        <v>248.68666666666667</v>
      </c>
      <c r="AH132" s="48">
        <f t="shared" si="107"/>
        <v>248.68666666666667</v>
      </c>
      <c r="AI132" s="48">
        <f t="shared" ref="AI132:BJ132" si="108">IF(AI130=0,0,IF(AI130*12/52&gt;Upperearningslimit,((Upperearningslimit-NICnilEmployee)*EeeNICrate*52/12)+((AI130*12/52-Upperearningslimit)*EeeNICrate1*52/12),((AI130*12)/52-NICnilEmployee)*EeeNICrate*52/12))</f>
        <v>248.68666666666667</v>
      </c>
      <c r="AJ132" s="48">
        <f t="shared" si="108"/>
        <v>248.68666666666667</v>
      </c>
      <c r="AK132" s="48">
        <f t="shared" si="108"/>
        <v>248.68666666666667</v>
      </c>
      <c r="AL132" s="48">
        <f t="shared" si="108"/>
        <v>248.68666666666667</v>
      </c>
      <c r="AM132" s="48">
        <f t="shared" si="108"/>
        <v>251.45666666666668</v>
      </c>
      <c r="AN132" s="48">
        <f t="shared" si="108"/>
        <v>251.45666666666668</v>
      </c>
      <c r="AO132" s="48">
        <f t="shared" si="108"/>
        <v>251.45666666666668</v>
      </c>
      <c r="AP132" s="48">
        <f t="shared" si="108"/>
        <v>251.45666666666668</v>
      </c>
      <c r="AQ132" s="48">
        <f t="shared" si="108"/>
        <v>251.45666666666668</v>
      </c>
      <c r="AR132" s="48">
        <f t="shared" si="108"/>
        <v>251.45666666666668</v>
      </c>
      <c r="AS132" s="48">
        <f t="shared" si="108"/>
        <v>251.45666666666668</v>
      </c>
      <c r="AT132" s="48">
        <f t="shared" si="108"/>
        <v>251.45666666666668</v>
      </c>
      <c r="AU132" s="48">
        <f t="shared" si="108"/>
        <v>251.45666666666668</v>
      </c>
      <c r="AV132" s="48">
        <f t="shared" si="108"/>
        <v>251.45666666666668</v>
      </c>
      <c r="AW132" s="48">
        <f t="shared" si="108"/>
        <v>251.45666666666668</v>
      </c>
      <c r="AX132" s="48">
        <f t="shared" si="108"/>
        <v>251.45666666666668</v>
      </c>
      <c r="AY132" s="48">
        <f t="shared" si="108"/>
        <v>254.50666666666669</v>
      </c>
      <c r="AZ132" s="48">
        <f t="shared" si="108"/>
        <v>254.50666666666669</v>
      </c>
      <c r="BA132" s="48">
        <f t="shared" si="108"/>
        <v>254.50666666666669</v>
      </c>
      <c r="BB132" s="48">
        <f t="shared" si="108"/>
        <v>254.50666666666669</v>
      </c>
      <c r="BC132" s="48">
        <f t="shared" si="108"/>
        <v>254.50666666666669</v>
      </c>
      <c r="BD132" s="48">
        <f t="shared" si="108"/>
        <v>254.50666666666669</v>
      </c>
      <c r="BE132" s="48">
        <f t="shared" si="108"/>
        <v>254.50666666666669</v>
      </c>
      <c r="BF132" s="48">
        <f t="shared" si="108"/>
        <v>254.50666666666669</v>
      </c>
      <c r="BG132" s="48">
        <f t="shared" si="108"/>
        <v>254.50666666666669</v>
      </c>
      <c r="BH132" s="48">
        <f t="shared" si="108"/>
        <v>254.50666666666669</v>
      </c>
      <c r="BI132" s="48">
        <f t="shared" si="108"/>
        <v>254.50666666666669</v>
      </c>
      <c r="BJ132" s="48">
        <f t="shared" si="108"/>
        <v>254.50666666666669</v>
      </c>
    </row>
    <row r="133" spans="1:62" x14ac:dyDescent="0.25">
      <c r="B133" s="2" t="str">
        <f t="shared" si="20"/>
        <v>Net Pay</v>
      </c>
      <c r="C133" s="2">
        <f>C130-C131-C132</f>
        <v>1686.2083333333335</v>
      </c>
      <c r="D133" s="2">
        <f t="shared" ref="D133:BJ133" si="109">D130-D131-D132</f>
        <v>1686.2083333333335</v>
      </c>
      <c r="E133" s="2">
        <f t="shared" si="109"/>
        <v>1686.2083333333335</v>
      </c>
      <c r="F133" s="2">
        <f t="shared" si="109"/>
        <v>1686.2083333333335</v>
      </c>
      <c r="G133" s="2">
        <f t="shared" si="109"/>
        <v>1686.2083333333335</v>
      </c>
      <c r="H133" s="2">
        <f t="shared" si="109"/>
        <v>1686.2083333333335</v>
      </c>
      <c r="I133" s="2">
        <f t="shared" si="109"/>
        <v>1686.2083333333335</v>
      </c>
      <c r="J133" s="2">
        <f t="shared" si="109"/>
        <v>1686.2083333333335</v>
      </c>
      <c r="K133" s="2">
        <f t="shared" si="109"/>
        <v>1686.2083333333335</v>
      </c>
      <c r="L133" s="2">
        <f t="shared" si="109"/>
        <v>1686.2083333333335</v>
      </c>
      <c r="M133" s="2">
        <f t="shared" si="109"/>
        <v>1686.2083333333335</v>
      </c>
      <c r="N133" s="2">
        <f t="shared" si="109"/>
        <v>1686.2083333333335</v>
      </c>
      <c r="O133" s="2">
        <f t="shared" si="109"/>
        <v>1839.6383333333333</v>
      </c>
      <c r="P133" s="2">
        <f t="shared" si="109"/>
        <v>1839.6383333333333</v>
      </c>
      <c r="Q133" s="2">
        <f t="shared" si="109"/>
        <v>1839.6383333333333</v>
      </c>
      <c r="R133" s="2">
        <f t="shared" si="109"/>
        <v>1839.6383333333333</v>
      </c>
      <c r="S133" s="2">
        <f t="shared" si="109"/>
        <v>1839.6383333333333</v>
      </c>
      <c r="T133" s="2">
        <f t="shared" si="109"/>
        <v>1839.6383333333333</v>
      </c>
      <c r="U133" s="2">
        <f t="shared" si="109"/>
        <v>1839.6383333333333</v>
      </c>
      <c r="V133" s="2">
        <f t="shared" si="109"/>
        <v>1839.6383333333333</v>
      </c>
      <c r="W133" s="2">
        <f t="shared" si="109"/>
        <v>1839.6383333333333</v>
      </c>
      <c r="X133" s="2">
        <f t="shared" si="109"/>
        <v>1839.6383333333333</v>
      </c>
      <c r="Y133" s="2">
        <f t="shared" si="109"/>
        <v>1839.6383333333333</v>
      </c>
      <c r="Z133" s="2">
        <f t="shared" si="109"/>
        <v>1839.6383333333333</v>
      </c>
      <c r="AA133" s="2">
        <f t="shared" si="109"/>
        <v>2021.4449999999999</v>
      </c>
      <c r="AB133" s="2">
        <f t="shared" si="109"/>
        <v>2021.4449999999999</v>
      </c>
      <c r="AC133" s="2">
        <f t="shared" si="109"/>
        <v>2021.4449999999999</v>
      </c>
      <c r="AD133" s="2">
        <f t="shared" si="109"/>
        <v>2021.4449999999999</v>
      </c>
      <c r="AE133" s="2">
        <f t="shared" si="109"/>
        <v>2021.4449999999999</v>
      </c>
      <c r="AF133" s="2">
        <f t="shared" si="109"/>
        <v>2021.4449999999999</v>
      </c>
      <c r="AG133" s="2">
        <f t="shared" si="109"/>
        <v>2021.4449999999999</v>
      </c>
      <c r="AH133" s="2">
        <f t="shared" si="109"/>
        <v>2021.4449999999999</v>
      </c>
      <c r="AI133" s="2">
        <f t="shared" si="109"/>
        <v>2021.4449999999999</v>
      </c>
      <c r="AJ133" s="2">
        <f t="shared" si="109"/>
        <v>2021.4449999999999</v>
      </c>
      <c r="AK133" s="2">
        <f t="shared" si="109"/>
        <v>2021.4449999999999</v>
      </c>
      <c r="AL133" s="2">
        <f t="shared" si="109"/>
        <v>2021.4449999999999</v>
      </c>
      <c r="AM133" s="2">
        <f t="shared" si="109"/>
        <v>2227.9100000000003</v>
      </c>
      <c r="AN133" s="2">
        <f t="shared" si="109"/>
        <v>2227.9100000000003</v>
      </c>
      <c r="AO133" s="2">
        <f t="shared" si="109"/>
        <v>2227.9100000000003</v>
      </c>
      <c r="AP133" s="2">
        <f t="shared" si="109"/>
        <v>2227.9100000000003</v>
      </c>
      <c r="AQ133" s="2">
        <f t="shared" si="109"/>
        <v>2227.9100000000003</v>
      </c>
      <c r="AR133" s="2">
        <f t="shared" si="109"/>
        <v>2227.9100000000003</v>
      </c>
      <c r="AS133" s="2">
        <f t="shared" si="109"/>
        <v>2227.9100000000003</v>
      </c>
      <c r="AT133" s="2">
        <f t="shared" si="109"/>
        <v>2227.9100000000003</v>
      </c>
      <c r="AU133" s="2">
        <f t="shared" si="109"/>
        <v>2227.9100000000003</v>
      </c>
      <c r="AV133" s="2">
        <f t="shared" si="109"/>
        <v>2227.9100000000003</v>
      </c>
      <c r="AW133" s="2">
        <f t="shared" si="109"/>
        <v>2227.9100000000003</v>
      </c>
      <c r="AX133" s="2">
        <f t="shared" si="109"/>
        <v>2227.9100000000003</v>
      </c>
      <c r="AY133" s="2">
        <f t="shared" si="109"/>
        <v>2407.8599999999997</v>
      </c>
      <c r="AZ133" s="2">
        <f t="shared" si="109"/>
        <v>2407.8599999999997</v>
      </c>
      <c r="BA133" s="2">
        <f t="shared" si="109"/>
        <v>2407.8599999999997</v>
      </c>
      <c r="BB133" s="2">
        <f t="shared" si="109"/>
        <v>2407.8599999999997</v>
      </c>
      <c r="BC133" s="2">
        <f t="shared" si="109"/>
        <v>2407.8599999999997</v>
      </c>
      <c r="BD133" s="2">
        <f t="shared" si="109"/>
        <v>2407.8599999999997</v>
      </c>
      <c r="BE133" s="2">
        <f t="shared" si="109"/>
        <v>2407.8599999999997</v>
      </c>
      <c r="BF133" s="2">
        <f t="shared" si="109"/>
        <v>2407.8599999999997</v>
      </c>
      <c r="BG133" s="2">
        <f t="shared" si="109"/>
        <v>2407.8599999999997</v>
      </c>
      <c r="BH133" s="2">
        <f t="shared" si="109"/>
        <v>2407.8599999999997</v>
      </c>
      <c r="BI133" s="2">
        <f t="shared" si="109"/>
        <v>2407.8599999999997</v>
      </c>
      <c r="BJ133" s="2">
        <f t="shared" si="109"/>
        <v>2407.8599999999997</v>
      </c>
    </row>
    <row r="134" spans="1:62" x14ac:dyDescent="0.25">
      <c r="B134" s="2" t="str">
        <f t="shared" si="20"/>
        <v>E'er NIC</v>
      </c>
      <c r="C134" s="48">
        <f t="shared" ref="C134:AH134" si="110">IF(C130=0,0,((C130*12/52)-NICnilEmployer)*EerNICrate*52/12)</f>
        <v>242.90133333333333</v>
      </c>
      <c r="D134" s="48">
        <f t="shared" si="110"/>
        <v>242.90133333333333</v>
      </c>
      <c r="E134" s="48">
        <f t="shared" si="110"/>
        <v>242.90133333333333</v>
      </c>
      <c r="F134" s="48">
        <f t="shared" si="110"/>
        <v>242.90133333333333</v>
      </c>
      <c r="G134" s="48">
        <f t="shared" si="110"/>
        <v>242.90133333333333</v>
      </c>
      <c r="H134" s="48">
        <f t="shared" si="110"/>
        <v>242.90133333333333</v>
      </c>
      <c r="I134" s="48">
        <f t="shared" si="110"/>
        <v>242.90133333333333</v>
      </c>
      <c r="J134" s="48">
        <f t="shared" si="110"/>
        <v>242.90133333333333</v>
      </c>
      <c r="K134" s="48">
        <f t="shared" si="110"/>
        <v>242.90133333333333</v>
      </c>
      <c r="L134" s="48">
        <f t="shared" si="110"/>
        <v>242.90133333333333</v>
      </c>
      <c r="M134" s="48">
        <f t="shared" si="110"/>
        <v>242.90133333333333</v>
      </c>
      <c r="N134" s="48">
        <f t="shared" si="110"/>
        <v>242.90133333333333</v>
      </c>
      <c r="O134" s="48">
        <f t="shared" si="110"/>
        <v>272.21333333333331</v>
      </c>
      <c r="P134" s="48">
        <f t="shared" si="110"/>
        <v>272.21333333333331</v>
      </c>
      <c r="Q134" s="48">
        <f t="shared" si="110"/>
        <v>272.21333333333331</v>
      </c>
      <c r="R134" s="48">
        <f t="shared" si="110"/>
        <v>272.21333333333331</v>
      </c>
      <c r="S134" s="48">
        <f t="shared" si="110"/>
        <v>272.21333333333331</v>
      </c>
      <c r="T134" s="48">
        <f t="shared" si="110"/>
        <v>272.21333333333331</v>
      </c>
      <c r="U134" s="48">
        <f t="shared" si="110"/>
        <v>272.21333333333331</v>
      </c>
      <c r="V134" s="48">
        <f t="shared" si="110"/>
        <v>272.21333333333331</v>
      </c>
      <c r="W134" s="48">
        <f t="shared" si="110"/>
        <v>272.21333333333331</v>
      </c>
      <c r="X134" s="48">
        <f t="shared" si="110"/>
        <v>272.21333333333331</v>
      </c>
      <c r="Y134" s="48">
        <f t="shared" si="110"/>
        <v>272.21333333333331</v>
      </c>
      <c r="Z134" s="48">
        <f t="shared" si="110"/>
        <v>272.21333333333331</v>
      </c>
      <c r="AA134" s="48">
        <f t="shared" si="110"/>
        <v>304.46933333333334</v>
      </c>
      <c r="AB134" s="48">
        <f t="shared" si="110"/>
        <v>304.46933333333334</v>
      </c>
      <c r="AC134" s="48">
        <f t="shared" si="110"/>
        <v>304.46933333333334</v>
      </c>
      <c r="AD134" s="48">
        <f t="shared" si="110"/>
        <v>304.46933333333334</v>
      </c>
      <c r="AE134" s="48">
        <f t="shared" si="110"/>
        <v>304.46933333333334</v>
      </c>
      <c r="AF134" s="48">
        <f t="shared" si="110"/>
        <v>304.46933333333334</v>
      </c>
      <c r="AG134" s="48">
        <f t="shared" si="110"/>
        <v>304.46933333333334</v>
      </c>
      <c r="AH134" s="48">
        <f t="shared" si="110"/>
        <v>304.46933333333334</v>
      </c>
      <c r="AI134" s="48">
        <f t="shared" ref="AI134:BJ134" si="111">IF(AI130=0,0,((AI130*12/52)-NICnilEmployer)*EerNICrate*52/12)</f>
        <v>304.46933333333334</v>
      </c>
      <c r="AJ134" s="48">
        <f t="shared" si="111"/>
        <v>304.46933333333334</v>
      </c>
      <c r="AK134" s="48">
        <f t="shared" si="111"/>
        <v>304.46933333333334</v>
      </c>
      <c r="AL134" s="48">
        <f t="shared" si="111"/>
        <v>304.46933333333334</v>
      </c>
      <c r="AM134" s="48">
        <f t="shared" si="111"/>
        <v>339.9253333333333</v>
      </c>
      <c r="AN134" s="48">
        <f t="shared" si="111"/>
        <v>339.9253333333333</v>
      </c>
      <c r="AO134" s="48">
        <f t="shared" si="111"/>
        <v>339.9253333333333</v>
      </c>
      <c r="AP134" s="48">
        <f t="shared" si="111"/>
        <v>339.9253333333333</v>
      </c>
      <c r="AQ134" s="48">
        <f t="shared" si="111"/>
        <v>339.9253333333333</v>
      </c>
      <c r="AR134" s="48">
        <f t="shared" si="111"/>
        <v>339.9253333333333</v>
      </c>
      <c r="AS134" s="48">
        <f t="shared" si="111"/>
        <v>339.9253333333333</v>
      </c>
      <c r="AT134" s="48">
        <f t="shared" si="111"/>
        <v>339.9253333333333</v>
      </c>
      <c r="AU134" s="48">
        <f t="shared" si="111"/>
        <v>339.9253333333333</v>
      </c>
      <c r="AV134" s="48">
        <f t="shared" si="111"/>
        <v>339.9253333333333</v>
      </c>
      <c r="AW134" s="48">
        <f t="shared" si="111"/>
        <v>339.9253333333333</v>
      </c>
      <c r="AX134" s="48">
        <f t="shared" si="111"/>
        <v>339.9253333333333</v>
      </c>
      <c r="AY134" s="48">
        <f t="shared" si="111"/>
        <v>378.96533333333338</v>
      </c>
      <c r="AZ134" s="48">
        <f t="shared" si="111"/>
        <v>378.96533333333338</v>
      </c>
      <c r="BA134" s="48">
        <f t="shared" si="111"/>
        <v>378.96533333333338</v>
      </c>
      <c r="BB134" s="48">
        <f t="shared" si="111"/>
        <v>378.96533333333338</v>
      </c>
      <c r="BC134" s="48">
        <f t="shared" si="111"/>
        <v>378.96533333333338</v>
      </c>
      <c r="BD134" s="48">
        <f t="shared" si="111"/>
        <v>378.96533333333338</v>
      </c>
      <c r="BE134" s="48">
        <f t="shared" si="111"/>
        <v>378.96533333333338</v>
      </c>
      <c r="BF134" s="48">
        <f t="shared" si="111"/>
        <v>378.96533333333338</v>
      </c>
      <c r="BG134" s="48">
        <f t="shared" si="111"/>
        <v>378.96533333333338</v>
      </c>
      <c r="BH134" s="48">
        <f t="shared" si="111"/>
        <v>378.96533333333338</v>
      </c>
      <c r="BI134" s="48">
        <f t="shared" si="111"/>
        <v>378.96533333333338</v>
      </c>
      <c r="BJ134" s="48">
        <f t="shared" si="111"/>
        <v>378.96533333333338</v>
      </c>
    </row>
    <row r="135" spans="1:62" x14ac:dyDescent="0.25">
      <c r="A135" s="2" t="str">
        <f>B59</f>
        <v>Admin</v>
      </c>
      <c r="B135" s="2" t="str">
        <f t="shared" ref="B135:B154" si="112">B130</f>
        <v>Gross Pay</v>
      </c>
      <c r="C135" s="2">
        <f>ROUND(IF(C$5&lt;13,('Input Sheet'!$C56*C59)/12,IF(C$5&lt;25,('Input Sheet'!$D56*C59)/12,IF(C$5&lt;37,('Input Sheet'!$E56*C59)/12,IF(C$5&lt;49,('Input Sheet'!$F56*C59)/12,('Input Sheet'!$G56*C59)/12))))*(1+Analysis!$B$10),0)</f>
        <v>2333</v>
      </c>
      <c r="D135" s="2">
        <f>ROUND(IF(D$5&lt;13,('Input Sheet'!$C56*D59)/12,IF(D$5&lt;25,('Input Sheet'!$D56*D59)/12,IF(D$5&lt;37,('Input Sheet'!$E56*D59)/12,IF(D$5&lt;49,('Input Sheet'!$F56*D59)/12,('Input Sheet'!$G56*D59)/12))))*(1+Analysis!$B$10),0)</f>
        <v>2333</v>
      </c>
      <c r="E135" s="2">
        <f>ROUND(IF(E$5&lt;13,('Input Sheet'!$C56*E59)/12,IF(E$5&lt;25,('Input Sheet'!$D56*E59)/12,IF(E$5&lt;37,('Input Sheet'!$E56*E59)/12,IF(E$5&lt;49,('Input Sheet'!$F56*E59)/12,('Input Sheet'!$G56*E59)/12))))*(1+Analysis!$B$10),0)</f>
        <v>2333</v>
      </c>
      <c r="F135" s="2">
        <f>ROUND(IF(F$5&lt;13,('Input Sheet'!$C56*F59)/12,IF(F$5&lt;25,('Input Sheet'!$D56*F59)/12,IF(F$5&lt;37,('Input Sheet'!$E56*F59)/12,IF(F$5&lt;49,('Input Sheet'!$F56*F59)/12,('Input Sheet'!$G56*F59)/12))))*(1+Analysis!$B$10),0)</f>
        <v>4667</v>
      </c>
      <c r="G135" s="2">
        <f>ROUND(IF(G$5&lt;13,('Input Sheet'!$C56*G59)/12,IF(G$5&lt;25,('Input Sheet'!$D56*G59)/12,IF(G$5&lt;37,('Input Sheet'!$E56*G59)/12,IF(G$5&lt;49,('Input Sheet'!$F56*G59)/12,('Input Sheet'!$G56*G59)/12))))*(1+Analysis!$B$10),0)</f>
        <v>4667</v>
      </c>
      <c r="H135" s="2">
        <f>ROUND(IF(H$5&lt;13,('Input Sheet'!$C56*H59)/12,IF(H$5&lt;25,('Input Sheet'!$D56*H59)/12,IF(H$5&lt;37,('Input Sheet'!$E56*H59)/12,IF(H$5&lt;49,('Input Sheet'!$F56*H59)/12,('Input Sheet'!$G56*H59)/12))))*(1+Analysis!$B$10),0)</f>
        <v>9333</v>
      </c>
      <c r="I135" s="2">
        <f>ROUND(IF(I$5&lt;13,('Input Sheet'!$C56*I59)/12,IF(I$5&lt;25,('Input Sheet'!$D56*I59)/12,IF(I$5&lt;37,('Input Sheet'!$E56*I59)/12,IF(I$5&lt;49,('Input Sheet'!$F56*I59)/12,('Input Sheet'!$G56*I59)/12))))*(1+Analysis!$B$10),0)</f>
        <v>9333</v>
      </c>
      <c r="J135" s="2">
        <f>ROUND(IF(J$5&lt;13,('Input Sheet'!$C56*J59)/12,IF(J$5&lt;25,('Input Sheet'!$D56*J59)/12,IF(J$5&lt;37,('Input Sheet'!$E56*J59)/12,IF(J$5&lt;49,('Input Sheet'!$F56*J59)/12,('Input Sheet'!$G56*J59)/12))))*(1+Analysis!$B$10),0)</f>
        <v>9333</v>
      </c>
      <c r="K135" s="2">
        <f>ROUND(IF(K$5&lt;13,('Input Sheet'!$C56*K59)/12,IF(K$5&lt;25,('Input Sheet'!$D56*K59)/12,IF(K$5&lt;37,('Input Sheet'!$E56*K59)/12,IF(K$5&lt;49,('Input Sheet'!$F56*K59)/12,('Input Sheet'!$G56*K59)/12))))*(1+Analysis!$B$10),0)</f>
        <v>9333</v>
      </c>
      <c r="L135" s="2">
        <f>ROUND(IF(L$5&lt;13,('Input Sheet'!$C56*L59)/12,IF(L$5&lt;25,('Input Sheet'!$D56*L59)/12,IF(L$5&lt;37,('Input Sheet'!$E56*L59)/12,IF(L$5&lt;49,('Input Sheet'!$F56*L59)/12,('Input Sheet'!$G56*L59)/12))))*(1+Analysis!$B$10),0)</f>
        <v>9333</v>
      </c>
      <c r="M135" s="2">
        <f>ROUND(IF(M$5&lt;13,('Input Sheet'!$C56*M59)/12,IF(M$5&lt;25,('Input Sheet'!$D56*M59)/12,IF(M$5&lt;37,('Input Sheet'!$E56*M59)/12,IF(M$5&lt;49,('Input Sheet'!$F56*M59)/12,('Input Sheet'!$G56*M59)/12))))*(1+Analysis!$B$10),0)</f>
        <v>9333</v>
      </c>
      <c r="N135" s="2">
        <f>ROUND(IF(N$5&lt;13,('Input Sheet'!$C56*N59)/12,IF(N$5&lt;25,('Input Sheet'!$D56*N59)/12,IF(N$5&lt;37,('Input Sheet'!$E56*N59)/12,IF(N$5&lt;49,('Input Sheet'!$F56*N59)/12,('Input Sheet'!$G56*N59)/12))))*(1+Analysis!$B$10),0)</f>
        <v>9333</v>
      </c>
      <c r="O135" s="2">
        <f>ROUND(IF(O$5&lt;13,('Input Sheet'!$C56*O59)/12,IF(O$5&lt;25,('Input Sheet'!$D56*O59)/12,IF(O$5&lt;37,('Input Sheet'!$E56*O59)/12,IF(O$5&lt;49,('Input Sheet'!$F56*O59)/12,('Input Sheet'!$G56*O59)/12))))*(1+Analysis!$B$10),0)</f>
        <v>10267</v>
      </c>
      <c r="P135" s="2">
        <f>ROUND(IF(P$5&lt;13,('Input Sheet'!$C56*P59)/12,IF(P$5&lt;25,('Input Sheet'!$D56*P59)/12,IF(P$5&lt;37,('Input Sheet'!$E56*P59)/12,IF(P$5&lt;49,('Input Sheet'!$F56*P59)/12,('Input Sheet'!$G56*P59)/12))))*(1+Analysis!$B$10),0)</f>
        <v>10267</v>
      </c>
      <c r="Q135" s="2">
        <f>ROUND(IF(Q$5&lt;13,('Input Sheet'!$C56*Q59)/12,IF(Q$5&lt;25,('Input Sheet'!$D56*Q59)/12,IF(Q$5&lt;37,('Input Sheet'!$E56*Q59)/12,IF(Q$5&lt;49,('Input Sheet'!$F56*Q59)/12,('Input Sheet'!$G56*Q59)/12))))*(1+Analysis!$B$10),0)</f>
        <v>10267</v>
      </c>
      <c r="R135" s="2">
        <f>ROUND(IF(R$5&lt;13,('Input Sheet'!$C56*R59)/12,IF(R$5&lt;25,('Input Sheet'!$D56*R59)/12,IF(R$5&lt;37,('Input Sheet'!$E56*R59)/12,IF(R$5&lt;49,('Input Sheet'!$F56*R59)/12,('Input Sheet'!$G56*R59)/12))))*(1+Analysis!$B$10),0)</f>
        <v>10267</v>
      </c>
      <c r="S135" s="2">
        <f>ROUND(IF(S$5&lt;13,('Input Sheet'!$C56*S59)/12,IF(S$5&lt;25,('Input Sheet'!$D56*S59)/12,IF(S$5&lt;37,('Input Sheet'!$E56*S59)/12,IF(S$5&lt;49,('Input Sheet'!$F56*S59)/12,('Input Sheet'!$G56*S59)/12))))*(1+Analysis!$B$10),0)</f>
        <v>10267</v>
      </c>
      <c r="T135" s="2">
        <f>ROUND(IF(T$5&lt;13,('Input Sheet'!$C56*T59)/12,IF(T$5&lt;25,('Input Sheet'!$D56*T59)/12,IF(T$5&lt;37,('Input Sheet'!$E56*T59)/12,IF(T$5&lt;49,('Input Sheet'!$F56*T59)/12,('Input Sheet'!$G56*T59)/12))))*(1+Analysis!$B$10),0)</f>
        <v>10267</v>
      </c>
      <c r="U135" s="2">
        <f>ROUND(IF(U$5&lt;13,('Input Sheet'!$C56*U59)/12,IF(U$5&lt;25,('Input Sheet'!$D56*U59)/12,IF(U$5&lt;37,('Input Sheet'!$E56*U59)/12,IF(U$5&lt;49,('Input Sheet'!$F56*U59)/12,('Input Sheet'!$G56*U59)/12))))*(1+Analysis!$B$10),0)</f>
        <v>10267</v>
      </c>
      <c r="V135" s="2">
        <f>ROUND(IF(V$5&lt;13,('Input Sheet'!$C56*V59)/12,IF(V$5&lt;25,('Input Sheet'!$D56*V59)/12,IF(V$5&lt;37,('Input Sheet'!$E56*V59)/12,IF(V$5&lt;49,('Input Sheet'!$F56*V59)/12,('Input Sheet'!$G56*V59)/12))))*(1+Analysis!$B$10),0)</f>
        <v>12833</v>
      </c>
      <c r="W135" s="2">
        <f>ROUND(IF(W$5&lt;13,('Input Sheet'!$C56*W59)/12,IF(W$5&lt;25,('Input Sheet'!$D56*W59)/12,IF(W$5&lt;37,('Input Sheet'!$E56*W59)/12,IF(W$5&lt;49,('Input Sheet'!$F56*W59)/12,('Input Sheet'!$G56*W59)/12))))*(1+Analysis!$B$10),0)</f>
        <v>12833</v>
      </c>
      <c r="X135" s="2">
        <f>ROUND(IF(X$5&lt;13,('Input Sheet'!$C56*X59)/12,IF(X$5&lt;25,('Input Sheet'!$D56*X59)/12,IF(X$5&lt;37,('Input Sheet'!$E56*X59)/12,IF(X$5&lt;49,('Input Sheet'!$F56*X59)/12,('Input Sheet'!$G56*X59)/12))))*(1+Analysis!$B$10),0)</f>
        <v>12833</v>
      </c>
      <c r="Y135" s="2">
        <f>ROUND(IF(Y$5&lt;13,('Input Sheet'!$C56*Y59)/12,IF(Y$5&lt;25,('Input Sheet'!$D56*Y59)/12,IF(Y$5&lt;37,('Input Sheet'!$E56*Y59)/12,IF(Y$5&lt;49,('Input Sheet'!$F56*Y59)/12,('Input Sheet'!$G56*Y59)/12))))*(1+Analysis!$B$10),0)</f>
        <v>12833</v>
      </c>
      <c r="Z135" s="2">
        <f>ROUND(IF(Z$5&lt;13,('Input Sheet'!$C56*Z59)/12,IF(Z$5&lt;25,('Input Sheet'!$D56*Z59)/12,IF(Z$5&lt;37,('Input Sheet'!$E56*Z59)/12,IF(Z$5&lt;49,('Input Sheet'!$F56*Z59)/12,('Input Sheet'!$G56*Z59)/12))))*(1+Analysis!$B$10),0)</f>
        <v>12833</v>
      </c>
      <c r="AA135" s="2">
        <f>ROUND(IF(AA$5&lt;13,('Input Sheet'!$C56*AA59)/12,IF(AA$5&lt;25,('Input Sheet'!$D56*AA59)/12,IF(AA$5&lt;37,('Input Sheet'!$E56*AA59)/12,IF(AA$5&lt;49,('Input Sheet'!$F56*AA59)/12,('Input Sheet'!$G56*AA59)/12))))*(1+Analysis!$B$10),0)</f>
        <v>14117</v>
      </c>
      <c r="AB135" s="2">
        <f>ROUND(IF(AB$5&lt;13,('Input Sheet'!$C56*AB59)/12,IF(AB$5&lt;25,('Input Sheet'!$D56*AB59)/12,IF(AB$5&lt;37,('Input Sheet'!$E56*AB59)/12,IF(AB$5&lt;49,('Input Sheet'!$F56*AB59)/12,('Input Sheet'!$G56*AB59)/12))))*(1+Analysis!$B$10),0)</f>
        <v>14117</v>
      </c>
      <c r="AC135" s="2">
        <f>ROUND(IF(AC$5&lt;13,('Input Sheet'!$C56*AC59)/12,IF(AC$5&lt;25,('Input Sheet'!$D56*AC59)/12,IF(AC$5&lt;37,('Input Sheet'!$E56*AC59)/12,IF(AC$5&lt;49,('Input Sheet'!$F56*AC59)/12,('Input Sheet'!$G56*AC59)/12))))*(1+Analysis!$B$10),0)</f>
        <v>14117</v>
      </c>
      <c r="AD135" s="2">
        <f>ROUND(IF(AD$5&lt;13,('Input Sheet'!$C56*AD59)/12,IF(AD$5&lt;25,('Input Sheet'!$D56*AD59)/12,IF(AD$5&lt;37,('Input Sheet'!$E56*AD59)/12,IF(AD$5&lt;49,('Input Sheet'!$F56*AD59)/12,('Input Sheet'!$G56*AD59)/12))))*(1+Analysis!$B$10),0)</f>
        <v>14117</v>
      </c>
      <c r="AE135" s="2">
        <f>ROUND(IF(AE$5&lt;13,('Input Sheet'!$C56*AE59)/12,IF(AE$5&lt;25,('Input Sheet'!$D56*AE59)/12,IF(AE$5&lt;37,('Input Sheet'!$E56*AE59)/12,IF(AE$5&lt;49,('Input Sheet'!$F56*AE59)/12,('Input Sheet'!$G56*AE59)/12))))*(1+Analysis!$B$10),0)</f>
        <v>14117</v>
      </c>
      <c r="AF135" s="2">
        <f>ROUND(IF(AF$5&lt;13,('Input Sheet'!$C56*AF59)/12,IF(AF$5&lt;25,('Input Sheet'!$D56*AF59)/12,IF(AF$5&lt;37,('Input Sheet'!$E56*AF59)/12,IF(AF$5&lt;49,('Input Sheet'!$F56*AF59)/12,('Input Sheet'!$G56*AF59)/12))))*(1+Analysis!$B$10),0)</f>
        <v>14117</v>
      </c>
      <c r="AG135" s="2">
        <f>ROUND(IF(AG$5&lt;13,('Input Sheet'!$C56*AG59)/12,IF(AG$5&lt;25,('Input Sheet'!$D56*AG59)/12,IF(AG$5&lt;37,('Input Sheet'!$E56*AG59)/12,IF(AG$5&lt;49,('Input Sheet'!$F56*AG59)/12,('Input Sheet'!$G56*AG59)/12))))*(1+Analysis!$B$10),0)</f>
        <v>14117</v>
      </c>
      <c r="AH135" s="2">
        <f>ROUND(IF(AH$5&lt;13,('Input Sheet'!$C56*AH59)/12,IF(AH$5&lt;25,('Input Sheet'!$D56*AH59)/12,IF(AH$5&lt;37,('Input Sheet'!$E56*AH59)/12,IF(AH$5&lt;49,('Input Sheet'!$F56*AH59)/12,('Input Sheet'!$G56*AH59)/12))))*(1+Analysis!$B$10),0)</f>
        <v>16940</v>
      </c>
      <c r="AI135" s="2">
        <f>ROUND(IF(AI$5&lt;13,('Input Sheet'!$C56*AI59)/12,IF(AI$5&lt;25,('Input Sheet'!$D56*AI59)/12,IF(AI$5&lt;37,('Input Sheet'!$E56*AI59)/12,IF(AI$5&lt;49,('Input Sheet'!$F56*AI59)/12,('Input Sheet'!$G56*AI59)/12))))*(1+Analysis!$B$10),0)</f>
        <v>16940</v>
      </c>
      <c r="AJ135" s="2">
        <f>ROUND(IF(AJ$5&lt;13,('Input Sheet'!$C56*AJ59)/12,IF(AJ$5&lt;25,('Input Sheet'!$D56*AJ59)/12,IF(AJ$5&lt;37,('Input Sheet'!$E56*AJ59)/12,IF(AJ$5&lt;49,('Input Sheet'!$F56*AJ59)/12,('Input Sheet'!$G56*AJ59)/12))))*(1+Analysis!$B$10),0)</f>
        <v>16940</v>
      </c>
      <c r="AK135" s="2">
        <f>ROUND(IF(AK$5&lt;13,('Input Sheet'!$C56*AK59)/12,IF(AK$5&lt;25,('Input Sheet'!$D56*AK59)/12,IF(AK$5&lt;37,('Input Sheet'!$E56*AK59)/12,IF(AK$5&lt;49,('Input Sheet'!$F56*AK59)/12,('Input Sheet'!$G56*AK59)/12))))*(1+Analysis!$B$10),0)</f>
        <v>16940</v>
      </c>
      <c r="AL135" s="2">
        <f>ROUND(IF(AL$5&lt;13,('Input Sheet'!$C56*AL59)/12,IF(AL$5&lt;25,('Input Sheet'!$D56*AL59)/12,IF(AL$5&lt;37,('Input Sheet'!$E56*AL59)/12,IF(AL$5&lt;49,('Input Sheet'!$F56*AL59)/12,('Input Sheet'!$G56*AL59)/12))))*(1+Analysis!$B$10),0)</f>
        <v>16940</v>
      </c>
      <c r="AM135" s="2">
        <f>ROUND(IF(AM$5&lt;13,('Input Sheet'!$C56*AM59)/12,IF(AM$5&lt;25,('Input Sheet'!$D56*AM59)/12,IF(AM$5&lt;37,('Input Sheet'!$E56*AM59)/12,IF(AM$5&lt;49,('Input Sheet'!$F56*AM59)/12,('Input Sheet'!$G56*AM59)/12))))*(1+Analysis!$B$10),0)</f>
        <v>18634</v>
      </c>
      <c r="AN135" s="2">
        <f>ROUND(IF(AN$5&lt;13,('Input Sheet'!$C56*AN59)/12,IF(AN$5&lt;25,('Input Sheet'!$D56*AN59)/12,IF(AN$5&lt;37,('Input Sheet'!$E56*AN59)/12,IF(AN$5&lt;49,('Input Sheet'!$F56*AN59)/12,('Input Sheet'!$G56*AN59)/12))))*(1+Analysis!$B$10),0)</f>
        <v>18634</v>
      </c>
      <c r="AO135" s="2">
        <f>ROUND(IF(AO$5&lt;13,('Input Sheet'!$C56*AO59)/12,IF(AO$5&lt;25,('Input Sheet'!$D56*AO59)/12,IF(AO$5&lt;37,('Input Sheet'!$E56*AO59)/12,IF(AO$5&lt;49,('Input Sheet'!$F56*AO59)/12,('Input Sheet'!$G56*AO59)/12))))*(1+Analysis!$B$10),0)</f>
        <v>18634</v>
      </c>
      <c r="AP135" s="2">
        <f>ROUND(IF(AP$5&lt;13,('Input Sheet'!$C56*AP59)/12,IF(AP$5&lt;25,('Input Sheet'!$D56*AP59)/12,IF(AP$5&lt;37,('Input Sheet'!$E56*AP59)/12,IF(AP$5&lt;49,('Input Sheet'!$F56*AP59)/12,('Input Sheet'!$G56*AP59)/12))))*(1+Analysis!$B$10),0)</f>
        <v>18634</v>
      </c>
      <c r="AQ135" s="2">
        <f>ROUND(IF(AQ$5&lt;13,('Input Sheet'!$C56*AQ59)/12,IF(AQ$5&lt;25,('Input Sheet'!$D56*AQ59)/12,IF(AQ$5&lt;37,('Input Sheet'!$E56*AQ59)/12,IF(AQ$5&lt;49,('Input Sheet'!$F56*AQ59)/12,('Input Sheet'!$G56*AQ59)/12))))*(1+Analysis!$B$10),0)</f>
        <v>18634</v>
      </c>
      <c r="AR135" s="2">
        <f>ROUND(IF(AR$5&lt;13,('Input Sheet'!$C56*AR59)/12,IF(AR$5&lt;25,('Input Sheet'!$D56*AR59)/12,IF(AR$5&lt;37,('Input Sheet'!$E56*AR59)/12,IF(AR$5&lt;49,('Input Sheet'!$F56*AR59)/12,('Input Sheet'!$G56*AR59)/12))))*(1+Analysis!$B$10),0)</f>
        <v>18634</v>
      </c>
      <c r="AS135" s="2">
        <f>ROUND(IF(AS$5&lt;13,('Input Sheet'!$C56*AS59)/12,IF(AS$5&lt;25,('Input Sheet'!$D56*AS59)/12,IF(AS$5&lt;37,('Input Sheet'!$E56*AS59)/12,IF(AS$5&lt;49,('Input Sheet'!$F56*AS59)/12,('Input Sheet'!$G56*AS59)/12))))*(1+Analysis!$B$10),0)</f>
        <v>18634</v>
      </c>
      <c r="AT135" s="2">
        <f>ROUND(IF(AT$5&lt;13,('Input Sheet'!$C56*AT59)/12,IF(AT$5&lt;25,('Input Sheet'!$D56*AT59)/12,IF(AT$5&lt;37,('Input Sheet'!$E56*AT59)/12,IF(AT$5&lt;49,('Input Sheet'!$F56*AT59)/12,('Input Sheet'!$G56*AT59)/12))))*(1+Analysis!$B$10),0)</f>
        <v>18634</v>
      </c>
      <c r="AU135" s="2">
        <f>ROUND(IF(AU$5&lt;13,('Input Sheet'!$C56*AU59)/12,IF(AU$5&lt;25,('Input Sheet'!$D56*AU59)/12,IF(AU$5&lt;37,('Input Sheet'!$E56*AU59)/12,IF(AU$5&lt;49,('Input Sheet'!$F56*AU59)/12,('Input Sheet'!$G56*AU59)/12))))*(1+Analysis!$B$10),0)</f>
        <v>18634</v>
      </c>
      <c r="AV135" s="2">
        <f>ROUND(IF(AV$5&lt;13,('Input Sheet'!$C56*AV59)/12,IF(AV$5&lt;25,('Input Sheet'!$D56*AV59)/12,IF(AV$5&lt;37,('Input Sheet'!$E56*AV59)/12,IF(AV$5&lt;49,('Input Sheet'!$F56*AV59)/12,('Input Sheet'!$G56*AV59)/12))))*(1+Analysis!$B$10),0)</f>
        <v>18634</v>
      </c>
      <c r="AW135" s="2">
        <f>ROUND(IF(AW$5&lt;13,('Input Sheet'!$C56*AW59)/12,IF(AW$5&lt;25,('Input Sheet'!$D56*AW59)/12,IF(AW$5&lt;37,('Input Sheet'!$E56*AW59)/12,IF(AW$5&lt;49,('Input Sheet'!$F56*AW59)/12,('Input Sheet'!$G56*AW59)/12))))*(1+Analysis!$B$10),0)</f>
        <v>18634</v>
      </c>
      <c r="AX135" s="2">
        <f>ROUND(IF(AX$5&lt;13,('Input Sheet'!$C56*AX59)/12,IF(AX$5&lt;25,('Input Sheet'!$D56*AX59)/12,IF(AX$5&lt;37,('Input Sheet'!$E56*AX59)/12,IF(AX$5&lt;49,('Input Sheet'!$F56*AX59)/12,('Input Sheet'!$G56*AX59)/12))))*(1+Analysis!$B$10),0)</f>
        <v>18634</v>
      </c>
      <c r="AY135" s="2">
        <f>ROUND(IF(AY$5&lt;13,('Input Sheet'!$C56*AY59)/12,IF(AY$5&lt;25,('Input Sheet'!$D56*AY59)/12,IF(AY$5&lt;37,('Input Sheet'!$E56*AY59)/12,IF(AY$5&lt;49,('Input Sheet'!$F56*AY59)/12,('Input Sheet'!$G56*AY59)/12))))*(1+Analysis!$B$10),0)</f>
        <v>20497</v>
      </c>
      <c r="AZ135" s="2">
        <f>ROUND(IF(AZ$5&lt;13,('Input Sheet'!$C56*AZ59)/12,IF(AZ$5&lt;25,('Input Sheet'!$D56*AZ59)/12,IF(AZ$5&lt;37,('Input Sheet'!$E56*AZ59)/12,IF(AZ$5&lt;49,('Input Sheet'!$F56*AZ59)/12,('Input Sheet'!$G56*AZ59)/12))))*(1+Analysis!$B$10),0)</f>
        <v>20497</v>
      </c>
      <c r="BA135" s="2">
        <f>ROUND(IF(BA$5&lt;13,('Input Sheet'!$C56*BA59)/12,IF(BA$5&lt;25,('Input Sheet'!$D56*BA59)/12,IF(BA$5&lt;37,('Input Sheet'!$E56*BA59)/12,IF(BA$5&lt;49,('Input Sheet'!$F56*BA59)/12,('Input Sheet'!$G56*BA59)/12))))*(1+Analysis!$B$10),0)</f>
        <v>20497</v>
      </c>
      <c r="BB135" s="2">
        <f>ROUND(IF(BB$5&lt;13,('Input Sheet'!$C56*BB59)/12,IF(BB$5&lt;25,('Input Sheet'!$D56*BB59)/12,IF(BB$5&lt;37,('Input Sheet'!$E56*BB59)/12,IF(BB$5&lt;49,('Input Sheet'!$F56*BB59)/12,('Input Sheet'!$G56*BB59)/12))))*(1+Analysis!$B$10),0)</f>
        <v>20497</v>
      </c>
      <c r="BC135" s="2">
        <f>ROUND(IF(BC$5&lt;13,('Input Sheet'!$C56*BC59)/12,IF(BC$5&lt;25,('Input Sheet'!$D56*BC59)/12,IF(BC$5&lt;37,('Input Sheet'!$E56*BC59)/12,IF(BC$5&lt;49,('Input Sheet'!$F56*BC59)/12,('Input Sheet'!$G56*BC59)/12))))*(1+Analysis!$B$10),0)</f>
        <v>20497</v>
      </c>
      <c r="BD135" s="2">
        <f>ROUND(IF(BD$5&lt;13,('Input Sheet'!$C56*BD59)/12,IF(BD$5&lt;25,('Input Sheet'!$D56*BD59)/12,IF(BD$5&lt;37,('Input Sheet'!$E56*BD59)/12,IF(BD$5&lt;49,('Input Sheet'!$F56*BD59)/12,('Input Sheet'!$G56*BD59)/12))))*(1+Analysis!$B$10),0)</f>
        <v>20497</v>
      </c>
      <c r="BE135" s="2">
        <f>ROUND(IF(BE$5&lt;13,('Input Sheet'!$C56*BE59)/12,IF(BE$5&lt;25,('Input Sheet'!$D56*BE59)/12,IF(BE$5&lt;37,('Input Sheet'!$E56*BE59)/12,IF(BE$5&lt;49,('Input Sheet'!$F56*BE59)/12,('Input Sheet'!$G56*BE59)/12))))*(1+Analysis!$B$10),0)</f>
        <v>20497</v>
      </c>
      <c r="BF135" s="2">
        <f>ROUND(IF(BF$5&lt;13,('Input Sheet'!$C56*BF59)/12,IF(BF$5&lt;25,('Input Sheet'!$D56*BF59)/12,IF(BF$5&lt;37,('Input Sheet'!$E56*BF59)/12,IF(BF$5&lt;49,('Input Sheet'!$F56*BF59)/12,('Input Sheet'!$G56*BF59)/12))))*(1+Analysis!$B$10),0)</f>
        <v>20497</v>
      </c>
      <c r="BG135" s="2">
        <f>ROUND(IF(BG$5&lt;13,('Input Sheet'!$C56*BG59)/12,IF(BG$5&lt;25,('Input Sheet'!$D56*BG59)/12,IF(BG$5&lt;37,('Input Sheet'!$E56*BG59)/12,IF(BG$5&lt;49,('Input Sheet'!$F56*BG59)/12,('Input Sheet'!$G56*BG59)/12))))*(1+Analysis!$B$10),0)</f>
        <v>20497</v>
      </c>
      <c r="BH135" s="2">
        <f>ROUND(IF(BH$5&lt;13,('Input Sheet'!$C56*BH59)/12,IF(BH$5&lt;25,('Input Sheet'!$D56*BH59)/12,IF(BH$5&lt;37,('Input Sheet'!$E56*BH59)/12,IF(BH$5&lt;49,('Input Sheet'!$F56*BH59)/12,('Input Sheet'!$G56*BH59)/12))))*(1+Analysis!$B$10),0)</f>
        <v>20497</v>
      </c>
      <c r="BI135" s="2">
        <f>ROUND(IF(BI$5&lt;13,('Input Sheet'!$C56*BI59)/12,IF(BI$5&lt;25,('Input Sheet'!$D56*BI59)/12,IF(BI$5&lt;37,('Input Sheet'!$E56*BI59)/12,IF(BI$5&lt;49,('Input Sheet'!$F56*BI59)/12,('Input Sheet'!$G56*BI59)/12))))*(1+Analysis!$B$10),0)</f>
        <v>20497</v>
      </c>
      <c r="BJ135" s="2">
        <f>ROUND(IF(BJ$5&lt;13,('Input Sheet'!$C56*BJ59)/12,IF(BJ$5&lt;25,('Input Sheet'!$D56*BJ59)/12,IF(BJ$5&lt;37,('Input Sheet'!$E56*BJ59)/12,IF(BJ$5&lt;49,('Input Sheet'!$F56*BJ59)/12,('Input Sheet'!$G56*BJ59)/12))))*(1+Analysis!$B$10),0)</f>
        <v>20497</v>
      </c>
    </row>
    <row r="136" spans="1:62" x14ac:dyDescent="0.25">
      <c r="B136" s="2" t="str">
        <f t="shared" si="112"/>
        <v>PAYE</v>
      </c>
      <c r="C136" s="48">
        <f t="shared" ref="C136:AH136" si="113">IF(C135=0,0,IF((C135-PersonalAllowance)&gt;LowerLevel,IF((C135-PersonalAllowance)&gt;Upperlevel,(C135-PersonalAllowance-Upperlevel)*PAYErateHigher+Taxaddhigher+Taxaddmedium,(C135-PersonalAllowance-LowerLevel)*PAYErateMedium+Taxaddmedium),(C135-PersonalAllowance)*PAYErate))</f>
        <v>406.06833333333333</v>
      </c>
      <c r="D136" s="48">
        <f t="shared" si="113"/>
        <v>406.06833333333333</v>
      </c>
      <c r="E136" s="48">
        <f t="shared" si="113"/>
        <v>406.06833333333333</v>
      </c>
      <c r="F136" s="48">
        <f t="shared" si="113"/>
        <v>1217.4333333333332</v>
      </c>
      <c r="G136" s="48">
        <f t="shared" si="113"/>
        <v>1217.4333333333332</v>
      </c>
      <c r="H136" s="48">
        <f t="shared" si="113"/>
        <v>3083.8333333333339</v>
      </c>
      <c r="I136" s="48">
        <f t="shared" si="113"/>
        <v>3083.8333333333339</v>
      </c>
      <c r="J136" s="48">
        <f t="shared" si="113"/>
        <v>3083.8333333333339</v>
      </c>
      <c r="K136" s="48">
        <f t="shared" si="113"/>
        <v>3083.8333333333339</v>
      </c>
      <c r="L136" s="48">
        <f t="shared" si="113"/>
        <v>3083.8333333333339</v>
      </c>
      <c r="M136" s="48">
        <f t="shared" si="113"/>
        <v>3083.8333333333339</v>
      </c>
      <c r="N136" s="48">
        <f t="shared" si="113"/>
        <v>3083.8333333333339</v>
      </c>
      <c r="O136" s="48">
        <f t="shared" si="113"/>
        <v>3457.4333333333338</v>
      </c>
      <c r="P136" s="48">
        <f t="shared" si="113"/>
        <v>3457.4333333333338</v>
      </c>
      <c r="Q136" s="48">
        <f t="shared" si="113"/>
        <v>3457.4333333333338</v>
      </c>
      <c r="R136" s="48">
        <f t="shared" si="113"/>
        <v>3457.4333333333338</v>
      </c>
      <c r="S136" s="48">
        <f t="shared" si="113"/>
        <v>3457.4333333333338</v>
      </c>
      <c r="T136" s="48">
        <f t="shared" si="113"/>
        <v>3457.4333333333338</v>
      </c>
      <c r="U136" s="48">
        <f t="shared" si="113"/>
        <v>3457.4333333333338</v>
      </c>
      <c r="V136" s="48">
        <f t="shared" si="113"/>
        <v>4483.8333333333339</v>
      </c>
      <c r="W136" s="48">
        <f t="shared" si="113"/>
        <v>4483.8333333333339</v>
      </c>
      <c r="X136" s="48">
        <f t="shared" si="113"/>
        <v>4483.8333333333339</v>
      </c>
      <c r="Y136" s="48">
        <f t="shared" si="113"/>
        <v>4483.8333333333339</v>
      </c>
      <c r="Z136" s="48">
        <f t="shared" si="113"/>
        <v>4483.8333333333339</v>
      </c>
      <c r="AA136" s="48">
        <f t="shared" si="113"/>
        <v>4997.4333333333334</v>
      </c>
      <c r="AB136" s="48">
        <f t="shared" si="113"/>
        <v>4997.4333333333334</v>
      </c>
      <c r="AC136" s="48">
        <f t="shared" si="113"/>
        <v>4997.4333333333334</v>
      </c>
      <c r="AD136" s="48">
        <f t="shared" si="113"/>
        <v>4997.4333333333334</v>
      </c>
      <c r="AE136" s="48">
        <f t="shared" si="113"/>
        <v>4997.4333333333334</v>
      </c>
      <c r="AF136" s="48">
        <f t="shared" si="113"/>
        <v>4997.4333333333334</v>
      </c>
      <c r="AG136" s="48">
        <f t="shared" si="113"/>
        <v>4997.4333333333334</v>
      </c>
      <c r="AH136" s="48">
        <f t="shared" si="113"/>
        <v>6126.6333333333332</v>
      </c>
      <c r="AI136" s="48">
        <f t="shared" ref="AI136:BJ136" si="114">IF(AI135=0,0,IF((AI135-PersonalAllowance)&gt;LowerLevel,IF((AI135-PersonalAllowance)&gt;Upperlevel,(AI135-PersonalAllowance-Upperlevel)*PAYErateHigher+Taxaddhigher+Taxaddmedium,(AI135-PersonalAllowance-LowerLevel)*PAYErateMedium+Taxaddmedium),(AI135-PersonalAllowance)*PAYErate))</f>
        <v>6126.6333333333332</v>
      </c>
      <c r="AJ136" s="48">
        <f t="shared" si="114"/>
        <v>6126.6333333333332</v>
      </c>
      <c r="AK136" s="48">
        <f t="shared" si="114"/>
        <v>6126.6333333333332</v>
      </c>
      <c r="AL136" s="48">
        <f t="shared" si="114"/>
        <v>6126.6333333333332</v>
      </c>
      <c r="AM136" s="48">
        <f t="shared" si="114"/>
        <v>6804.2333333333327</v>
      </c>
      <c r="AN136" s="48">
        <f t="shared" si="114"/>
        <v>6804.2333333333327</v>
      </c>
      <c r="AO136" s="48">
        <f t="shared" si="114"/>
        <v>6804.2333333333327</v>
      </c>
      <c r="AP136" s="48">
        <f t="shared" si="114"/>
        <v>6804.2333333333327</v>
      </c>
      <c r="AQ136" s="48">
        <f t="shared" si="114"/>
        <v>6804.2333333333327</v>
      </c>
      <c r="AR136" s="48">
        <f t="shared" si="114"/>
        <v>6804.2333333333327</v>
      </c>
      <c r="AS136" s="48">
        <f t="shared" si="114"/>
        <v>6804.2333333333327</v>
      </c>
      <c r="AT136" s="48">
        <f t="shared" si="114"/>
        <v>6804.2333333333327</v>
      </c>
      <c r="AU136" s="48">
        <f t="shared" si="114"/>
        <v>6804.2333333333327</v>
      </c>
      <c r="AV136" s="48">
        <f t="shared" si="114"/>
        <v>6804.2333333333327</v>
      </c>
      <c r="AW136" s="48">
        <f t="shared" si="114"/>
        <v>6804.2333333333327</v>
      </c>
      <c r="AX136" s="48">
        <f t="shared" si="114"/>
        <v>6804.2333333333327</v>
      </c>
      <c r="AY136" s="48">
        <f t="shared" si="114"/>
        <v>7549.4333333333325</v>
      </c>
      <c r="AZ136" s="48">
        <f t="shared" si="114"/>
        <v>7549.4333333333325</v>
      </c>
      <c r="BA136" s="48">
        <f t="shared" si="114"/>
        <v>7549.4333333333325</v>
      </c>
      <c r="BB136" s="48">
        <f t="shared" si="114"/>
        <v>7549.4333333333325</v>
      </c>
      <c r="BC136" s="48">
        <f t="shared" si="114"/>
        <v>7549.4333333333325</v>
      </c>
      <c r="BD136" s="48">
        <f t="shared" si="114"/>
        <v>7549.4333333333325</v>
      </c>
      <c r="BE136" s="48">
        <f t="shared" si="114"/>
        <v>7549.4333333333325</v>
      </c>
      <c r="BF136" s="48">
        <f t="shared" si="114"/>
        <v>7549.4333333333325</v>
      </c>
      <c r="BG136" s="48">
        <f t="shared" si="114"/>
        <v>7549.4333333333325</v>
      </c>
      <c r="BH136" s="48">
        <f t="shared" si="114"/>
        <v>7549.4333333333325</v>
      </c>
      <c r="BI136" s="48">
        <f t="shared" si="114"/>
        <v>7549.4333333333325</v>
      </c>
      <c r="BJ136" s="48">
        <f t="shared" si="114"/>
        <v>7549.4333333333325</v>
      </c>
    </row>
    <row r="137" spans="1:62" x14ac:dyDescent="0.25">
      <c r="B137" s="2" t="str">
        <f t="shared" si="112"/>
        <v>E'ee NIC</v>
      </c>
      <c r="C137" s="48">
        <f t="shared" ref="C137:AH137" si="115">IF(C135=0,0,IF(C135*12/52&gt;Upperearningslimit,((Upperearningslimit-NICnilEmployee)*EeeNICrate*52/12)+((C135*12/52-Upperearningslimit)*EeeNICrate1*52/12),((C135*12)/52-NICnilEmployee)*EeeNICrate*52/12))</f>
        <v>213.25333333333333</v>
      </c>
      <c r="D137" s="48">
        <f t="shared" si="115"/>
        <v>213.25333333333333</v>
      </c>
      <c r="E137" s="48">
        <f t="shared" si="115"/>
        <v>213.25333333333333</v>
      </c>
      <c r="F137" s="48">
        <f t="shared" si="115"/>
        <v>267.62666666666667</v>
      </c>
      <c r="G137" s="48">
        <f t="shared" si="115"/>
        <v>267.62666666666667</v>
      </c>
      <c r="H137" s="48">
        <f t="shared" si="115"/>
        <v>314.28666666666669</v>
      </c>
      <c r="I137" s="48">
        <f t="shared" si="115"/>
        <v>314.28666666666669</v>
      </c>
      <c r="J137" s="48">
        <f t="shared" si="115"/>
        <v>314.28666666666669</v>
      </c>
      <c r="K137" s="48">
        <f t="shared" si="115"/>
        <v>314.28666666666669</v>
      </c>
      <c r="L137" s="48">
        <f t="shared" si="115"/>
        <v>314.28666666666669</v>
      </c>
      <c r="M137" s="48">
        <f t="shared" si="115"/>
        <v>314.28666666666669</v>
      </c>
      <c r="N137" s="48">
        <f t="shared" si="115"/>
        <v>314.28666666666669</v>
      </c>
      <c r="O137" s="48">
        <f t="shared" si="115"/>
        <v>323.62666666666667</v>
      </c>
      <c r="P137" s="48">
        <f t="shared" si="115"/>
        <v>323.62666666666667</v>
      </c>
      <c r="Q137" s="48">
        <f t="shared" si="115"/>
        <v>323.62666666666667</v>
      </c>
      <c r="R137" s="48">
        <f t="shared" si="115"/>
        <v>323.62666666666667</v>
      </c>
      <c r="S137" s="48">
        <f t="shared" si="115"/>
        <v>323.62666666666667</v>
      </c>
      <c r="T137" s="48">
        <f t="shared" si="115"/>
        <v>323.62666666666667</v>
      </c>
      <c r="U137" s="48">
        <f t="shared" si="115"/>
        <v>323.62666666666667</v>
      </c>
      <c r="V137" s="48">
        <f t="shared" si="115"/>
        <v>349.28666666666669</v>
      </c>
      <c r="W137" s="48">
        <f t="shared" si="115"/>
        <v>349.28666666666669</v>
      </c>
      <c r="X137" s="48">
        <f t="shared" si="115"/>
        <v>349.28666666666669</v>
      </c>
      <c r="Y137" s="48">
        <f t="shared" si="115"/>
        <v>349.28666666666669</v>
      </c>
      <c r="Z137" s="48">
        <f t="shared" si="115"/>
        <v>349.28666666666669</v>
      </c>
      <c r="AA137" s="48">
        <f t="shared" si="115"/>
        <v>362.12666666666667</v>
      </c>
      <c r="AB137" s="48">
        <f t="shared" si="115"/>
        <v>362.12666666666667</v>
      </c>
      <c r="AC137" s="48">
        <f t="shared" si="115"/>
        <v>362.12666666666667</v>
      </c>
      <c r="AD137" s="48">
        <f t="shared" si="115"/>
        <v>362.12666666666667</v>
      </c>
      <c r="AE137" s="48">
        <f t="shared" si="115"/>
        <v>362.12666666666667</v>
      </c>
      <c r="AF137" s="48">
        <f t="shared" si="115"/>
        <v>362.12666666666667</v>
      </c>
      <c r="AG137" s="48">
        <f t="shared" si="115"/>
        <v>362.12666666666667</v>
      </c>
      <c r="AH137" s="48">
        <f t="shared" si="115"/>
        <v>390.35666666666668</v>
      </c>
      <c r="AI137" s="48">
        <f t="shared" ref="AI137:BJ137" si="116">IF(AI135=0,0,IF(AI135*12/52&gt;Upperearningslimit,((Upperearningslimit-NICnilEmployee)*EeeNICrate*52/12)+((AI135*12/52-Upperearningslimit)*EeeNICrate1*52/12),((AI135*12)/52-NICnilEmployee)*EeeNICrate*52/12))</f>
        <v>390.35666666666668</v>
      </c>
      <c r="AJ137" s="48">
        <f t="shared" si="116"/>
        <v>390.35666666666668</v>
      </c>
      <c r="AK137" s="48">
        <f t="shared" si="116"/>
        <v>390.35666666666668</v>
      </c>
      <c r="AL137" s="48">
        <f t="shared" si="116"/>
        <v>390.35666666666668</v>
      </c>
      <c r="AM137" s="48">
        <f t="shared" si="116"/>
        <v>407.29666666666668</v>
      </c>
      <c r="AN137" s="48">
        <f t="shared" si="116"/>
        <v>407.29666666666668</v>
      </c>
      <c r="AO137" s="48">
        <f t="shared" si="116"/>
        <v>407.29666666666668</v>
      </c>
      <c r="AP137" s="48">
        <f t="shared" si="116"/>
        <v>407.29666666666668</v>
      </c>
      <c r="AQ137" s="48">
        <f t="shared" si="116"/>
        <v>407.29666666666668</v>
      </c>
      <c r="AR137" s="48">
        <f t="shared" si="116"/>
        <v>407.29666666666668</v>
      </c>
      <c r="AS137" s="48">
        <f t="shared" si="116"/>
        <v>407.29666666666668</v>
      </c>
      <c r="AT137" s="48">
        <f t="shared" si="116"/>
        <v>407.29666666666668</v>
      </c>
      <c r="AU137" s="48">
        <f t="shared" si="116"/>
        <v>407.29666666666668</v>
      </c>
      <c r="AV137" s="48">
        <f t="shared" si="116"/>
        <v>407.29666666666668</v>
      </c>
      <c r="AW137" s="48">
        <f t="shared" si="116"/>
        <v>407.29666666666668</v>
      </c>
      <c r="AX137" s="48">
        <f t="shared" si="116"/>
        <v>407.29666666666668</v>
      </c>
      <c r="AY137" s="48">
        <f t="shared" si="116"/>
        <v>425.92666666666668</v>
      </c>
      <c r="AZ137" s="48">
        <f t="shared" si="116"/>
        <v>425.92666666666668</v>
      </c>
      <c r="BA137" s="48">
        <f t="shared" si="116"/>
        <v>425.92666666666668</v>
      </c>
      <c r="BB137" s="48">
        <f t="shared" si="116"/>
        <v>425.92666666666668</v>
      </c>
      <c r="BC137" s="48">
        <f t="shared" si="116"/>
        <v>425.92666666666668</v>
      </c>
      <c r="BD137" s="48">
        <f t="shared" si="116"/>
        <v>425.92666666666668</v>
      </c>
      <c r="BE137" s="48">
        <f t="shared" si="116"/>
        <v>425.92666666666668</v>
      </c>
      <c r="BF137" s="48">
        <f t="shared" si="116"/>
        <v>425.92666666666668</v>
      </c>
      <c r="BG137" s="48">
        <f t="shared" si="116"/>
        <v>425.92666666666668</v>
      </c>
      <c r="BH137" s="48">
        <f t="shared" si="116"/>
        <v>425.92666666666668</v>
      </c>
      <c r="BI137" s="48">
        <f t="shared" si="116"/>
        <v>425.92666666666668</v>
      </c>
      <c r="BJ137" s="48">
        <f t="shared" si="116"/>
        <v>425.92666666666668</v>
      </c>
    </row>
    <row r="138" spans="1:62" x14ac:dyDescent="0.25">
      <c r="B138" s="2" t="str">
        <f t="shared" si="112"/>
        <v>Net Pay</v>
      </c>
      <c r="C138" s="2">
        <f>C135-C136-C137</f>
        <v>1713.6783333333333</v>
      </c>
      <c r="D138" s="2">
        <f t="shared" ref="D138:BJ138" si="117">D135-D136-D137</f>
        <v>1713.6783333333333</v>
      </c>
      <c r="E138" s="2">
        <f t="shared" si="117"/>
        <v>1713.6783333333333</v>
      </c>
      <c r="F138" s="2">
        <f t="shared" si="117"/>
        <v>3181.94</v>
      </c>
      <c r="G138" s="2">
        <f t="shared" si="117"/>
        <v>3181.94</v>
      </c>
      <c r="H138" s="2">
        <f t="shared" si="117"/>
        <v>5934.8799999999992</v>
      </c>
      <c r="I138" s="2">
        <f t="shared" si="117"/>
        <v>5934.8799999999992</v>
      </c>
      <c r="J138" s="2">
        <f t="shared" si="117"/>
        <v>5934.8799999999992</v>
      </c>
      <c r="K138" s="2">
        <f t="shared" si="117"/>
        <v>5934.8799999999992</v>
      </c>
      <c r="L138" s="2">
        <f t="shared" si="117"/>
        <v>5934.8799999999992</v>
      </c>
      <c r="M138" s="2">
        <f t="shared" si="117"/>
        <v>5934.8799999999992</v>
      </c>
      <c r="N138" s="2">
        <f t="shared" si="117"/>
        <v>5934.8799999999992</v>
      </c>
      <c r="O138" s="2">
        <f t="shared" si="117"/>
        <v>6485.9399999999987</v>
      </c>
      <c r="P138" s="2">
        <f t="shared" si="117"/>
        <v>6485.9399999999987</v>
      </c>
      <c r="Q138" s="2">
        <f t="shared" si="117"/>
        <v>6485.9399999999987</v>
      </c>
      <c r="R138" s="2">
        <f t="shared" si="117"/>
        <v>6485.9399999999987</v>
      </c>
      <c r="S138" s="2">
        <f t="shared" si="117"/>
        <v>6485.9399999999987</v>
      </c>
      <c r="T138" s="2">
        <f t="shared" si="117"/>
        <v>6485.9399999999987</v>
      </c>
      <c r="U138" s="2">
        <f t="shared" si="117"/>
        <v>6485.9399999999987</v>
      </c>
      <c r="V138" s="2">
        <f t="shared" si="117"/>
        <v>7999.8799999999992</v>
      </c>
      <c r="W138" s="2">
        <f t="shared" si="117"/>
        <v>7999.8799999999992</v>
      </c>
      <c r="X138" s="2">
        <f t="shared" si="117"/>
        <v>7999.8799999999992</v>
      </c>
      <c r="Y138" s="2">
        <f t="shared" si="117"/>
        <v>7999.8799999999992</v>
      </c>
      <c r="Z138" s="2">
        <f t="shared" si="117"/>
        <v>7999.8799999999992</v>
      </c>
      <c r="AA138" s="2">
        <f t="shared" si="117"/>
        <v>8757.4399999999987</v>
      </c>
      <c r="AB138" s="2">
        <f t="shared" si="117"/>
        <v>8757.4399999999987</v>
      </c>
      <c r="AC138" s="2">
        <f t="shared" si="117"/>
        <v>8757.4399999999987</v>
      </c>
      <c r="AD138" s="2">
        <f t="shared" si="117"/>
        <v>8757.4399999999987</v>
      </c>
      <c r="AE138" s="2">
        <f t="shared" si="117"/>
        <v>8757.4399999999987</v>
      </c>
      <c r="AF138" s="2">
        <f t="shared" si="117"/>
        <v>8757.4399999999987</v>
      </c>
      <c r="AG138" s="2">
        <f t="shared" si="117"/>
        <v>8757.4399999999987</v>
      </c>
      <c r="AH138" s="2">
        <f t="shared" si="117"/>
        <v>10423.01</v>
      </c>
      <c r="AI138" s="2">
        <f t="shared" si="117"/>
        <v>10423.01</v>
      </c>
      <c r="AJ138" s="2">
        <f t="shared" si="117"/>
        <v>10423.01</v>
      </c>
      <c r="AK138" s="2">
        <f t="shared" si="117"/>
        <v>10423.01</v>
      </c>
      <c r="AL138" s="2">
        <f t="shared" si="117"/>
        <v>10423.01</v>
      </c>
      <c r="AM138" s="2">
        <f t="shared" si="117"/>
        <v>11422.47</v>
      </c>
      <c r="AN138" s="2">
        <f t="shared" si="117"/>
        <v>11422.47</v>
      </c>
      <c r="AO138" s="2">
        <f t="shared" si="117"/>
        <v>11422.47</v>
      </c>
      <c r="AP138" s="2">
        <f t="shared" si="117"/>
        <v>11422.47</v>
      </c>
      <c r="AQ138" s="2">
        <f t="shared" si="117"/>
        <v>11422.47</v>
      </c>
      <c r="AR138" s="2">
        <f t="shared" si="117"/>
        <v>11422.47</v>
      </c>
      <c r="AS138" s="2">
        <f t="shared" si="117"/>
        <v>11422.47</v>
      </c>
      <c r="AT138" s="2">
        <f t="shared" si="117"/>
        <v>11422.47</v>
      </c>
      <c r="AU138" s="2">
        <f t="shared" si="117"/>
        <v>11422.47</v>
      </c>
      <c r="AV138" s="2">
        <f t="shared" si="117"/>
        <v>11422.47</v>
      </c>
      <c r="AW138" s="2">
        <f t="shared" si="117"/>
        <v>11422.47</v>
      </c>
      <c r="AX138" s="2">
        <f t="shared" si="117"/>
        <v>11422.47</v>
      </c>
      <c r="AY138" s="2">
        <f t="shared" si="117"/>
        <v>12521.640000000001</v>
      </c>
      <c r="AZ138" s="2">
        <f t="shared" si="117"/>
        <v>12521.640000000001</v>
      </c>
      <c r="BA138" s="2">
        <f t="shared" si="117"/>
        <v>12521.640000000001</v>
      </c>
      <c r="BB138" s="2">
        <f t="shared" si="117"/>
        <v>12521.640000000001</v>
      </c>
      <c r="BC138" s="2">
        <f t="shared" si="117"/>
        <v>12521.640000000001</v>
      </c>
      <c r="BD138" s="2">
        <f t="shared" si="117"/>
        <v>12521.640000000001</v>
      </c>
      <c r="BE138" s="2">
        <f t="shared" si="117"/>
        <v>12521.640000000001</v>
      </c>
      <c r="BF138" s="2">
        <f t="shared" si="117"/>
        <v>12521.640000000001</v>
      </c>
      <c r="BG138" s="2">
        <f t="shared" si="117"/>
        <v>12521.640000000001</v>
      </c>
      <c r="BH138" s="2">
        <f t="shared" si="117"/>
        <v>12521.640000000001</v>
      </c>
      <c r="BI138" s="2">
        <f t="shared" si="117"/>
        <v>12521.640000000001</v>
      </c>
      <c r="BJ138" s="2">
        <f t="shared" si="117"/>
        <v>12521.640000000001</v>
      </c>
    </row>
    <row r="139" spans="1:62" x14ac:dyDescent="0.25">
      <c r="B139" s="2" t="str">
        <f t="shared" si="112"/>
        <v>E'er NIC</v>
      </c>
      <c r="C139" s="48">
        <f t="shared" ref="C139:AH139" si="118">IF(C135=0,0,((C135*12/52)-NICnilEmployer)*EerNICrate*52/12)</f>
        <v>248.14933333333332</v>
      </c>
      <c r="D139" s="48">
        <f t="shared" si="118"/>
        <v>248.14933333333332</v>
      </c>
      <c r="E139" s="48">
        <f t="shared" si="118"/>
        <v>248.14933333333332</v>
      </c>
      <c r="F139" s="48">
        <f t="shared" si="118"/>
        <v>546.90133333333335</v>
      </c>
      <c r="G139" s="48">
        <f t="shared" si="118"/>
        <v>546.90133333333335</v>
      </c>
      <c r="H139" s="48">
        <f t="shared" si="118"/>
        <v>1144.1493333333335</v>
      </c>
      <c r="I139" s="48">
        <f t="shared" si="118"/>
        <v>1144.1493333333335</v>
      </c>
      <c r="J139" s="48">
        <f t="shared" si="118"/>
        <v>1144.1493333333335</v>
      </c>
      <c r="K139" s="48">
        <f t="shared" si="118"/>
        <v>1144.1493333333335</v>
      </c>
      <c r="L139" s="48">
        <f t="shared" si="118"/>
        <v>1144.1493333333335</v>
      </c>
      <c r="M139" s="48">
        <f t="shared" si="118"/>
        <v>1144.1493333333335</v>
      </c>
      <c r="N139" s="48">
        <f t="shared" si="118"/>
        <v>1144.1493333333335</v>
      </c>
      <c r="O139" s="48">
        <f t="shared" si="118"/>
        <v>1263.7013333333334</v>
      </c>
      <c r="P139" s="48">
        <f t="shared" si="118"/>
        <v>1263.7013333333334</v>
      </c>
      <c r="Q139" s="48">
        <f t="shared" si="118"/>
        <v>1263.7013333333334</v>
      </c>
      <c r="R139" s="48">
        <f t="shared" si="118"/>
        <v>1263.7013333333334</v>
      </c>
      <c r="S139" s="48">
        <f t="shared" si="118"/>
        <v>1263.7013333333334</v>
      </c>
      <c r="T139" s="48">
        <f t="shared" si="118"/>
        <v>1263.7013333333334</v>
      </c>
      <c r="U139" s="48">
        <f t="shared" si="118"/>
        <v>1263.7013333333334</v>
      </c>
      <c r="V139" s="48">
        <f t="shared" si="118"/>
        <v>1592.1493333333335</v>
      </c>
      <c r="W139" s="48">
        <f t="shared" si="118"/>
        <v>1592.1493333333335</v>
      </c>
      <c r="X139" s="48">
        <f t="shared" si="118"/>
        <v>1592.1493333333335</v>
      </c>
      <c r="Y139" s="48">
        <f t="shared" si="118"/>
        <v>1592.1493333333335</v>
      </c>
      <c r="Z139" s="48">
        <f t="shared" si="118"/>
        <v>1592.1493333333335</v>
      </c>
      <c r="AA139" s="48">
        <f t="shared" si="118"/>
        <v>1756.5013333333336</v>
      </c>
      <c r="AB139" s="48">
        <f t="shared" si="118"/>
        <v>1756.5013333333336</v>
      </c>
      <c r="AC139" s="48">
        <f t="shared" si="118"/>
        <v>1756.5013333333336</v>
      </c>
      <c r="AD139" s="48">
        <f t="shared" si="118"/>
        <v>1756.5013333333336</v>
      </c>
      <c r="AE139" s="48">
        <f t="shared" si="118"/>
        <v>1756.5013333333336</v>
      </c>
      <c r="AF139" s="48">
        <f t="shared" si="118"/>
        <v>1756.5013333333336</v>
      </c>
      <c r="AG139" s="48">
        <f t="shared" si="118"/>
        <v>1756.5013333333336</v>
      </c>
      <c r="AH139" s="48">
        <f t="shared" si="118"/>
        <v>2117.8453333333332</v>
      </c>
      <c r="AI139" s="48">
        <f t="shared" ref="AI139:BJ139" si="119">IF(AI135=0,0,((AI135*12/52)-NICnilEmployer)*EerNICrate*52/12)</f>
        <v>2117.8453333333332</v>
      </c>
      <c r="AJ139" s="48">
        <f t="shared" si="119"/>
        <v>2117.8453333333332</v>
      </c>
      <c r="AK139" s="48">
        <f t="shared" si="119"/>
        <v>2117.8453333333332</v>
      </c>
      <c r="AL139" s="48">
        <f t="shared" si="119"/>
        <v>2117.8453333333332</v>
      </c>
      <c r="AM139" s="48">
        <f t="shared" si="119"/>
        <v>2334.6773333333335</v>
      </c>
      <c r="AN139" s="48">
        <f t="shared" si="119"/>
        <v>2334.6773333333335</v>
      </c>
      <c r="AO139" s="48">
        <f t="shared" si="119"/>
        <v>2334.6773333333335</v>
      </c>
      <c r="AP139" s="48">
        <f t="shared" si="119"/>
        <v>2334.6773333333335</v>
      </c>
      <c r="AQ139" s="48">
        <f t="shared" si="119"/>
        <v>2334.6773333333335</v>
      </c>
      <c r="AR139" s="48">
        <f t="shared" si="119"/>
        <v>2334.6773333333335</v>
      </c>
      <c r="AS139" s="48">
        <f t="shared" si="119"/>
        <v>2334.6773333333335</v>
      </c>
      <c r="AT139" s="48">
        <f t="shared" si="119"/>
        <v>2334.6773333333335</v>
      </c>
      <c r="AU139" s="48">
        <f t="shared" si="119"/>
        <v>2334.6773333333335</v>
      </c>
      <c r="AV139" s="48">
        <f t="shared" si="119"/>
        <v>2334.6773333333335</v>
      </c>
      <c r="AW139" s="48">
        <f t="shared" si="119"/>
        <v>2334.6773333333335</v>
      </c>
      <c r="AX139" s="48">
        <f t="shared" si="119"/>
        <v>2334.6773333333335</v>
      </c>
      <c r="AY139" s="48">
        <f t="shared" si="119"/>
        <v>2573.141333333333</v>
      </c>
      <c r="AZ139" s="48">
        <f t="shared" si="119"/>
        <v>2573.141333333333</v>
      </c>
      <c r="BA139" s="48">
        <f t="shared" si="119"/>
        <v>2573.141333333333</v>
      </c>
      <c r="BB139" s="48">
        <f t="shared" si="119"/>
        <v>2573.141333333333</v>
      </c>
      <c r="BC139" s="48">
        <f t="shared" si="119"/>
        <v>2573.141333333333</v>
      </c>
      <c r="BD139" s="48">
        <f t="shared" si="119"/>
        <v>2573.141333333333</v>
      </c>
      <c r="BE139" s="48">
        <f t="shared" si="119"/>
        <v>2573.141333333333</v>
      </c>
      <c r="BF139" s="48">
        <f t="shared" si="119"/>
        <v>2573.141333333333</v>
      </c>
      <c r="BG139" s="48">
        <f t="shared" si="119"/>
        <v>2573.141333333333</v>
      </c>
      <c r="BH139" s="48">
        <f t="shared" si="119"/>
        <v>2573.141333333333</v>
      </c>
      <c r="BI139" s="48">
        <f t="shared" si="119"/>
        <v>2573.141333333333</v>
      </c>
      <c r="BJ139" s="48">
        <f t="shared" si="119"/>
        <v>2573.141333333333</v>
      </c>
    </row>
    <row r="140" spans="1:62" x14ac:dyDescent="0.25">
      <c r="A140" s="2" t="str">
        <f>B60</f>
        <v>Sales Person</v>
      </c>
      <c r="B140" s="2" t="str">
        <f t="shared" si="112"/>
        <v>Gross Pay</v>
      </c>
      <c r="C140" s="2">
        <f>ROUND(IF(C$5&lt;13,('Input Sheet'!$C57*C60)/12,IF(C$5&lt;25,('Input Sheet'!$D57*C60)/12,IF(C$5&lt;37,('Input Sheet'!$E57*C60)/12,IF(C$5&lt;49,('Input Sheet'!$F57*C60)/12,('Input Sheet'!$G57*C60)/12))))*(1+Analysis!$B$10),0)</f>
        <v>0</v>
      </c>
      <c r="D140" s="2">
        <f>ROUND(IF(D$5&lt;13,('Input Sheet'!$C57*D60)/12,IF(D$5&lt;25,('Input Sheet'!$D57*D60)/12,IF(D$5&lt;37,('Input Sheet'!$E57*D60)/12,IF(D$5&lt;49,('Input Sheet'!$F57*D60)/12,('Input Sheet'!$G57*D60)/12))))*(1+Analysis!$B$10),0)</f>
        <v>0</v>
      </c>
      <c r="E140" s="2">
        <f>ROUND(IF(E$5&lt;13,('Input Sheet'!$C57*E60)/12,IF(E$5&lt;25,('Input Sheet'!$D57*E60)/12,IF(E$5&lt;37,('Input Sheet'!$E57*E60)/12,IF(E$5&lt;49,('Input Sheet'!$F57*E60)/12,('Input Sheet'!$G57*E60)/12))))*(1+Analysis!$B$10),0)</f>
        <v>0</v>
      </c>
      <c r="F140" s="2">
        <f>ROUND(IF(F$5&lt;13,('Input Sheet'!$C57*F60)/12,IF(F$5&lt;25,('Input Sheet'!$D57*F60)/12,IF(F$5&lt;37,('Input Sheet'!$E57*F60)/12,IF(F$5&lt;49,('Input Sheet'!$F57*F60)/12,('Input Sheet'!$G57*F60)/12))))*(1+Analysis!$B$10),0)</f>
        <v>0</v>
      </c>
      <c r="G140" s="2">
        <f>ROUND(IF(G$5&lt;13,('Input Sheet'!$C57*G60)/12,IF(G$5&lt;25,('Input Sheet'!$D57*G60)/12,IF(G$5&lt;37,('Input Sheet'!$E57*G60)/12,IF(G$5&lt;49,('Input Sheet'!$F57*G60)/12,('Input Sheet'!$G57*G60)/12))))*(1+Analysis!$B$10),0)</f>
        <v>0</v>
      </c>
      <c r="H140" s="2">
        <f>ROUND(IF(H$5&lt;13,('Input Sheet'!$C57*H60)/12,IF(H$5&lt;25,('Input Sheet'!$D57*H60)/12,IF(H$5&lt;37,('Input Sheet'!$E57*H60)/12,IF(H$5&lt;49,('Input Sheet'!$F57*H60)/12,('Input Sheet'!$G57*H60)/12))))*(1+Analysis!$B$10),0)</f>
        <v>4583</v>
      </c>
      <c r="I140" s="2">
        <f>ROUND(IF(I$5&lt;13,('Input Sheet'!$C57*I60)/12,IF(I$5&lt;25,('Input Sheet'!$D57*I60)/12,IF(I$5&lt;37,('Input Sheet'!$E57*I60)/12,IF(I$5&lt;49,('Input Sheet'!$F57*I60)/12,('Input Sheet'!$G57*I60)/12))))*(1+Analysis!$B$10),0)</f>
        <v>4583</v>
      </c>
      <c r="J140" s="2">
        <f>ROUND(IF(J$5&lt;13,('Input Sheet'!$C57*J60)/12,IF(J$5&lt;25,('Input Sheet'!$D57*J60)/12,IF(J$5&lt;37,('Input Sheet'!$E57*J60)/12,IF(J$5&lt;49,('Input Sheet'!$F57*J60)/12,('Input Sheet'!$G57*J60)/12))))*(1+Analysis!$B$10),0)</f>
        <v>4583</v>
      </c>
      <c r="K140" s="2">
        <f>ROUND(IF(K$5&lt;13,('Input Sheet'!$C57*K60)/12,IF(K$5&lt;25,('Input Sheet'!$D57*K60)/12,IF(K$5&lt;37,('Input Sheet'!$E57*K60)/12,IF(K$5&lt;49,('Input Sheet'!$F57*K60)/12,('Input Sheet'!$G57*K60)/12))))*(1+Analysis!$B$10),0)</f>
        <v>4583</v>
      </c>
      <c r="L140" s="2">
        <f>ROUND(IF(L$5&lt;13,('Input Sheet'!$C57*L60)/12,IF(L$5&lt;25,('Input Sheet'!$D57*L60)/12,IF(L$5&lt;37,('Input Sheet'!$E57*L60)/12,IF(L$5&lt;49,('Input Sheet'!$F57*L60)/12,('Input Sheet'!$G57*L60)/12))))*(1+Analysis!$B$10),0)</f>
        <v>4583</v>
      </c>
      <c r="M140" s="2">
        <f>ROUND(IF(M$5&lt;13,('Input Sheet'!$C57*M60)/12,IF(M$5&lt;25,('Input Sheet'!$D57*M60)/12,IF(M$5&lt;37,('Input Sheet'!$E57*M60)/12,IF(M$5&lt;49,('Input Sheet'!$F57*M60)/12,('Input Sheet'!$G57*M60)/12))))*(1+Analysis!$B$10),0)</f>
        <v>4583</v>
      </c>
      <c r="N140" s="2">
        <f>ROUND(IF(N$5&lt;13,('Input Sheet'!$C57*N60)/12,IF(N$5&lt;25,('Input Sheet'!$D57*N60)/12,IF(N$5&lt;37,('Input Sheet'!$E57*N60)/12,IF(N$5&lt;49,('Input Sheet'!$F57*N60)/12,('Input Sheet'!$G57*N60)/12))))*(1+Analysis!$B$10),0)</f>
        <v>4583</v>
      </c>
      <c r="O140" s="2">
        <f>ROUND(IF(O$5&lt;13,('Input Sheet'!$C57*O60)/12,IF(O$5&lt;25,('Input Sheet'!$D57*O60)/12,IF(O$5&lt;37,('Input Sheet'!$E57*O60)/12,IF(O$5&lt;49,('Input Sheet'!$F57*O60)/12,('Input Sheet'!$G57*O60)/12))))*(1+Analysis!$B$10),0)</f>
        <v>10083</v>
      </c>
      <c r="P140" s="2">
        <f>ROUND(IF(P$5&lt;13,('Input Sheet'!$C57*P60)/12,IF(P$5&lt;25,('Input Sheet'!$D57*P60)/12,IF(P$5&lt;37,('Input Sheet'!$E57*P60)/12,IF(P$5&lt;49,('Input Sheet'!$F57*P60)/12,('Input Sheet'!$G57*P60)/12))))*(1+Analysis!$B$10),0)</f>
        <v>10083</v>
      </c>
      <c r="Q140" s="2">
        <f>ROUND(IF(Q$5&lt;13,('Input Sheet'!$C57*Q60)/12,IF(Q$5&lt;25,('Input Sheet'!$D57*Q60)/12,IF(Q$5&lt;37,('Input Sheet'!$E57*Q60)/12,IF(Q$5&lt;49,('Input Sheet'!$F57*Q60)/12,('Input Sheet'!$G57*Q60)/12))))*(1+Analysis!$B$10),0)</f>
        <v>10083</v>
      </c>
      <c r="R140" s="2">
        <f>ROUND(IF(R$5&lt;13,('Input Sheet'!$C57*R60)/12,IF(R$5&lt;25,('Input Sheet'!$D57*R60)/12,IF(R$5&lt;37,('Input Sheet'!$E57*R60)/12,IF(R$5&lt;49,('Input Sheet'!$F57*R60)/12,('Input Sheet'!$G57*R60)/12))))*(1+Analysis!$B$10),0)</f>
        <v>10083</v>
      </c>
      <c r="S140" s="2">
        <f>ROUND(IF(S$5&lt;13,('Input Sheet'!$C57*S60)/12,IF(S$5&lt;25,('Input Sheet'!$D57*S60)/12,IF(S$5&lt;37,('Input Sheet'!$E57*S60)/12,IF(S$5&lt;49,('Input Sheet'!$F57*S60)/12,('Input Sheet'!$G57*S60)/12))))*(1+Analysis!$B$10),0)</f>
        <v>10083</v>
      </c>
      <c r="T140" s="2">
        <f>ROUND(IF(T$5&lt;13,('Input Sheet'!$C57*T60)/12,IF(T$5&lt;25,('Input Sheet'!$D57*T60)/12,IF(T$5&lt;37,('Input Sheet'!$E57*T60)/12,IF(T$5&lt;49,('Input Sheet'!$F57*T60)/12,('Input Sheet'!$G57*T60)/12))))*(1+Analysis!$B$10),0)</f>
        <v>10083</v>
      </c>
      <c r="U140" s="2">
        <f>ROUND(IF(U$5&lt;13,('Input Sheet'!$C57*U60)/12,IF(U$5&lt;25,('Input Sheet'!$D57*U60)/12,IF(U$5&lt;37,('Input Sheet'!$E57*U60)/12,IF(U$5&lt;49,('Input Sheet'!$F57*U60)/12,('Input Sheet'!$G57*U60)/12))))*(1+Analysis!$B$10),0)</f>
        <v>10083</v>
      </c>
      <c r="V140" s="2">
        <f>ROUND(IF(V$5&lt;13,('Input Sheet'!$C57*V60)/12,IF(V$5&lt;25,('Input Sheet'!$D57*V60)/12,IF(V$5&lt;37,('Input Sheet'!$E57*V60)/12,IF(V$5&lt;49,('Input Sheet'!$F57*V60)/12,('Input Sheet'!$G57*V60)/12))))*(1+Analysis!$B$10),0)</f>
        <v>20167</v>
      </c>
      <c r="W140" s="2">
        <f>ROUND(IF(W$5&lt;13,('Input Sheet'!$C57*W60)/12,IF(W$5&lt;25,('Input Sheet'!$D57*W60)/12,IF(W$5&lt;37,('Input Sheet'!$E57*W60)/12,IF(W$5&lt;49,('Input Sheet'!$F57*W60)/12,('Input Sheet'!$G57*W60)/12))))*(1+Analysis!$B$10),0)</f>
        <v>20167</v>
      </c>
      <c r="X140" s="2">
        <f>ROUND(IF(X$5&lt;13,('Input Sheet'!$C57*X60)/12,IF(X$5&lt;25,('Input Sheet'!$D57*X60)/12,IF(X$5&lt;37,('Input Sheet'!$E57*X60)/12,IF(X$5&lt;49,('Input Sheet'!$F57*X60)/12,('Input Sheet'!$G57*X60)/12))))*(1+Analysis!$B$10),0)</f>
        <v>20167</v>
      </c>
      <c r="Y140" s="2">
        <f>ROUND(IF(Y$5&lt;13,('Input Sheet'!$C57*Y60)/12,IF(Y$5&lt;25,('Input Sheet'!$D57*Y60)/12,IF(Y$5&lt;37,('Input Sheet'!$E57*Y60)/12,IF(Y$5&lt;49,('Input Sheet'!$F57*Y60)/12,('Input Sheet'!$G57*Y60)/12))))*(1+Analysis!$B$10),0)</f>
        <v>20167</v>
      </c>
      <c r="Z140" s="2">
        <f>ROUND(IF(Z$5&lt;13,('Input Sheet'!$C57*Z60)/12,IF(Z$5&lt;25,('Input Sheet'!$D57*Z60)/12,IF(Z$5&lt;37,('Input Sheet'!$E57*Z60)/12,IF(Z$5&lt;49,('Input Sheet'!$F57*Z60)/12,('Input Sheet'!$G57*Z60)/12))))*(1+Analysis!$B$10),0)</f>
        <v>20167</v>
      </c>
      <c r="AA140" s="2">
        <f>ROUND(IF(AA$5&lt;13,('Input Sheet'!$C57*AA60)/12,IF(AA$5&lt;25,('Input Sheet'!$D57*AA60)/12,IF(AA$5&lt;37,('Input Sheet'!$E57*AA60)/12,IF(AA$5&lt;49,('Input Sheet'!$F57*AA60)/12,('Input Sheet'!$G57*AA60)/12))))*(1+Analysis!$B$10),0)</f>
        <v>22183</v>
      </c>
      <c r="AB140" s="2">
        <f>ROUND(IF(AB$5&lt;13,('Input Sheet'!$C57*AB60)/12,IF(AB$5&lt;25,('Input Sheet'!$D57*AB60)/12,IF(AB$5&lt;37,('Input Sheet'!$E57*AB60)/12,IF(AB$5&lt;49,('Input Sheet'!$F57*AB60)/12,('Input Sheet'!$G57*AB60)/12))))*(1+Analysis!$B$10),0)</f>
        <v>22183</v>
      </c>
      <c r="AC140" s="2">
        <f>ROUND(IF(AC$5&lt;13,('Input Sheet'!$C57*AC60)/12,IF(AC$5&lt;25,('Input Sheet'!$D57*AC60)/12,IF(AC$5&lt;37,('Input Sheet'!$E57*AC60)/12,IF(AC$5&lt;49,('Input Sheet'!$F57*AC60)/12,('Input Sheet'!$G57*AC60)/12))))*(1+Analysis!$B$10),0)</f>
        <v>22183</v>
      </c>
      <c r="AD140" s="2">
        <f>ROUND(IF(AD$5&lt;13,('Input Sheet'!$C57*AD60)/12,IF(AD$5&lt;25,('Input Sheet'!$D57*AD60)/12,IF(AD$5&lt;37,('Input Sheet'!$E57*AD60)/12,IF(AD$5&lt;49,('Input Sheet'!$F57*AD60)/12,('Input Sheet'!$G57*AD60)/12))))*(1+Analysis!$B$10),0)</f>
        <v>22183</v>
      </c>
      <c r="AE140" s="2">
        <f>ROUND(IF(AE$5&lt;13,('Input Sheet'!$C57*AE60)/12,IF(AE$5&lt;25,('Input Sheet'!$D57*AE60)/12,IF(AE$5&lt;37,('Input Sheet'!$E57*AE60)/12,IF(AE$5&lt;49,('Input Sheet'!$F57*AE60)/12,('Input Sheet'!$G57*AE60)/12))))*(1+Analysis!$B$10),0)</f>
        <v>22183</v>
      </c>
      <c r="AF140" s="2">
        <f>ROUND(IF(AF$5&lt;13,('Input Sheet'!$C57*AF60)/12,IF(AF$5&lt;25,('Input Sheet'!$D57*AF60)/12,IF(AF$5&lt;37,('Input Sheet'!$E57*AF60)/12,IF(AF$5&lt;49,('Input Sheet'!$F57*AF60)/12,('Input Sheet'!$G57*AF60)/12))))*(1+Analysis!$B$10),0)</f>
        <v>22183</v>
      </c>
      <c r="AG140" s="2">
        <f>ROUND(IF(AG$5&lt;13,('Input Sheet'!$C57*AG60)/12,IF(AG$5&lt;25,('Input Sheet'!$D57*AG60)/12,IF(AG$5&lt;37,('Input Sheet'!$E57*AG60)/12,IF(AG$5&lt;49,('Input Sheet'!$F57*AG60)/12,('Input Sheet'!$G57*AG60)/12))))*(1+Analysis!$B$10),0)</f>
        <v>33275</v>
      </c>
      <c r="AH140" s="2">
        <f>ROUND(IF(AH$5&lt;13,('Input Sheet'!$C57*AH60)/12,IF(AH$5&lt;25,('Input Sheet'!$D57*AH60)/12,IF(AH$5&lt;37,('Input Sheet'!$E57*AH60)/12,IF(AH$5&lt;49,('Input Sheet'!$F57*AH60)/12,('Input Sheet'!$G57*AH60)/12))))*(1+Analysis!$B$10),0)</f>
        <v>33275</v>
      </c>
      <c r="AI140" s="2">
        <f>ROUND(IF(AI$5&lt;13,('Input Sheet'!$C57*AI60)/12,IF(AI$5&lt;25,('Input Sheet'!$D57*AI60)/12,IF(AI$5&lt;37,('Input Sheet'!$E57*AI60)/12,IF(AI$5&lt;49,('Input Sheet'!$F57*AI60)/12,('Input Sheet'!$G57*AI60)/12))))*(1+Analysis!$B$10),0)</f>
        <v>33275</v>
      </c>
      <c r="AJ140" s="2">
        <f>ROUND(IF(AJ$5&lt;13,('Input Sheet'!$C57*AJ60)/12,IF(AJ$5&lt;25,('Input Sheet'!$D57*AJ60)/12,IF(AJ$5&lt;37,('Input Sheet'!$E57*AJ60)/12,IF(AJ$5&lt;49,('Input Sheet'!$F57*AJ60)/12,('Input Sheet'!$G57*AJ60)/12))))*(1+Analysis!$B$10),0)</f>
        <v>33275</v>
      </c>
      <c r="AK140" s="2">
        <f>ROUND(IF(AK$5&lt;13,('Input Sheet'!$C57*AK60)/12,IF(AK$5&lt;25,('Input Sheet'!$D57*AK60)/12,IF(AK$5&lt;37,('Input Sheet'!$E57*AK60)/12,IF(AK$5&lt;49,('Input Sheet'!$F57*AK60)/12,('Input Sheet'!$G57*AK60)/12))))*(1+Analysis!$B$10),0)</f>
        <v>33275</v>
      </c>
      <c r="AL140" s="2">
        <f>ROUND(IF(AL$5&lt;13,('Input Sheet'!$C57*AL60)/12,IF(AL$5&lt;25,('Input Sheet'!$D57*AL60)/12,IF(AL$5&lt;37,('Input Sheet'!$E57*AL60)/12,IF(AL$5&lt;49,('Input Sheet'!$F57*AL60)/12,('Input Sheet'!$G57*AL60)/12))))*(1+Analysis!$B$10),0)</f>
        <v>33275</v>
      </c>
      <c r="AM140" s="2">
        <f>ROUND(IF(AM$5&lt;13,('Input Sheet'!$C57*AM60)/12,IF(AM$5&lt;25,('Input Sheet'!$D57*AM60)/12,IF(AM$5&lt;37,('Input Sheet'!$E57*AM60)/12,IF(AM$5&lt;49,('Input Sheet'!$F57*AM60)/12,('Input Sheet'!$G57*AM60)/12))))*(1+Analysis!$B$10),0)</f>
        <v>36603</v>
      </c>
      <c r="AN140" s="2">
        <f>ROUND(IF(AN$5&lt;13,('Input Sheet'!$C57*AN60)/12,IF(AN$5&lt;25,('Input Sheet'!$D57*AN60)/12,IF(AN$5&lt;37,('Input Sheet'!$E57*AN60)/12,IF(AN$5&lt;49,('Input Sheet'!$F57*AN60)/12,('Input Sheet'!$G57*AN60)/12))))*(1+Analysis!$B$10),0)</f>
        <v>36603</v>
      </c>
      <c r="AO140" s="2">
        <f>ROUND(IF(AO$5&lt;13,('Input Sheet'!$C57*AO60)/12,IF(AO$5&lt;25,('Input Sheet'!$D57*AO60)/12,IF(AO$5&lt;37,('Input Sheet'!$E57*AO60)/12,IF(AO$5&lt;49,('Input Sheet'!$F57*AO60)/12,('Input Sheet'!$G57*AO60)/12))))*(1+Analysis!$B$10),0)</f>
        <v>36603</v>
      </c>
      <c r="AP140" s="2">
        <f>ROUND(IF(AP$5&lt;13,('Input Sheet'!$C57*AP60)/12,IF(AP$5&lt;25,('Input Sheet'!$D57*AP60)/12,IF(AP$5&lt;37,('Input Sheet'!$E57*AP60)/12,IF(AP$5&lt;49,('Input Sheet'!$F57*AP60)/12,('Input Sheet'!$G57*AP60)/12))))*(1+Analysis!$B$10),0)</f>
        <v>36603</v>
      </c>
      <c r="AQ140" s="2">
        <f>ROUND(IF(AQ$5&lt;13,('Input Sheet'!$C57*AQ60)/12,IF(AQ$5&lt;25,('Input Sheet'!$D57*AQ60)/12,IF(AQ$5&lt;37,('Input Sheet'!$E57*AQ60)/12,IF(AQ$5&lt;49,('Input Sheet'!$F57*AQ60)/12,('Input Sheet'!$G57*AQ60)/12))))*(1+Analysis!$B$10),0)</f>
        <v>36603</v>
      </c>
      <c r="AR140" s="2">
        <f>ROUND(IF(AR$5&lt;13,('Input Sheet'!$C57*AR60)/12,IF(AR$5&lt;25,('Input Sheet'!$D57*AR60)/12,IF(AR$5&lt;37,('Input Sheet'!$E57*AR60)/12,IF(AR$5&lt;49,('Input Sheet'!$F57*AR60)/12,('Input Sheet'!$G57*AR60)/12))))*(1+Analysis!$B$10),0)</f>
        <v>36603</v>
      </c>
      <c r="AS140" s="2">
        <f>ROUND(IF(AS$5&lt;13,('Input Sheet'!$C57*AS60)/12,IF(AS$5&lt;25,('Input Sheet'!$D57*AS60)/12,IF(AS$5&lt;37,('Input Sheet'!$E57*AS60)/12,IF(AS$5&lt;49,('Input Sheet'!$F57*AS60)/12,('Input Sheet'!$G57*AS60)/12))))*(1+Analysis!$B$10),0)</f>
        <v>36603</v>
      </c>
      <c r="AT140" s="2">
        <f>ROUND(IF(AT$5&lt;13,('Input Sheet'!$C57*AT60)/12,IF(AT$5&lt;25,('Input Sheet'!$D57*AT60)/12,IF(AT$5&lt;37,('Input Sheet'!$E57*AT60)/12,IF(AT$5&lt;49,('Input Sheet'!$F57*AT60)/12,('Input Sheet'!$G57*AT60)/12))))*(1+Analysis!$B$10),0)</f>
        <v>36603</v>
      </c>
      <c r="AU140" s="2">
        <f>ROUND(IF(AU$5&lt;13,('Input Sheet'!$C57*AU60)/12,IF(AU$5&lt;25,('Input Sheet'!$D57*AU60)/12,IF(AU$5&lt;37,('Input Sheet'!$E57*AU60)/12,IF(AU$5&lt;49,('Input Sheet'!$F57*AU60)/12,('Input Sheet'!$G57*AU60)/12))))*(1+Analysis!$B$10),0)</f>
        <v>36603</v>
      </c>
      <c r="AV140" s="2">
        <f>ROUND(IF(AV$5&lt;13,('Input Sheet'!$C57*AV60)/12,IF(AV$5&lt;25,('Input Sheet'!$D57*AV60)/12,IF(AV$5&lt;37,('Input Sheet'!$E57*AV60)/12,IF(AV$5&lt;49,('Input Sheet'!$F57*AV60)/12,('Input Sheet'!$G57*AV60)/12))))*(1+Analysis!$B$10),0)</f>
        <v>36603</v>
      </c>
      <c r="AW140" s="2">
        <f>ROUND(IF(AW$5&lt;13,('Input Sheet'!$C57*AW60)/12,IF(AW$5&lt;25,('Input Sheet'!$D57*AW60)/12,IF(AW$5&lt;37,('Input Sheet'!$E57*AW60)/12,IF(AW$5&lt;49,('Input Sheet'!$F57*AW60)/12,('Input Sheet'!$G57*AW60)/12))))*(1+Analysis!$B$10),0)</f>
        <v>36603</v>
      </c>
      <c r="AX140" s="2">
        <f>ROUND(IF(AX$5&lt;13,('Input Sheet'!$C57*AX60)/12,IF(AX$5&lt;25,('Input Sheet'!$D57*AX60)/12,IF(AX$5&lt;37,('Input Sheet'!$E57*AX60)/12,IF(AX$5&lt;49,('Input Sheet'!$F57*AX60)/12,('Input Sheet'!$G57*AX60)/12))))*(1+Analysis!$B$10),0)</f>
        <v>36603</v>
      </c>
      <c r="AY140" s="2">
        <f>ROUND(IF(AY$5&lt;13,('Input Sheet'!$C57*AY60)/12,IF(AY$5&lt;25,('Input Sheet'!$D57*AY60)/12,IF(AY$5&lt;37,('Input Sheet'!$E57*AY60)/12,IF(AY$5&lt;49,('Input Sheet'!$F57*AY60)/12,('Input Sheet'!$G57*AY60)/12))))*(1+Analysis!$B$10),0)</f>
        <v>53684</v>
      </c>
      <c r="AZ140" s="2">
        <f>ROUND(IF(AZ$5&lt;13,('Input Sheet'!$C57*AZ60)/12,IF(AZ$5&lt;25,('Input Sheet'!$D57*AZ60)/12,IF(AZ$5&lt;37,('Input Sheet'!$E57*AZ60)/12,IF(AZ$5&lt;49,('Input Sheet'!$F57*AZ60)/12,('Input Sheet'!$G57*AZ60)/12))))*(1+Analysis!$B$10),0)</f>
        <v>53684</v>
      </c>
      <c r="BA140" s="2">
        <f>ROUND(IF(BA$5&lt;13,('Input Sheet'!$C57*BA60)/12,IF(BA$5&lt;25,('Input Sheet'!$D57*BA60)/12,IF(BA$5&lt;37,('Input Sheet'!$E57*BA60)/12,IF(BA$5&lt;49,('Input Sheet'!$F57*BA60)/12,('Input Sheet'!$G57*BA60)/12))))*(1+Analysis!$B$10),0)</f>
        <v>53684</v>
      </c>
      <c r="BB140" s="2">
        <f>ROUND(IF(BB$5&lt;13,('Input Sheet'!$C57*BB60)/12,IF(BB$5&lt;25,('Input Sheet'!$D57*BB60)/12,IF(BB$5&lt;37,('Input Sheet'!$E57*BB60)/12,IF(BB$5&lt;49,('Input Sheet'!$F57*BB60)/12,('Input Sheet'!$G57*BB60)/12))))*(1+Analysis!$B$10),0)</f>
        <v>53684</v>
      </c>
      <c r="BC140" s="2">
        <f>ROUND(IF(BC$5&lt;13,('Input Sheet'!$C57*BC60)/12,IF(BC$5&lt;25,('Input Sheet'!$D57*BC60)/12,IF(BC$5&lt;37,('Input Sheet'!$E57*BC60)/12,IF(BC$5&lt;49,('Input Sheet'!$F57*BC60)/12,('Input Sheet'!$G57*BC60)/12))))*(1+Analysis!$B$10),0)</f>
        <v>53684</v>
      </c>
      <c r="BD140" s="2">
        <f>ROUND(IF(BD$5&lt;13,('Input Sheet'!$C57*BD60)/12,IF(BD$5&lt;25,('Input Sheet'!$D57*BD60)/12,IF(BD$5&lt;37,('Input Sheet'!$E57*BD60)/12,IF(BD$5&lt;49,('Input Sheet'!$F57*BD60)/12,('Input Sheet'!$G57*BD60)/12))))*(1+Analysis!$B$10),0)</f>
        <v>53684</v>
      </c>
      <c r="BE140" s="2">
        <f>ROUND(IF(BE$5&lt;13,('Input Sheet'!$C57*BE60)/12,IF(BE$5&lt;25,('Input Sheet'!$D57*BE60)/12,IF(BE$5&lt;37,('Input Sheet'!$E57*BE60)/12,IF(BE$5&lt;49,('Input Sheet'!$F57*BE60)/12,('Input Sheet'!$G57*BE60)/12))))*(1+Analysis!$B$10),0)</f>
        <v>53684</v>
      </c>
      <c r="BF140" s="2">
        <f>ROUND(IF(BF$5&lt;13,('Input Sheet'!$C57*BF60)/12,IF(BF$5&lt;25,('Input Sheet'!$D57*BF60)/12,IF(BF$5&lt;37,('Input Sheet'!$E57*BF60)/12,IF(BF$5&lt;49,('Input Sheet'!$F57*BF60)/12,('Input Sheet'!$G57*BF60)/12))))*(1+Analysis!$B$10),0)</f>
        <v>53684</v>
      </c>
      <c r="BG140" s="2">
        <f>ROUND(IF(BG$5&lt;13,('Input Sheet'!$C57*BG60)/12,IF(BG$5&lt;25,('Input Sheet'!$D57*BG60)/12,IF(BG$5&lt;37,('Input Sheet'!$E57*BG60)/12,IF(BG$5&lt;49,('Input Sheet'!$F57*BG60)/12,('Input Sheet'!$G57*BG60)/12))))*(1+Analysis!$B$10),0)</f>
        <v>53684</v>
      </c>
      <c r="BH140" s="2">
        <f>ROUND(IF(BH$5&lt;13,('Input Sheet'!$C57*BH60)/12,IF(BH$5&lt;25,('Input Sheet'!$D57*BH60)/12,IF(BH$5&lt;37,('Input Sheet'!$E57*BH60)/12,IF(BH$5&lt;49,('Input Sheet'!$F57*BH60)/12,('Input Sheet'!$G57*BH60)/12))))*(1+Analysis!$B$10),0)</f>
        <v>53684</v>
      </c>
      <c r="BI140" s="2">
        <f>ROUND(IF(BI$5&lt;13,('Input Sheet'!$C57*BI60)/12,IF(BI$5&lt;25,('Input Sheet'!$D57*BI60)/12,IF(BI$5&lt;37,('Input Sheet'!$E57*BI60)/12,IF(BI$5&lt;49,('Input Sheet'!$F57*BI60)/12,('Input Sheet'!$G57*BI60)/12))))*(1+Analysis!$B$10),0)</f>
        <v>53684</v>
      </c>
      <c r="BJ140" s="2">
        <f>ROUND(IF(BJ$5&lt;13,('Input Sheet'!$C57*BJ60)/12,IF(BJ$5&lt;25,('Input Sheet'!$D57*BJ60)/12,IF(BJ$5&lt;37,('Input Sheet'!$E57*BJ60)/12,IF(BJ$5&lt;49,('Input Sheet'!$F57*BJ60)/12,('Input Sheet'!$G57*BJ60)/12))))*(1+Analysis!$B$10),0)</f>
        <v>53684</v>
      </c>
    </row>
    <row r="141" spans="1:62" x14ac:dyDescent="0.25">
      <c r="B141" s="2" t="str">
        <f t="shared" si="112"/>
        <v>PAYE</v>
      </c>
      <c r="C141" s="48">
        <f t="shared" ref="C141:AH141" si="120">IF(C140=0,0,IF((C140-PersonalAllowance)&gt;LowerLevel,IF((C140-PersonalAllowance)&gt;Upperlevel,(C140-PersonalAllowance-Upperlevel)*PAYErateHigher+Taxaddhigher+Taxaddmedium,(C140-PersonalAllowance-LowerLevel)*PAYErateMedium+Taxaddmedium),(C140-PersonalAllowance)*PAYErate))</f>
        <v>0</v>
      </c>
      <c r="D141" s="48">
        <f t="shared" si="120"/>
        <v>0</v>
      </c>
      <c r="E141" s="48">
        <f t="shared" si="120"/>
        <v>0</v>
      </c>
      <c r="F141" s="48">
        <f t="shared" si="120"/>
        <v>0</v>
      </c>
      <c r="G141" s="48">
        <f t="shared" si="120"/>
        <v>0</v>
      </c>
      <c r="H141" s="48">
        <f t="shared" si="120"/>
        <v>1183.8333333333333</v>
      </c>
      <c r="I141" s="48">
        <f t="shared" si="120"/>
        <v>1183.8333333333333</v>
      </c>
      <c r="J141" s="48">
        <f t="shared" si="120"/>
        <v>1183.8333333333333</v>
      </c>
      <c r="K141" s="48">
        <f t="shared" si="120"/>
        <v>1183.8333333333333</v>
      </c>
      <c r="L141" s="48">
        <f t="shared" si="120"/>
        <v>1183.8333333333333</v>
      </c>
      <c r="M141" s="48">
        <f t="shared" si="120"/>
        <v>1183.8333333333333</v>
      </c>
      <c r="N141" s="48">
        <f t="shared" si="120"/>
        <v>1183.8333333333333</v>
      </c>
      <c r="O141" s="48">
        <f t="shared" si="120"/>
        <v>3383.8333333333339</v>
      </c>
      <c r="P141" s="48">
        <f t="shared" si="120"/>
        <v>3383.8333333333339</v>
      </c>
      <c r="Q141" s="48">
        <f t="shared" si="120"/>
        <v>3383.8333333333339</v>
      </c>
      <c r="R141" s="48">
        <f t="shared" si="120"/>
        <v>3383.8333333333339</v>
      </c>
      <c r="S141" s="48">
        <f t="shared" si="120"/>
        <v>3383.8333333333339</v>
      </c>
      <c r="T141" s="48">
        <f t="shared" si="120"/>
        <v>3383.8333333333339</v>
      </c>
      <c r="U141" s="48">
        <f t="shared" si="120"/>
        <v>3383.8333333333339</v>
      </c>
      <c r="V141" s="48">
        <f t="shared" si="120"/>
        <v>7417.4333333333325</v>
      </c>
      <c r="W141" s="48">
        <f t="shared" si="120"/>
        <v>7417.4333333333325</v>
      </c>
      <c r="X141" s="48">
        <f t="shared" si="120"/>
        <v>7417.4333333333325</v>
      </c>
      <c r="Y141" s="48">
        <f t="shared" si="120"/>
        <v>7417.4333333333325</v>
      </c>
      <c r="Z141" s="48">
        <f t="shared" si="120"/>
        <v>7417.4333333333325</v>
      </c>
      <c r="AA141" s="48">
        <f t="shared" si="120"/>
        <v>8223.8333333333339</v>
      </c>
      <c r="AB141" s="48">
        <f t="shared" si="120"/>
        <v>8223.8333333333339</v>
      </c>
      <c r="AC141" s="48">
        <f t="shared" si="120"/>
        <v>8223.8333333333339</v>
      </c>
      <c r="AD141" s="48">
        <f t="shared" si="120"/>
        <v>8223.8333333333339</v>
      </c>
      <c r="AE141" s="48">
        <f t="shared" si="120"/>
        <v>8223.8333333333339</v>
      </c>
      <c r="AF141" s="48">
        <f t="shared" si="120"/>
        <v>8223.8333333333339</v>
      </c>
      <c r="AG141" s="48">
        <f t="shared" si="120"/>
        <v>12660.633333333335</v>
      </c>
      <c r="AH141" s="48">
        <f t="shared" si="120"/>
        <v>12660.633333333335</v>
      </c>
      <c r="AI141" s="48">
        <f t="shared" ref="AI141:BJ141" si="121">IF(AI140=0,0,IF((AI140-PersonalAllowance)&gt;LowerLevel,IF((AI140-PersonalAllowance)&gt;Upperlevel,(AI140-PersonalAllowance-Upperlevel)*PAYErateHigher+Taxaddhigher+Taxaddmedium,(AI140-PersonalAllowance-LowerLevel)*PAYErateMedium+Taxaddmedium),(AI140-PersonalAllowance)*PAYErate))</f>
        <v>12660.633333333335</v>
      </c>
      <c r="AJ141" s="48">
        <f t="shared" si="121"/>
        <v>12660.633333333335</v>
      </c>
      <c r="AK141" s="48">
        <f t="shared" si="121"/>
        <v>12660.633333333335</v>
      </c>
      <c r="AL141" s="48">
        <f t="shared" si="121"/>
        <v>12660.633333333335</v>
      </c>
      <c r="AM141" s="48">
        <f t="shared" si="121"/>
        <v>13991.833333333336</v>
      </c>
      <c r="AN141" s="48">
        <f t="shared" si="121"/>
        <v>13991.833333333336</v>
      </c>
      <c r="AO141" s="48">
        <f t="shared" si="121"/>
        <v>13991.833333333336</v>
      </c>
      <c r="AP141" s="48">
        <f t="shared" si="121"/>
        <v>13991.833333333336</v>
      </c>
      <c r="AQ141" s="48">
        <f t="shared" si="121"/>
        <v>13991.833333333336</v>
      </c>
      <c r="AR141" s="48">
        <f t="shared" si="121"/>
        <v>13991.833333333336</v>
      </c>
      <c r="AS141" s="48">
        <f t="shared" si="121"/>
        <v>13991.833333333336</v>
      </c>
      <c r="AT141" s="48">
        <f t="shared" si="121"/>
        <v>13991.833333333336</v>
      </c>
      <c r="AU141" s="48">
        <f t="shared" si="121"/>
        <v>13991.833333333336</v>
      </c>
      <c r="AV141" s="48">
        <f t="shared" si="121"/>
        <v>13991.833333333336</v>
      </c>
      <c r="AW141" s="48">
        <f t="shared" si="121"/>
        <v>13991.833333333336</v>
      </c>
      <c r="AX141" s="48">
        <f t="shared" si="121"/>
        <v>13991.833333333336</v>
      </c>
      <c r="AY141" s="48">
        <f t="shared" si="121"/>
        <v>20824.233333333337</v>
      </c>
      <c r="AZ141" s="48">
        <f t="shared" si="121"/>
        <v>20824.233333333337</v>
      </c>
      <c r="BA141" s="48">
        <f t="shared" si="121"/>
        <v>20824.233333333337</v>
      </c>
      <c r="BB141" s="48">
        <f t="shared" si="121"/>
        <v>20824.233333333337</v>
      </c>
      <c r="BC141" s="48">
        <f t="shared" si="121"/>
        <v>20824.233333333337</v>
      </c>
      <c r="BD141" s="48">
        <f t="shared" si="121"/>
        <v>20824.233333333337</v>
      </c>
      <c r="BE141" s="48">
        <f t="shared" si="121"/>
        <v>20824.233333333337</v>
      </c>
      <c r="BF141" s="48">
        <f t="shared" si="121"/>
        <v>20824.233333333337</v>
      </c>
      <c r="BG141" s="48">
        <f t="shared" si="121"/>
        <v>20824.233333333337</v>
      </c>
      <c r="BH141" s="48">
        <f t="shared" si="121"/>
        <v>20824.233333333337</v>
      </c>
      <c r="BI141" s="48">
        <f t="shared" si="121"/>
        <v>20824.233333333337</v>
      </c>
      <c r="BJ141" s="48">
        <f t="shared" si="121"/>
        <v>20824.233333333337</v>
      </c>
    </row>
    <row r="142" spans="1:62" x14ac:dyDescent="0.25">
      <c r="B142" s="2" t="str">
        <f t="shared" si="112"/>
        <v>E'ee NIC</v>
      </c>
      <c r="C142" s="48">
        <f t="shared" ref="C142:AH142" si="122">IF(C140=0,0,IF(C140*12/52&gt;Upperearningslimit,((Upperearningslimit-NICnilEmployee)*EeeNICrate*52/12)+((C140*12/52-Upperearningslimit)*EeeNICrate1*52/12),((C140*12)/52-NICnilEmployee)*EeeNICrate*52/12))</f>
        <v>0</v>
      </c>
      <c r="D142" s="48">
        <f t="shared" si="122"/>
        <v>0</v>
      </c>
      <c r="E142" s="48">
        <f t="shared" si="122"/>
        <v>0</v>
      </c>
      <c r="F142" s="48">
        <f t="shared" si="122"/>
        <v>0</v>
      </c>
      <c r="G142" s="48">
        <f t="shared" si="122"/>
        <v>0</v>
      </c>
      <c r="H142" s="48">
        <f t="shared" si="122"/>
        <v>266.78666666666669</v>
      </c>
      <c r="I142" s="48">
        <f t="shared" si="122"/>
        <v>266.78666666666669</v>
      </c>
      <c r="J142" s="48">
        <f t="shared" si="122"/>
        <v>266.78666666666669</v>
      </c>
      <c r="K142" s="48">
        <f t="shared" si="122"/>
        <v>266.78666666666669</v>
      </c>
      <c r="L142" s="48">
        <f t="shared" si="122"/>
        <v>266.78666666666669</v>
      </c>
      <c r="M142" s="48">
        <f t="shared" si="122"/>
        <v>266.78666666666669</v>
      </c>
      <c r="N142" s="48">
        <f t="shared" si="122"/>
        <v>266.78666666666669</v>
      </c>
      <c r="O142" s="48">
        <f t="shared" si="122"/>
        <v>321.78666666666669</v>
      </c>
      <c r="P142" s="48">
        <f t="shared" si="122"/>
        <v>321.78666666666669</v>
      </c>
      <c r="Q142" s="48">
        <f t="shared" si="122"/>
        <v>321.78666666666669</v>
      </c>
      <c r="R142" s="48">
        <f t="shared" si="122"/>
        <v>321.78666666666669</v>
      </c>
      <c r="S142" s="48">
        <f t="shared" si="122"/>
        <v>321.78666666666669</v>
      </c>
      <c r="T142" s="48">
        <f t="shared" si="122"/>
        <v>321.78666666666669</v>
      </c>
      <c r="U142" s="48">
        <f t="shared" si="122"/>
        <v>321.78666666666669</v>
      </c>
      <c r="V142" s="48">
        <f t="shared" si="122"/>
        <v>422.62666666666667</v>
      </c>
      <c r="W142" s="48">
        <f t="shared" si="122"/>
        <v>422.62666666666667</v>
      </c>
      <c r="X142" s="48">
        <f t="shared" si="122"/>
        <v>422.62666666666667</v>
      </c>
      <c r="Y142" s="48">
        <f t="shared" si="122"/>
        <v>422.62666666666667</v>
      </c>
      <c r="Z142" s="48">
        <f t="shared" si="122"/>
        <v>422.62666666666667</v>
      </c>
      <c r="AA142" s="48">
        <f t="shared" si="122"/>
        <v>442.78666666666663</v>
      </c>
      <c r="AB142" s="48">
        <f t="shared" si="122"/>
        <v>442.78666666666663</v>
      </c>
      <c r="AC142" s="48">
        <f t="shared" si="122"/>
        <v>442.78666666666663</v>
      </c>
      <c r="AD142" s="48">
        <f t="shared" si="122"/>
        <v>442.78666666666663</v>
      </c>
      <c r="AE142" s="48">
        <f t="shared" si="122"/>
        <v>442.78666666666663</v>
      </c>
      <c r="AF142" s="48">
        <f t="shared" si="122"/>
        <v>442.78666666666663</v>
      </c>
      <c r="AG142" s="48">
        <f t="shared" si="122"/>
        <v>553.70666666666671</v>
      </c>
      <c r="AH142" s="48">
        <f t="shared" si="122"/>
        <v>553.70666666666671</v>
      </c>
      <c r="AI142" s="48">
        <f t="shared" ref="AI142:BJ142" si="123">IF(AI140=0,0,IF(AI140*12/52&gt;Upperearningslimit,((Upperearningslimit-NICnilEmployee)*EeeNICrate*52/12)+((AI140*12/52-Upperearningslimit)*EeeNICrate1*52/12),((AI140*12)/52-NICnilEmployee)*EeeNICrate*52/12))</f>
        <v>553.70666666666671</v>
      </c>
      <c r="AJ142" s="48">
        <f t="shared" si="123"/>
        <v>553.70666666666671</v>
      </c>
      <c r="AK142" s="48">
        <f t="shared" si="123"/>
        <v>553.70666666666671</v>
      </c>
      <c r="AL142" s="48">
        <f t="shared" si="123"/>
        <v>553.70666666666671</v>
      </c>
      <c r="AM142" s="48">
        <f t="shared" si="123"/>
        <v>586.98666666666668</v>
      </c>
      <c r="AN142" s="48">
        <f t="shared" si="123"/>
        <v>586.98666666666668</v>
      </c>
      <c r="AO142" s="48">
        <f t="shared" si="123"/>
        <v>586.98666666666668</v>
      </c>
      <c r="AP142" s="48">
        <f t="shared" si="123"/>
        <v>586.98666666666668</v>
      </c>
      <c r="AQ142" s="48">
        <f t="shared" si="123"/>
        <v>586.98666666666668</v>
      </c>
      <c r="AR142" s="48">
        <f t="shared" si="123"/>
        <v>586.98666666666668</v>
      </c>
      <c r="AS142" s="48">
        <f t="shared" si="123"/>
        <v>586.98666666666668</v>
      </c>
      <c r="AT142" s="48">
        <f t="shared" si="123"/>
        <v>586.98666666666668</v>
      </c>
      <c r="AU142" s="48">
        <f t="shared" si="123"/>
        <v>586.98666666666668</v>
      </c>
      <c r="AV142" s="48">
        <f t="shared" si="123"/>
        <v>586.98666666666668</v>
      </c>
      <c r="AW142" s="48">
        <f t="shared" si="123"/>
        <v>586.98666666666668</v>
      </c>
      <c r="AX142" s="48">
        <f t="shared" si="123"/>
        <v>586.98666666666668</v>
      </c>
      <c r="AY142" s="48">
        <f t="shared" si="123"/>
        <v>757.79666666666674</v>
      </c>
      <c r="AZ142" s="48">
        <f t="shared" si="123"/>
        <v>757.79666666666674</v>
      </c>
      <c r="BA142" s="48">
        <f t="shared" si="123"/>
        <v>757.79666666666674</v>
      </c>
      <c r="BB142" s="48">
        <f t="shared" si="123"/>
        <v>757.79666666666674</v>
      </c>
      <c r="BC142" s="48">
        <f t="shared" si="123"/>
        <v>757.79666666666674</v>
      </c>
      <c r="BD142" s="48">
        <f t="shared" si="123"/>
        <v>757.79666666666674</v>
      </c>
      <c r="BE142" s="48">
        <f t="shared" si="123"/>
        <v>757.79666666666674</v>
      </c>
      <c r="BF142" s="48">
        <f t="shared" si="123"/>
        <v>757.79666666666674</v>
      </c>
      <c r="BG142" s="48">
        <f t="shared" si="123"/>
        <v>757.79666666666674</v>
      </c>
      <c r="BH142" s="48">
        <f t="shared" si="123"/>
        <v>757.79666666666674</v>
      </c>
      <c r="BI142" s="48">
        <f t="shared" si="123"/>
        <v>757.79666666666674</v>
      </c>
      <c r="BJ142" s="48">
        <f t="shared" si="123"/>
        <v>757.79666666666674</v>
      </c>
    </row>
    <row r="143" spans="1:62" x14ac:dyDescent="0.25">
      <c r="B143" s="2" t="str">
        <f t="shared" si="112"/>
        <v>Net Pay</v>
      </c>
      <c r="C143" s="2">
        <f>C140-C141-C142</f>
        <v>0</v>
      </c>
      <c r="D143" s="2">
        <f t="shared" ref="D143:BJ143" si="124">D140-D141-D142</f>
        <v>0</v>
      </c>
      <c r="E143" s="2">
        <f t="shared" si="124"/>
        <v>0</v>
      </c>
      <c r="F143" s="2">
        <f t="shared" si="124"/>
        <v>0</v>
      </c>
      <c r="G143" s="2">
        <f t="shared" si="124"/>
        <v>0</v>
      </c>
      <c r="H143" s="2">
        <f t="shared" si="124"/>
        <v>3132.38</v>
      </c>
      <c r="I143" s="2">
        <f t="shared" si="124"/>
        <v>3132.38</v>
      </c>
      <c r="J143" s="2">
        <f t="shared" si="124"/>
        <v>3132.38</v>
      </c>
      <c r="K143" s="2">
        <f t="shared" si="124"/>
        <v>3132.38</v>
      </c>
      <c r="L143" s="2">
        <f t="shared" si="124"/>
        <v>3132.38</v>
      </c>
      <c r="M143" s="2">
        <f t="shared" si="124"/>
        <v>3132.38</v>
      </c>
      <c r="N143" s="2">
        <f t="shared" si="124"/>
        <v>3132.38</v>
      </c>
      <c r="O143" s="2">
        <f t="shared" si="124"/>
        <v>6377.3799999999992</v>
      </c>
      <c r="P143" s="2">
        <f t="shared" si="124"/>
        <v>6377.3799999999992</v>
      </c>
      <c r="Q143" s="2">
        <f t="shared" si="124"/>
        <v>6377.3799999999992</v>
      </c>
      <c r="R143" s="2">
        <f t="shared" si="124"/>
        <v>6377.3799999999992</v>
      </c>
      <c r="S143" s="2">
        <f t="shared" si="124"/>
        <v>6377.3799999999992</v>
      </c>
      <c r="T143" s="2">
        <f t="shared" si="124"/>
        <v>6377.3799999999992</v>
      </c>
      <c r="U143" s="2">
        <f t="shared" si="124"/>
        <v>6377.3799999999992</v>
      </c>
      <c r="V143" s="2">
        <f t="shared" si="124"/>
        <v>12326.94</v>
      </c>
      <c r="W143" s="2">
        <f t="shared" si="124"/>
        <v>12326.94</v>
      </c>
      <c r="X143" s="2">
        <f t="shared" si="124"/>
        <v>12326.94</v>
      </c>
      <c r="Y143" s="2">
        <f t="shared" si="124"/>
        <v>12326.94</v>
      </c>
      <c r="Z143" s="2">
        <f t="shared" si="124"/>
        <v>12326.94</v>
      </c>
      <c r="AA143" s="2">
        <f t="shared" si="124"/>
        <v>13516.38</v>
      </c>
      <c r="AB143" s="2">
        <f t="shared" si="124"/>
        <v>13516.38</v>
      </c>
      <c r="AC143" s="2">
        <f t="shared" si="124"/>
        <v>13516.38</v>
      </c>
      <c r="AD143" s="2">
        <f t="shared" si="124"/>
        <v>13516.38</v>
      </c>
      <c r="AE143" s="2">
        <f t="shared" si="124"/>
        <v>13516.38</v>
      </c>
      <c r="AF143" s="2">
        <f t="shared" si="124"/>
        <v>13516.38</v>
      </c>
      <c r="AG143" s="2">
        <f t="shared" si="124"/>
        <v>20060.66</v>
      </c>
      <c r="AH143" s="2">
        <f t="shared" si="124"/>
        <v>20060.66</v>
      </c>
      <c r="AI143" s="2">
        <f t="shared" si="124"/>
        <v>20060.66</v>
      </c>
      <c r="AJ143" s="2">
        <f t="shared" si="124"/>
        <v>20060.66</v>
      </c>
      <c r="AK143" s="2">
        <f t="shared" si="124"/>
        <v>20060.66</v>
      </c>
      <c r="AL143" s="2">
        <f t="shared" si="124"/>
        <v>20060.66</v>
      </c>
      <c r="AM143" s="2">
        <f t="shared" si="124"/>
        <v>22024.179999999997</v>
      </c>
      <c r="AN143" s="2">
        <f t="shared" si="124"/>
        <v>22024.179999999997</v>
      </c>
      <c r="AO143" s="2">
        <f t="shared" si="124"/>
        <v>22024.179999999997</v>
      </c>
      <c r="AP143" s="2">
        <f t="shared" si="124"/>
        <v>22024.179999999997</v>
      </c>
      <c r="AQ143" s="2">
        <f t="shared" si="124"/>
        <v>22024.179999999997</v>
      </c>
      <c r="AR143" s="2">
        <f t="shared" si="124"/>
        <v>22024.179999999997</v>
      </c>
      <c r="AS143" s="2">
        <f t="shared" si="124"/>
        <v>22024.179999999997</v>
      </c>
      <c r="AT143" s="2">
        <f t="shared" si="124"/>
        <v>22024.179999999997</v>
      </c>
      <c r="AU143" s="2">
        <f t="shared" si="124"/>
        <v>22024.179999999997</v>
      </c>
      <c r="AV143" s="2">
        <f t="shared" si="124"/>
        <v>22024.179999999997</v>
      </c>
      <c r="AW143" s="2">
        <f t="shared" si="124"/>
        <v>22024.179999999997</v>
      </c>
      <c r="AX143" s="2">
        <f t="shared" si="124"/>
        <v>22024.179999999997</v>
      </c>
      <c r="AY143" s="2">
        <f t="shared" si="124"/>
        <v>32101.969999999998</v>
      </c>
      <c r="AZ143" s="2">
        <f t="shared" si="124"/>
        <v>32101.969999999998</v>
      </c>
      <c r="BA143" s="2">
        <f t="shared" si="124"/>
        <v>32101.969999999998</v>
      </c>
      <c r="BB143" s="2">
        <f t="shared" si="124"/>
        <v>32101.969999999998</v>
      </c>
      <c r="BC143" s="2">
        <f t="shared" si="124"/>
        <v>32101.969999999998</v>
      </c>
      <c r="BD143" s="2">
        <f t="shared" si="124"/>
        <v>32101.969999999998</v>
      </c>
      <c r="BE143" s="2">
        <f t="shared" si="124"/>
        <v>32101.969999999998</v>
      </c>
      <c r="BF143" s="2">
        <f t="shared" si="124"/>
        <v>32101.969999999998</v>
      </c>
      <c r="BG143" s="2">
        <f t="shared" si="124"/>
        <v>32101.969999999998</v>
      </c>
      <c r="BH143" s="2">
        <f t="shared" si="124"/>
        <v>32101.969999999998</v>
      </c>
      <c r="BI143" s="2">
        <f t="shared" si="124"/>
        <v>32101.969999999998</v>
      </c>
      <c r="BJ143" s="2">
        <f t="shared" si="124"/>
        <v>32101.969999999998</v>
      </c>
    </row>
    <row r="144" spans="1:62" x14ac:dyDescent="0.25">
      <c r="B144" s="2" t="str">
        <f t="shared" si="112"/>
        <v>E'er NIC</v>
      </c>
      <c r="C144" s="48">
        <f t="shared" ref="C144:AH144" si="125">IF(C140=0,0,((C140*12/52)-NICnilEmployer)*EerNICrate*52/12)</f>
        <v>0</v>
      </c>
      <c r="D144" s="48">
        <f t="shared" si="125"/>
        <v>0</v>
      </c>
      <c r="E144" s="48">
        <f t="shared" si="125"/>
        <v>0</v>
      </c>
      <c r="F144" s="48">
        <f t="shared" si="125"/>
        <v>0</v>
      </c>
      <c r="G144" s="48">
        <f t="shared" si="125"/>
        <v>0</v>
      </c>
      <c r="H144" s="48">
        <f t="shared" si="125"/>
        <v>536.14933333333329</v>
      </c>
      <c r="I144" s="48">
        <f t="shared" si="125"/>
        <v>536.14933333333329</v>
      </c>
      <c r="J144" s="48">
        <f t="shared" si="125"/>
        <v>536.14933333333329</v>
      </c>
      <c r="K144" s="48">
        <f t="shared" si="125"/>
        <v>536.14933333333329</v>
      </c>
      <c r="L144" s="48">
        <f t="shared" si="125"/>
        <v>536.14933333333329</v>
      </c>
      <c r="M144" s="48">
        <f t="shared" si="125"/>
        <v>536.14933333333329</v>
      </c>
      <c r="N144" s="48">
        <f t="shared" si="125"/>
        <v>536.14933333333329</v>
      </c>
      <c r="O144" s="48">
        <f t="shared" si="125"/>
        <v>1240.1493333333335</v>
      </c>
      <c r="P144" s="48">
        <f t="shared" si="125"/>
        <v>1240.1493333333335</v>
      </c>
      <c r="Q144" s="48">
        <f t="shared" si="125"/>
        <v>1240.1493333333335</v>
      </c>
      <c r="R144" s="48">
        <f t="shared" si="125"/>
        <v>1240.1493333333335</v>
      </c>
      <c r="S144" s="48">
        <f t="shared" si="125"/>
        <v>1240.1493333333335</v>
      </c>
      <c r="T144" s="48">
        <f t="shared" si="125"/>
        <v>1240.1493333333335</v>
      </c>
      <c r="U144" s="48">
        <f t="shared" si="125"/>
        <v>1240.1493333333335</v>
      </c>
      <c r="V144" s="48">
        <f t="shared" si="125"/>
        <v>2530.9013333333337</v>
      </c>
      <c r="W144" s="48">
        <f t="shared" si="125"/>
        <v>2530.9013333333337</v>
      </c>
      <c r="X144" s="48">
        <f t="shared" si="125"/>
        <v>2530.9013333333337</v>
      </c>
      <c r="Y144" s="48">
        <f t="shared" si="125"/>
        <v>2530.9013333333337</v>
      </c>
      <c r="Z144" s="48">
        <f t="shared" si="125"/>
        <v>2530.9013333333337</v>
      </c>
      <c r="AA144" s="48">
        <f t="shared" si="125"/>
        <v>2788.9493333333335</v>
      </c>
      <c r="AB144" s="48">
        <f t="shared" si="125"/>
        <v>2788.9493333333335</v>
      </c>
      <c r="AC144" s="48">
        <f t="shared" si="125"/>
        <v>2788.9493333333335</v>
      </c>
      <c r="AD144" s="48">
        <f t="shared" si="125"/>
        <v>2788.9493333333335</v>
      </c>
      <c r="AE144" s="48">
        <f t="shared" si="125"/>
        <v>2788.9493333333335</v>
      </c>
      <c r="AF144" s="48">
        <f t="shared" si="125"/>
        <v>2788.9493333333335</v>
      </c>
      <c r="AG144" s="48">
        <f t="shared" si="125"/>
        <v>4208.7253333333338</v>
      </c>
      <c r="AH144" s="48">
        <f t="shared" si="125"/>
        <v>4208.7253333333338</v>
      </c>
      <c r="AI144" s="48">
        <f t="shared" ref="AI144:BJ144" si="126">IF(AI140=0,0,((AI140*12/52)-NICnilEmployer)*EerNICrate*52/12)</f>
        <v>4208.7253333333338</v>
      </c>
      <c r="AJ144" s="48">
        <f t="shared" si="126"/>
        <v>4208.7253333333338</v>
      </c>
      <c r="AK144" s="48">
        <f t="shared" si="126"/>
        <v>4208.7253333333338</v>
      </c>
      <c r="AL144" s="48">
        <f t="shared" si="126"/>
        <v>4208.7253333333338</v>
      </c>
      <c r="AM144" s="48">
        <f t="shared" si="126"/>
        <v>4634.7093333333341</v>
      </c>
      <c r="AN144" s="48">
        <f t="shared" si="126"/>
        <v>4634.7093333333341</v>
      </c>
      <c r="AO144" s="48">
        <f t="shared" si="126"/>
        <v>4634.7093333333341</v>
      </c>
      <c r="AP144" s="48">
        <f t="shared" si="126"/>
        <v>4634.7093333333341</v>
      </c>
      <c r="AQ144" s="48">
        <f t="shared" si="126"/>
        <v>4634.7093333333341</v>
      </c>
      <c r="AR144" s="48">
        <f t="shared" si="126"/>
        <v>4634.7093333333341</v>
      </c>
      <c r="AS144" s="48">
        <f t="shared" si="126"/>
        <v>4634.7093333333341</v>
      </c>
      <c r="AT144" s="48">
        <f t="shared" si="126"/>
        <v>4634.7093333333341</v>
      </c>
      <c r="AU144" s="48">
        <f t="shared" si="126"/>
        <v>4634.7093333333341</v>
      </c>
      <c r="AV144" s="48">
        <f t="shared" si="126"/>
        <v>4634.7093333333341</v>
      </c>
      <c r="AW144" s="48">
        <f t="shared" si="126"/>
        <v>4634.7093333333341</v>
      </c>
      <c r="AX144" s="48">
        <f t="shared" si="126"/>
        <v>4634.7093333333341</v>
      </c>
      <c r="AY144" s="48">
        <f t="shared" si="126"/>
        <v>6821.0773333333336</v>
      </c>
      <c r="AZ144" s="48">
        <f t="shared" si="126"/>
        <v>6821.0773333333336</v>
      </c>
      <c r="BA144" s="48">
        <f t="shared" si="126"/>
        <v>6821.0773333333336</v>
      </c>
      <c r="BB144" s="48">
        <f t="shared" si="126"/>
        <v>6821.0773333333336</v>
      </c>
      <c r="BC144" s="48">
        <f t="shared" si="126"/>
        <v>6821.0773333333336</v>
      </c>
      <c r="BD144" s="48">
        <f t="shared" si="126"/>
        <v>6821.0773333333336</v>
      </c>
      <c r="BE144" s="48">
        <f t="shared" si="126"/>
        <v>6821.0773333333336</v>
      </c>
      <c r="BF144" s="48">
        <f t="shared" si="126"/>
        <v>6821.0773333333336</v>
      </c>
      <c r="BG144" s="48">
        <f t="shared" si="126"/>
        <v>6821.0773333333336</v>
      </c>
      <c r="BH144" s="48">
        <f t="shared" si="126"/>
        <v>6821.0773333333336</v>
      </c>
      <c r="BI144" s="48">
        <f t="shared" si="126"/>
        <v>6821.0773333333336</v>
      </c>
      <c r="BJ144" s="48">
        <f t="shared" si="126"/>
        <v>6821.0773333333336</v>
      </c>
    </row>
    <row r="145" spans="1:62" x14ac:dyDescent="0.25">
      <c r="A145" s="2" t="str">
        <f>B61</f>
        <v>Digital Marketer &amp; PR</v>
      </c>
      <c r="B145" s="2" t="str">
        <f t="shared" si="112"/>
        <v>Gross Pay</v>
      </c>
      <c r="C145" s="2">
        <f>ROUND(IF(C$5&lt;13,('Input Sheet'!$C58*C61)/12,IF(C$5&lt;25,('Input Sheet'!$D58*C61)/12,IF(C$5&lt;37,('Input Sheet'!$E58*C61)/12,IF(C$5&lt;49,('Input Sheet'!$F58*C61)/12,('Input Sheet'!$G58*C61)/12))))*(1+Analysis!$B$10),0)</f>
        <v>0</v>
      </c>
      <c r="D145" s="2">
        <f>ROUND(IF(D$5&lt;13,('Input Sheet'!$C58*D61)/12,IF(D$5&lt;25,('Input Sheet'!$D58*D61)/12,IF(D$5&lt;37,('Input Sheet'!$E58*D61)/12,IF(D$5&lt;49,('Input Sheet'!$F58*D61)/12,('Input Sheet'!$G58*D61)/12))))*(1+Analysis!$B$10),0)</f>
        <v>0</v>
      </c>
      <c r="E145" s="2">
        <f>ROUND(IF(E$5&lt;13,('Input Sheet'!$C58*E61)/12,IF(E$5&lt;25,('Input Sheet'!$D58*E61)/12,IF(E$5&lt;37,('Input Sheet'!$E58*E61)/12,IF(E$5&lt;49,('Input Sheet'!$F58*E61)/12,('Input Sheet'!$G58*E61)/12))))*(1+Analysis!$B$10),0)</f>
        <v>0</v>
      </c>
      <c r="F145" s="2">
        <f>ROUND(IF(F$5&lt;13,('Input Sheet'!$C58*F61)/12,IF(F$5&lt;25,('Input Sheet'!$D58*F61)/12,IF(F$5&lt;37,('Input Sheet'!$E58*F61)/12,IF(F$5&lt;49,('Input Sheet'!$F58*F61)/12,('Input Sheet'!$G58*F61)/12))))*(1+Analysis!$B$10),0)</f>
        <v>0</v>
      </c>
      <c r="G145" s="2">
        <f>ROUND(IF(G$5&lt;13,('Input Sheet'!$C58*G61)/12,IF(G$5&lt;25,('Input Sheet'!$D58*G61)/12,IF(G$5&lt;37,('Input Sheet'!$E58*G61)/12,IF(G$5&lt;49,('Input Sheet'!$F58*G61)/12,('Input Sheet'!$G58*G61)/12))))*(1+Analysis!$B$10),0)</f>
        <v>0</v>
      </c>
      <c r="H145" s="2">
        <f>ROUND(IF(H$5&lt;13,('Input Sheet'!$C58*H61)/12,IF(H$5&lt;25,('Input Sheet'!$D58*H61)/12,IF(H$5&lt;37,('Input Sheet'!$E58*H61)/12,IF(H$5&lt;49,('Input Sheet'!$F58*H61)/12,('Input Sheet'!$G58*H61)/12))))*(1+Analysis!$B$10),0)</f>
        <v>0</v>
      </c>
      <c r="I145" s="2">
        <f>ROUND(IF(I$5&lt;13,('Input Sheet'!$C58*I61)/12,IF(I$5&lt;25,('Input Sheet'!$D58*I61)/12,IF(I$5&lt;37,('Input Sheet'!$E58*I61)/12,IF(I$5&lt;49,('Input Sheet'!$F58*I61)/12,('Input Sheet'!$G58*I61)/12))))*(1+Analysis!$B$10),0)</f>
        <v>0</v>
      </c>
      <c r="J145" s="2">
        <f>ROUND(IF(J$5&lt;13,('Input Sheet'!$C58*J61)/12,IF(J$5&lt;25,('Input Sheet'!$D58*J61)/12,IF(J$5&lt;37,('Input Sheet'!$E58*J61)/12,IF(J$5&lt;49,('Input Sheet'!$F58*J61)/12,('Input Sheet'!$G58*J61)/12))))*(1+Analysis!$B$10),0)</f>
        <v>0</v>
      </c>
      <c r="K145" s="2">
        <f>ROUND(IF(K$5&lt;13,('Input Sheet'!$C58*K61)/12,IF(K$5&lt;25,('Input Sheet'!$D58*K61)/12,IF(K$5&lt;37,('Input Sheet'!$E58*K61)/12,IF(K$5&lt;49,('Input Sheet'!$F58*K61)/12,('Input Sheet'!$G58*K61)/12))))*(1+Analysis!$B$10),0)</f>
        <v>0</v>
      </c>
      <c r="L145" s="2">
        <f>ROUND(IF(L$5&lt;13,('Input Sheet'!$C58*L61)/12,IF(L$5&lt;25,('Input Sheet'!$D58*L61)/12,IF(L$5&lt;37,('Input Sheet'!$E58*L61)/12,IF(L$5&lt;49,('Input Sheet'!$F58*L61)/12,('Input Sheet'!$G58*L61)/12))))*(1+Analysis!$B$10),0)</f>
        <v>0</v>
      </c>
      <c r="M145" s="2">
        <f>ROUND(IF(M$5&lt;13,('Input Sheet'!$C58*M61)/12,IF(M$5&lt;25,('Input Sheet'!$D58*M61)/12,IF(M$5&lt;37,('Input Sheet'!$E58*M61)/12,IF(M$5&lt;49,('Input Sheet'!$F58*M61)/12,('Input Sheet'!$G58*M61)/12))))*(1+Analysis!$B$10),0)</f>
        <v>0</v>
      </c>
      <c r="N145" s="2">
        <f>ROUND(IF(N$5&lt;13,('Input Sheet'!$C58*N61)/12,IF(N$5&lt;25,('Input Sheet'!$D58*N61)/12,IF(N$5&lt;37,('Input Sheet'!$E58*N61)/12,IF(N$5&lt;49,('Input Sheet'!$F58*N61)/12,('Input Sheet'!$G58*N61)/12))))*(1+Analysis!$B$10),0)</f>
        <v>0</v>
      </c>
      <c r="O145" s="2">
        <f>ROUND(IF(O$5&lt;13,('Input Sheet'!$C58*O61)/12,IF(O$5&lt;25,('Input Sheet'!$D58*O61)/12,IF(O$5&lt;37,('Input Sheet'!$E58*O61)/12,IF(O$5&lt;49,('Input Sheet'!$F58*O61)/12,('Input Sheet'!$G58*O61)/12))))*(1+Analysis!$B$10),0)</f>
        <v>3750</v>
      </c>
      <c r="P145" s="2">
        <f>ROUND(IF(P$5&lt;13,('Input Sheet'!$C58*P61)/12,IF(P$5&lt;25,('Input Sheet'!$D58*P61)/12,IF(P$5&lt;37,('Input Sheet'!$E58*P61)/12,IF(P$5&lt;49,('Input Sheet'!$F58*P61)/12,('Input Sheet'!$G58*P61)/12))))*(1+Analysis!$B$10),0)</f>
        <v>3750</v>
      </c>
      <c r="Q145" s="2">
        <f>ROUND(IF(Q$5&lt;13,('Input Sheet'!$C58*Q61)/12,IF(Q$5&lt;25,('Input Sheet'!$D58*Q61)/12,IF(Q$5&lt;37,('Input Sheet'!$E58*Q61)/12,IF(Q$5&lt;49,('Input Sheet'!$F58*Q61)/12,('Input Sheet'!$G58*Q61)/12))))*(1+Analysis!$B$10),0)</f>
        <v>3750</v>
      </c>
      <c r="R145" s="2">
        <f>ROUND(IF(R$5&lt;13,('Input Sheet'!$C58*R61)/12,IF(R$5&lt;25,('Input Sheet'!$D58*R61)/12,IF(R$5&lt;37,('Input Sheet'!$E58*R61)/12,IF(R$5&lt;49,('Input Sheet'!$F58*R61)/12,('Input Sheet'!$G58*R61)/12))))*(1+Analysis!$B$10),0)</f>
        <v>3750</v>
      </c>
      <c r="S145" s="2">
        <f>ROUND(IF(S$5&lt;13,('Input Sheet'!$C58*S61)/12,IF(S$5&lt;25,('Input Sheet'!$D58*S61)/12,IF(S$5&lt;37,('Input Sheet'!$E58*S61)/12,IF(S$5&lt;49,('Input Sheet'!$F58*S61)/12,('Input Sheet'!$G58*S61)/12))))*(1+Analysis!$B$10),0)</f>
        <v>3750</v>
      </c>
      <c r="T145" s="2">
        <f>ROUND(IF(T$5&lt;13,('Input Sheet'!$C58*T61)/12,IF(T$5&lt;25,('Input Sheet'!$D58*T61)/12,IF(T$5&lt;37,('Input Sheet'!$E58*T61)/12,IF(T$5&lt;49,('Input Sheet'!$F58*T61)/12,('Input Sheet'!$G58*T61)/12))))*(1+Analysis!$B$10),0)</f>
        <v>3750</v>
      </c>
      <c r="U145" s="2">
        <f>ROUND(IF(U$5&lt;13,('Input Sheet'!$C58*U61)/12,IF(U$5&lt;25,('Input Sheet'!$D58*U61)/12,IF(U$5&lt;37,('Input Sheet'!$E58*U61)/12,IF(U$5&lt;49,('Input Sheet'!$F58*U61)/12,('Input Sheet'!$G58*U61)/12))))*(1+Analysis!$B$10),0)</f>
        <v>3750</v>
      </c>
      <c r="V145" s="2">
        <f>ROUND(IF(V$5&lt;13,('Input Sheet'!$C58*V61)/12,IF(V$5&lt;25,('Input Sheet'!$D58*V61)/12,IF(V$5&lt;37,('Input Sheet'!$E58*V61)/12,IF(V$5&lt;49,('Input Sheet'!$F58*V61)/12,('Input Sheet'!$G58*V61)/12))))*(1+Analysis!$B$10),0)</f>
        <v>7500</v>
      </c>
      <c r="W145" s="2">
        <f>ROUND(IF(W$5&lt;13,('Input Sheet'!$C58*W61)/12,IF(W$5&lt;25,('Input Sheet'!$D58*W61)/12,IF(W$5&lt;37,('Input Sheet'!$E58*W61)/12,IF(W$5&lt;49,('Input Sheet'!$F58*W61)/12,('Input Sheet'!$G58*W61)/12))))*(1+Analysis!$B$10),0)</f>
        <v>7500</v>
      </c>
      <c r="X145" s="2">
        <f>ROUND(IF(X$5&lt;13,('Input Sheet'!$C58*X61)/12,IF(X$5&lt;25,('Input Sheet'!$D58*X61)/12,IF(X$5&lt;37,('Input Sheet'!$E58*X61)/12,IF(X$5&lt;49,('Input Sheet'!$F58*X61)/12,('Input Sheet'!$G58*X61)/12))))*(1+Analysis!$B$10),0)</f>
        <v>7500</v>
      </c>
      <c r="Y145" s="2">
        <f>ROUND(IF(Y$5&lt;13,('Input Sheet'!$C58*Y61)/12,IF(Y$5&lt;25,('Input Sheet'!$D58*Y61)/12,IF(Y$5&lt;37,('Input Sheet'!$E58*Y61)/12,IF(Y$5&lt;49,('Input Sheet'!$F58*Y61)/12,('Input Sheet'!$G58*Y61)/12))))*(1+Analysis!$B$10),0)</f>
        <v>7500</v>
      </c>
      <c r="Z145" s="2">
        <f>ROUND(IF(Z$5&lt;13,('Input Sheet'!$C58*Z61)/12,IF(Z$5&lt;25,('Input Sheet'!$D58*Z61)/12,IF(Z$5&lt;37,('Input Sheet'!$E58*Z61)/12,IF(Z$5&lt;49,('Input Sheet'!$F58*Z61)/12,('Input Sheet'!$G58*Z61)/12))))*(1+Analysis!$B$10),0)</f>
        <v>7500</v>
      </c>
      <c r="AA145" s="2">
        <f>ROUND(IF(AA$5&lt;13,('Input Sheet'!$C58*AA61)/12,IF(AA$5&lt;25,('Input Sheet'!$D58*AA61)/12,IF(AA$5&lt;37,('Input Sheet'!$E58*AA61)/12,IF(AA$5&lt;49,('Input Sheet'!$F58*AA61)/12,('Input Sheet'!$G58*AA61)/12))))*(1+Analysis!$B$10),0)</f>
        <v>8250</v>
      </c>
      <c r="AB145" s="2">
        <f>ROUND(IF(AB$5&lt;13,('Input Sheet'!$C58*AB61)/12,IF(AB$5&lt;25,('Input Sheet'!$D58*AB61)/12,IF(AB$5&lt;37,('Input Sheet'!$E58*AB61)/12,IF(AB$5&lt;49,('Input Sheet'!$F58*AB61)/12,('Input Sheet'!$G58*AB61)/12))))*(1+Analysis!$B$10),0)</f>
        <v>8250</v>
      </c>
      <c r="AC145" s="2">
        <f>ROUND(IF(AC$5&lt;13,('Input Sheet'!$C58*AC61)/12,IF(AC$5&lt;25,('Input Sheet'!$D58*AC61)/12,IF(AC$5&lt;37,('Input Sheet'!$E58*AC61)/12,IF(AC$5&lt;49,('Input Sheet'!$F58*AC61)/12,('Input Sheet'!$G58*AC61)/12))))*(1+Analysis!$B$10),0)</f>
        <v>8250</v>
      </c>
      <c r="AD145" s="2">
        <f>ROUND(IF(AD$5&lt;13,('Input Sheet'!$C58*AD61)/12,IF(AD$5&lt;25,('Input Sheet'!$D58*AD61)/12,IF(AD$5&lt;37,('Input Sheet'!$E58*AD61)/12,IF(AD$5&lt;49,('Input Sheet'!$F58*AD61)/12,('Input Sheet'!$G58*AD61)/12))))*(1+Analysis!$B$10),0)</f>
        <v>8250</v>
      </c>
      <c r="AE145" s="2">
        <f>ROUND(IF(AE$5&lt;13,('Input Sheet'!$C58*AE61)/12,IF(AE$5&lt;25,('Input Sheet'!$D58*AE61)/12,IF(AE$5&lt;37,('Input Sheet'!$E58*AE61)/12,IF(AE$5&lt;49,('Input Sheet'!$F58*AE61)/12,('Input Sheet'!$G58*AE61)/12))))*(1+Analysis!$B$10),0)</f>
        <v>8250</v>
      </c>
      <c r="AF145" s="2">
        <f>ROUND(IF(AF$5&lt;13,('Input Sheet'!$C58*AF61)/12,IF(AF$5&lt;25,('Input Sheet'!$D58*AF61)/12,IF(AF$5&lt;37,('Input Sheet'!$E58*AF61)/12,IF(AF$5&lt;49,('Input Sheet'!$F58*AF61)/12,('Input Sheet'!$G58*AF61)/12))))*(1+Analysis!$B$10),0)</f>
        <v>8250</v>
      </c>
      <c r="AG145" s="2">
        <f>ROUND(IF(AG$5&lt;13,('Input Sheet'!$C58*AG61)/12,IF(AG$5&lt;25,('Input Sheet'!$D58*AG61)/12,IF(AG$5&lt;37,('Input Sheet'!$E58*AG61)/12,IF(AG$5&lt;49,('Input Sheet'!$F58*AG61)/12,('Input Sheet'!$G58*AG61)/12))))*(1+Analysis!$B$10),0)</f>
        <v>8250</v>
      </c>
      <c r="AH145" s="2">
        <f>ROUND(IF(AH$5&lt;13,('Input Sheet'!$C58*AH61)/12,IF(AH$5&lt;25,('Input Sheet'!$D58*AH61)/12,IF(AH$5&lt;37,('Input Sheet'!$E58*AH61)/12,IF(AH$5&lt;49,('Input Sheet'!$F58*AH61)/12,('Input Sheet'!$G58*AH61)/12))))*(1+Analysis!$B$10),0)</f>
        <v>8250</v>
      </c>
      <c r="AI145" s="2">
        <f>ROUND(IF(AI$5&lt;13,('Input Sheet'!$C58*AI61)/12,IF(AI$5&lt;25,('Input Sheet'!$D58*AI61)/12,IF(AI$5&lt;37,('Input Sheet'!$E58*AI61)/12,IF(AI$5&lt;49,('Input Sheet'!$F58*AI61)/12,('Input Sheet'!$G58*AI61)/12))))*(1+Analysis!$B$10),0)</f>
        <v>8250</v>
      </c>
      <c r="AJ145" s="2">
        <f>ROUND(IF(AJ$5&lt;13,('Input Sheet'!$C58*AJ61)/12,IF(AJ$5&lt;25,('Input Sheet'!$D58*AJ61)/12,IF(AJ$5&lt;37,('Input Sheet'!$E58*AJ61)/12,IF(AJ$5&lt;49,('Input Sheet'!$F58*AJ61)/12,('Input Sheet'!$G58*AJ61)/12))))*(1+Analysis!$B$10),0)</f>
        <v>8250</v>
      </c>
      <c r="AK145" s="2">
        <f>ROUND(IF(AK$5&lt;13,('Input Sheet'!$C58*AK61)/12,IF(AK$5&lt;25,('Input Sheet'!$D58*AK61)/12,IF(AK$5&lt;37,('Input Sheet'!$E58*AK61)/12,IF(AK$5&lt;49,('Input Sheet'!$F58*AK61)/12,('Input Sheet'!$G58*AK61)/12))))*(1+Analysis!$B$10),0)</f>
        <v>8250</v>
      </c>
      <c r="AL145" s="2">
        <f>ROUND(IF(AL$5&lt;13,('Input Sheet'!$C58*AL61)/12,IF(AL$5&lt;25,('Input Sheet'!$D58*AL61)/12,IF(AL$5&lt;37,('Input Sheet'!$E58*AL61)/12,IF(AL$5&lt;49,('Input Sheet'!$F58*AL61)/12,('Input Sheet'!$G58*AL61)/12))))*(1+Analysis!$B$10),0)</f>
        <v>8250</v>
      </c>
      <c r="AM145" s="2">
        <f>ROUND(IF(AM$5&lt;13,('Input Sheet'!$C58*AM61)/12,IF(AM$5&lt;25,('Input Sheet'!$D58*AM61)/12,IF(AM$5&lt;37,('Input Sheet'!$E58*AM61)/12,IF(AM$5&lt;49,('Input Sheet'!$F58*AM61)/12,('Input Sheet'!$G58*AM61)/12))))*(1+Analysis!$B$10),0)</f>
        <v>9075</v>
      </c>
      <c r="AN145" s="2">
        <f>ROUND(IF(AN$5&lt;13,('Input Sheet'!$C58*AN61)/12,IF(AN$5&lt;25,('Input Sheet'!$D58*AN61)/12,IF(AN$5&lt;37,('Input Sheet'!$E58*AN61)/12,IF(AN$5&lt;49,('Input Sheet'!$F58*AN61)/12,('Input Sheet'!$G58*AN61)/12))))*(1+Analysis!$B$10),0)</f>
        <v>9075</v>
      </c>
      <c r="AO145" s="2">
        <f>ROUND(IF(AO$5&lt;13,('Input Sheet'!$C58*AO61)/12,IF(AO$5&lt;25,('Input Sheet'!$D58*AO61)/12,IF(AO$5&lt;37,('Input Sheet'!$E58*AO61)/12,IF(AO$5&lt;49,('Input Sheet'!$F58*AO61)/12,('Input Sheet'!$G58*AO61)/12))))*(1+Analysis!$B$10),0)</f>
        <v>9075</v>
      </c>
      <c r="AP145" s="2">
        <f>ROUND(IF(AP$5&lt;13,('Input Sheet'!$C58*AP61)/12,IF(AP$5&lt;25,('Input Sheet'!$D58*AP61)/12,IF(AP$5&lt;37,('Input Sheet'!$E58*AP61)/12,IF(AP$5&lt;49,('Input Sheet'!$F58*AP61)/12,('Input Sheet'!$G58*AP61)/12))))*(1+Analysis!$B$10),0)</f>
        <v>9075</v>
      </c>
      <c r="AQ145" s="2">
        <f>ROUND(IF(AQ$5&lt;13,('Input Sheet'!$C58*AQ61)/12,IF(AQ$5&lt;25,('Input Sheet'!$D58*AQ61)/12,IF(AQ$5&lt;37,('Input Sheet'!$E58*AQ61)/12,IF(AQ$5&lt;49,('Input Sheet'!$F58*AQ61)/12,('Input Sheet'!$G58*AQ61)/12))))*(1+Analysis!$B$10),0)</f>
        <v>9075</v>
      </c>
      <c r="AR145" s="2">
        <f>ROUND(IF(AR$5&lt;13,('Input Sheet'!$C58*AR61)/12,IF(AR$5&lt;25,('Input Sheet'!$D58*AR61)/12,IF(AR$5&lt;37,('Input Sheet'!$E58*AR61)/12,IF(AR$5&lt;49,('Input Sheet'!$F58*AR61)/12,('Input Sheet'!$G58*AR61)/12))))*(1+Analysis!$B$10),0)</f>
        <v>9075</v>
      </c>
      <c r="AS145" s="2">
        <f>ROUND(IF(AS$5&lt;13,('Input Sheet'!$C58*AS61)/12,IF(AS$5&lt;25,('Input Sheet'!$D58*AS61)/12,IF(AS$5&lt;37,('Input Sheet'!$E58*AS61)/12,IF(AS$5&lt;49,('Input Sheet'!$F58*AS61)/12,('Input Sheet'!$G58*AS61)/12))))*(1+Analysis!$B$10),0)</f>
        <v>9075</v>
      </c>
      <c r="AT145" s="2">
        <f>ROUND(IF(AT$5&lt;13,('Input Sheet'!$C58*AT61)/12,IF(AT$5&lt;25,('Input Sheet'!$D58*AT61)/12,IF(AT$5&lt;37,('Input Sheet'!$E58*AT61)/12,IF(AT$5&lt;49,('Input Sheet'!$F58*AT61)/12,('Input Sheet'!$G58*AT61)/12))))*(1+Analysis!$B$10),0)</f>
        <v>9075</v>
      </c>
      <c r="AU145" s="2">
        <f>ROUND(IF(AU$5&lt;13,('Input Sheet'!$C58*AU61)/12,IF(AU$5&lt;25,('Input Sheet'!$D58*AU61)/12,IF(AU$5&lt;37,('Input Sheet'!$E58*AU61)/12,IF(AU$5&lt;49,('Input Sheet'!$F58*AU61)/12,('Input Sheet'!$G58*AU61)/12))))*(1+Analysis!$B$10),0)</f>
        <v>9075</v>
      </c>
      <c r="AV145" s="2">
        <f>ROUND(IF(AV$5&lt;13,('Input Sheet'!$C58*AV61)/12,IF(AV$5&lt;25,('Input Sheet'!$D58*AV61)/12,IF(AV$5&lt;37,('Input Sheet'!$E58*AV61)/12,IF(AV$5&lt;49,('Input Sheet'!$F58*AV61)/12,('Input Sheet'!$G58*AV61)/12))))*(1+Analysis!$B$10),0)</f>
        <v>9075</v>
      </c>
      <c r="AW145" s="2">
        <f>ROUND(IF(AW$5&lt;13,('Input Sheet'!$C58*AW61)/12,IF(AW$5&lt;25,('Input Sheet'!$D58*AW61)/12,IF(AW$5&lt;37,('Input Sheet'!$E58*AW61)/12,IF(AW$5&lt;49,('Input Sheet'!$F58*AW61)/12,('Input Sheet'!$G58*AW61)/12))))*(1+Analysis!$B$10),0)</f>
        <v>9075</v>
      </c>
      <c r="AX145" s="2">
        <f>ROUND(IF(AX$5&lt;13,('Input Sheet'!$C58*AX61)/12,IF(AX$5&lt;25,('Input Sheet'!$D58*AX61)/12,IF(AX$5&lt;37,('Input Sheet'!$E58*AX61)/12,IF(AX$5&lt;49,('Input Sheet'!$F58*AX61)/12,('Input Sheet'!$G58*AX61)/12))))*(1+Analysis!$B$10),0)</f>
        <v>13613</v>
      </c>
      <c r="AY145" s="2">
        <f>ROUND(IF(AY$5&lt;13,('Input Sheet'!$C58*AY61)/12,IF(AY$5&lt;25,('Input Sheet'!$D58*AY61)/12,IF(AY$5&lt;37,('Input Sheet'!$E58*AY61)/12,IF(AY$5&lt;49,('Input Sheet'!$F58*AY61)/12,('Input Sheet'!$G58*AY61)/12))))*(1+Analysis!$B$10),0)</f>
        <v>14974</v>
      </c>
      <c r="AZ145" s="2">
        <f>ROUND(IF(AZ$5&lt;13,('Input Sheet'!$C58*AZ61)/12,IF(AZ$5&lt;25,('Input Sheet'!$D58*AZ61)/12,IF(AZ$5&lt;37,('Input Sheet'!$E58*AZ61)/12,IF(AZ$5&lt;49,('Input Sheet'!$F58*AZ61)/12,('Input Sheet'!$G58*AZ61)/12))))*(1+Analysis!$B$10),0)</f>
        <v>14974</v>
      </c>
      <c r="BA145" s="2">
        <f>ROUND(IF(BA$5&lt;13,('Input Sheet'!$C58*BA61)/12,IF(BA$5&lt;25,('Input Sheet'!$D58*BA61)/12,IF(BA$5&lt;37,('Input Sheet'!$E58*BA61)/12,IF(BA$5&lt;49,('Input Sheet'!$F58*BA61)/12,('Input Sheet'!$G58*BA61)/12))))*(1+Analysis!$B$10),0)</f>
        <v>14974</v>
      </c>
      <c r="BB145" s="2">
        <f>ROUND(IF(BB$5&lt;13,('Input Sheet'!$C58*BB61)/12,IF(BB$5&lt;25,('Input Sheet'!$D58*BB61)/12,IF(BB$5&lt;37,('Input Sheet'!$E58*BB61)/12,IF(BB$5&lt;49,('Input Sheet'!$F58*BB61)/12,('Input Sheet'!$G58*BB61)/12))))*(1+Analysis!$B$10),0)</f>
        <v>14974</v>
      </c>
      <c r="BC145" s="2">
        <f>ROUND(IF(BC$5&lt;13,('Input Sheet'!$C58*BC61)/12,IF(BC$5&lt;25,('Input Sheet'!$D58*BC61)/12,IF(BC$5&lt;37,('Input Sheet'!$E58*BC61)/12,IF(BC$5&lt;49,('Input Sheet'!$F58*BC61)/12,('Input Sheet'!$G58*BC61)/12))))*(1+Analysis!$B$10),0)</f>
        <v>14974</v>
      </c>
      <c r="BD145" s="2">
        <f>ROUND(IF(BD$5&lt;13,('Input Sheet'!$C58*BD61)/12,IF(BD$5&lt;25,('Input Sheet'!$D58*BD61)/12,IF(BD$5&lt;37,('Input Sheet'!$E58*BD61)/12,IF(BD$5&lt;49,('Input Sheet'!$F58*BD61)/12,('Input Sheet'!$G58*BD61)/12))))*(1+Analysis!$B$10),0)</f>
        <v>14974</v>
      </c>
      <c r="BE145" s="2">
        <f>ROUND(IF(BE$5&lt;13,('Input Sheet'!$C58*BE61)/12,IF(BE$5&lt;25,('Input Sheet'!$D58*BE61)/12,IF(BE$5&lt;37,('Input Sheet'!$E58*BE61)/12,IF(BE$5&lt;49,('Input Sheet'!$F58*BE61)/12,('Input Sheet'!$G58*BE61)/12))))*(1+Analysis!$B$10),0)</f>
        <v>14974</v>
      </c>
      <c r="BF145" s="2">
        <f>ROUND(IF(BF$5&lt;13,('Input Sheet'!$C58*BF61)/12,IF(BF$5&lt;25,('Input Sheet'!$D58*BF61)/12,IF(BF$5&lt;37,('Input Sheet'!$E58*BF61)/12,IF(BF$5&lt;49,('Input Sheet'!$F58*BF61)/12,('Input Sheet'!$G58*BF61)/12))))*(1+Analysis!$B$10),0)</f>
        <v>14974</v>
      </c>
      <c r="BG145" s="2">
        <f>ROUND(IF(BG$5&lt;13,('Input Sheet'!$C58*BG61)/12,IF(BG$5&lt;25,('Input Sheet'!$D58*BG61)/12,IF(BG$5&lt;37,('Input Sheet'!$E58*BG61)/12,IF(BG$5&lt;49,('Input Sheet'!$F58*BG61)/12,('Input Sheet'!$G58*BG61)/12))))*(1+Analysis!$B$10),0)</f>
        <v>14974</v>
      </c>
      <c r="BH145" s="2">
        <f>ROUND(IF(BH$5&lt;13,('Input Sheet'!$C58*BH61)/12,IF(BH$5&lt;25,('Input Sheet'!$D58*BH61)/12,IF(BH$5&lt;37,('Input Sheet'!$E58*BH61)/12,IF(BH$5&lt;49,('Input Sheet'!$F58*BH61)/12,('Input Sheet'!$G58*BH61)/12))))*(1+Analysis!$B$10),0)</f>
        <v>14974</v>
      </c>
      <c r="BI145" s="2">
        <f>ROUND(IF(BI$5&lt;13,('Input Sheet'!$C58*BI61)/12,IF(BI$5&lt;25,('Input Sheet'!$D58*BI61)/12,IF(BI$5&lt;37,('Input Sheet'!$E58*BI61)/12,IF(BI$5&lt;49,('Input Sheet'!$F58*BI61)/12,('Input Sheet'!$G58*BI61)/12))))*(1+Analysis!$B$10),0)</f>
        <v>14974</v>
      </c>
      <c r="BJ145" s="2">
        <f>ROUND(IF(BJ$5&lt;13,('Input Sheet'!$C58*BJ61)/12,IF(BJ$5&lt;25,('Input Sheet'!$D58*BJ61)/12,IF(BJ$5&lt;37,('Input Sheet'!$E58*BJ61)/12,IF(BJ$5&lt;49,('Input Sheet'!$F58*BJ61)/12,('Input Sheet'!$G58*BJ61)/12))))*(1+Analysis!$B$10),0)</f>
        <v>14974</v>
      </c>
    </row>
    <row r="146" spans="1:62" x14ac:dyDescent="0.25">
      <c r="B146" s="2" t="str">
        <f t="shared" si="112"/>
        <v>PAYE</v>
      </c>
      <c r="C146" s="48">
        <f t="shared" ref="C146:AH146" si="127">IF(C145=0,0,IF((C145-PersonalAllowance)&gt;LowerLevel,IF((C145-PersonalAllowance)&gt;Upperlevel,(C145-PersonalAllowance-Upperlevel)*PAYErateHigher+Taxaddhigher+Taxaddmedium,(C145-PersonalAllowance-LowerLevel)*PAYErateMedium+Taxaddmedium),(C145-PersonalAllowance)*PAYErate))</f>
        <v>0</v>
      </c>
      <c r="D146" s="48">
        <f t="shared" si="127"/>
        <v>0</v>
      </c>
      <c r="E146" s="48">
        <f t="shared" si="127"/>
        <v>0</v>
      </c>
      <c r="F146" s="48">
        <f t="shared" si="127"/>
        <v>0</v>
      </c>
      <c r="G146" s="48">
        <f t="shared" si="127"/>
        <v>0</v>
      </c>
      <c r="H146" s="48">
        <f t="shared" si="127"/>
        <v>0</v>
      </c>
      <c r="I146" s="48">
        <f t="shared" si="127"/>
        <v>0</v>
      </c>
      <c r="J146" s="48">
        <f t="shared" si="127"/>
        <v>0</v>
      </c>
      <c r="K146" s="48">
        <f t="shared" si="127"/>
        <v>0</v>
      </c>
      <c r="L146" s="48">
        <f t="shared" si="127"/>
        <v>0</v>
      </c>
      <c r="M146" s="48">
        <f t="shared" si="127"/>
        <v>0</v>
      </c>
      <c r="N146" s="48">
        <f t="shared" si="127"/>
        <v>0</v>
      </c>
      <c r="O146" s="48">
        <f t="shared" si="127"/>
        <v>850.63333333333355</v>
      </c>
      <c r="P146" s="48">
        <f t="shared" si="127"/>
        <v>850.63333333333355</v>
      </c>
      <c r="Q146" s="48">
        <f t="shared" si="127"/>
        <v>850.63333333333355</v>
      </c>
      <c r="R146" s="48">
        <f t="shared" si="127"/>
        <v>850.63333333333355</v>
      </c>
      <c r="S146" s="48">
        <f t="shared" si="127"/>
        <v>850.63333333333355</v>
      </c>
      <c r="T146" s="48">
        <f t="shared" si="127"/>
        <v>850.63333333333355</v>
      </c>
      <c r="U146" s="48">
        <f t="shared" si="127"/>
        <v>850.63333333333355</v>
      </c>
      <c r="V146" s="48">
        <f t="shared" si="127"/>
        <v>2350.6333333333332</v>
      </c>
      <c r="W146" s="48">
        <f t="shared" si="127"/>
        <v>2350.6333333333332</v>
      </c>
      <c r="X146" s="48">
        <f t="shared" si="127"/>
        <v>2350.6333333333332</v>
      </c>
      <c r="Y146" s="48">
        <f t="shared" si="127"/>
        <v>2350.6333333333332</v>
      </c>
      <c r="Z146" s="48">
        <f t="shared" si="127"/>
        <v>2350.6333333333332</v>
      </c>
      <c r="AA146" s="48">
        <f t="shared" si="127"/>
        <v>2650.6333333333332</v>
      </c>
      <c r="AB146" s="48">
        <f t="shared" si="127"/>
        <v>2650.6333333333332</v>
      </c>
      <c r="AC146" s="48">
        <f t="shared" si="127"/>
        <v>2650.6333333333332</v>
      </c>
      <c r="AD146" s="48">
        <f t="shared" si="127"/>
        <v>2650.6333333333332</v>
      </c>
      <c r="AE146" s="48">
        <f t="shared" si="127"/>
        <v>2650.6333333333332</v>
      </c>
      <c r="AF146" s="48">
        <f t="shared" si="127"/>
        <v>2650.6333333333332</v>
      </c>
      <c r="AG146" s="48">
        <f t="shared" si="127"/>
        <v>2650.6333333333332</v>
      </c>
      <c r="AH146" s="48">
        <f t="shared" si="127"/>
        <v>2650.6333333333332</v>
      </c>
      <c r="AI146" s="48">
        <f t="shared" ref="AI146:BJ146" si="128">IF(AI145=0,0,IF((AI145-PersonalAllowance)&gt;LowerLevel,IF((AI145-PersonalAllowance)&gt;Upperlevel,(AI145-PersonalAllowance-Upperlevel)*PAYErateHigher+Taxaddhigher+Taxaddmedium,(AI145-PersonalAllowance-LowerLevel)*PAYErateMedium+Taxaddmedium),(AI145-PersonalAllowance)*PAYErate))</f>
        <v>2650.6333333333332</v>
      </c>
      <c r="AJ146" s="48">
        <f t="shared" si="128"/>
        <v>2650.6333333333332</v>
      </c>
      <c r="AK146" s="48">
        <f t="shared" si="128"/>
        <v>2650.6333333333332</v>
      </c>
      <c r="AL146" s="48">
        <f t="shared" si="128"/>
        <v>2650.6333333333332</v>
      </c>
      <c r="AM146" s="48">
        <f t="shared" si="128"/>
        <v>2980.6333333333341</v>
      </c>
      <c r="AN146" s="48">
        <f t="shared" si="128"/>
        <v>2980.6333333333341</v>
      </c>
      <c r="AO146" s="48">
        <f t="shared" si="128"/>
        <v>2980.6333333333341</v>
      </c>
      <c r="AP146" s="48">
        <f t="shared" si="128"/>
        <v>2980.6333333333341</v>
      </c>
      <c r="AQ146" s="48">
        <f t="shared" si="128"/>
        <v>2980.6333333333341</v>
      </c>
      <c r="AR146" s="48">
        <f t="shared" si="128"/>
        <v>2980.6333333333341</v>
      </c>
      <c r="AS146" s="48">
        <f t="shared" si="128"/>
        <v>2980.6333333333341</v>
      </c>
      <c r="AT146" s="48">
        <f t="shared" si="128"/>
        <v>2980.6333333333341</v>
      </c>
      <c r="AU146" s="48">
        <f t="shared" si="128"/>
        <v>2980.6333333333341</v>
      </c>
      <c r="AV146" s="48">
        <f t="shared" si="128"/>
        <v>2980.6333333333341</v>
      </c>
      <c r="AW146" s="48">
        <f t="shared" si="128"/>
        <v>2980.6333333333341</v>
      </c>
      <c r="AX146" s="48">
        <f t="shared" si="128"/>
        <v>4795.8333333333339</v>
      </c>
      <c r="AY146" s="48">
        <f t="shared" si="128"/>
        <v>5340.2333333333336</v>
      </c>
      <c r="AZ146" s="48">
        <f t="shared" si="128"/>
        <v>5340.2333333333336</v>
      </c>
      <c r="BA146" s="48">
        <f t="shared" si="128"/>
        <v>5340.2333333333336</v>
      </c>
      <c r="BB146" s="48">
        <f t="shared" si="128"/>
        <v>5340.2333333333336</v>
      </c>
      <c r="BC146" s="48">
        <f t="shared" si="128"/>
        <v>5340.2333333333336</v>
      </c>
      <c r="BD146" s="48">
        <f t="shared" si="128"/>
        <v>5340.2333333333336</v>
      </c>
      <c r="BE146" s="48">
        <f t="shared" si="128"/>
        <v>5340.2333333333336</v>
      </c>
      <c r="BF146" s="48">
        <f t="shared" si="128"/>
        <v>5340.2333333333336</v>
      </c>
      <c r="BG146" s="48">
        <f t="shared" si="128"/>
        <v>5340.2333333333336</v>
      </c>
      <c r="BH146" s="48">
        <f t="shared" si="128"/>
        <v>5340.2333333333336</v>
      </c>
      <c r="BI146" s="48">
        <f t="shared" si="128"/>
        <v>5340.2333333333336</v>
      </c>
      <c r="BJ146" s="48">
        <f t="shared" si="128"/>
        <v>5340.2333333333336</v>
      </c>
    </row>
    <row r="147" spans="1:62" x14ac:dyDescent="0.25">
      <c r="B147" s="2" t="str">
        <f t="shared" si="112"/>
        <v>E'ee NIC</v>
      </c>
      <c r="C147" s="48">
        <f t="shared" ref="C147:AH147" si="129">IF(C145=0,0,IF(C145*12/52&gt;Upperearningslimit,((Upperearningslimit-NICnilEmployee)*EeeNICrate*52/12)+((C145*12/52-Upperearningslimit)*EeeNICrate1*52/12),((C145*12)/52-NICnilEmployee)*EeeNICrate*52/12))</f>
        <v>0</v>
      </c>
      <c r="D147" s="48">
        <f t="shared" si="129"/>
        <v>0</v>
      </c>
      <c r="E147" s="48">
        <f t="shared" si="129"/>
        <v>0</v>
      </c>
      <c r="F147" s="48">
        <f t="shared" si="129"/>
        <v>0</v>
      </c>
      <c r="G147" s="48">
        <f t="shared" si="129"/>
        <v>0</v>
      </c>
      <c r="H147" s="48">
        <f t="shared" si="129"/>
        <v>0</v>
      </c>
      <c r="I147" s="48">
        <f t="shared" si="129"/>
        <v>0</v>
      </c>
      <c r="J147" s="48">
        <f t="shared" si="129"/>
        <v>0</v>
      </c>
      <c r="K147" s="48">
        <f t="shared" si="129"/>
        <v>0</v>
      </c>
      <c r="L147" s="48">
        <f t="shared" si="129"/>
        <v>0</v>
      </c>
      <c r="M147" s="48">
        <f t="shared" si="129"/>
        <v>0</v>
      </c>
      <c r="N147" s="48">
        <f t="shared" si="129"/>
        <v>0</v>
      </c>
      <c r="O147" s="48">
        <f t="shared" si="129"/>
        <v>258.45666666666671</v>
      </c>
      <c r="P147" s="48">
        <f t="shared" si="129"/>
        <v>258.45666666666671</v>
      </c>
      <c r="Q147" s="48">
        <f t="shared" si="129"/>
        <v>258.45666666666671</v>
      </c>
      <c r="R147" s="48">
        <f t="shared" si="129"/>
        <v>258.45666666666671</v>
      </c>
      <c r="S147" s="48">
        <f t="shared" si="129"/>
        <v>258.45666666666671</v>
      </c>
      <c r="T147" s="48">
        <f t="shared" si="129"/>
        <v>258.45666666666671</v>
      </c>
      <c r="U147" s="48">
        <f t="shared" si="129"/>
        <v>258.45666666666671</v>
      </c>
      <c r="V147" s="48">
        <f t="shared" si="129"/>
        <v>295.95666666666671</v>
      </c>
      <c r="W147" s="48">
        <f t="shared" si="129"/>
        <v>295.95666666666671</v>
      </c>
      <c r="X147" s="48">
        <f t="shared" si="129"/>
        <v>295.95666666666671</v>
      </c>
      <c r="Y147" s="48">
        <f t="shared" si="129"/>
        <v>295.95666666666671</v>
      </c>
      <c r="Z147" s="48">
        <f t="shared" si="129"/>
        <v>295.95666666666671</v>
      </c>
      <c r="AA147" s="48">
        <f t="shared" si="129"/>
        <v>303.45666666666671</v>
      </c>
      <c r="AB147" s="48">
        <f t="shared" si="129"/>
        <v>303.45666666666671</v>
      </c>
      <c r="AC147" s="48">
        <f t="shared" si="129"/>
        <v>303.45666666666671</v>
      </c>
      <c r="AD147" s="48">
        <f t="shared" si="129"/>
        <v>303.45666666666671</v>
      </c>
      <c r="AE147" s="48">
        <f t="shared" si="129"/>
        <v>303.45666666666671</v>
      </c>
      <c r="AF147" s="48">
        <f t="shared" si="129"/>
        <v>303.45666666666671</v>
      </c>
      <c r="AG147" s="48">
        <f t="shared" si="129"/>
        <v>303.45666666666671</v>
      </c>
      <c r="AH147" s="48">
        <f t="shared" si="129"/>
        <v>303.45666666666671</v>
      </c>
      <c r="AI147" s="48">
        <f t="shared" ref="AI147:BJ147" si="130">IF(AI145=0,0,IF(AI145*12/52&gt;Upperearningslimit,((Upperearningslimit-NICnilEmployee)*EeeNICrate*52/12)+((AI145*12/52-Upperearningslimit)*EeeNICrate1*52/12),((AI145*12)/52-NICnilEmployee)*EeeNICrate*52/12))</f>
        <v>303.45666666666671</v>
      </c>
      <c r="AJ147" s="48">
        <f t="shared" si="130"/>
        <v>303.45666666666671</v>
      </c>
      <c r="AK147" s="48">
        <f t="shared" si="130"/>
        <v>303.45666666666671</v>
      </c>
      <c r="AL147" s="48">
        <f t="shared" si="130"/>
        <v>303.45666666666671</v>
      </c>
      <c r="AM147" s="48">
        <f t="shared" si="130"/>
        <v>311.70666666666665</v>
      </c>
      <c r="AN147" s="48">
        <f t="shared" si="130"/>
        <v>311.70666666666665</v>
      </c>
      <c r="AO147" s="48">
        <f t="shared" si="130"/>
        <v>311.70666666666665</v>
      </c>
      <c r="AP147" s="48">
        <f t="shared" si="130"/>
        <v>311.70666666666665</v>
      </c>
      <c r="AQ147" s="48">
        <f t="shared" si="130"/>
        <v>311.70666666666665</v>
      </c>
      <c r="AR147" s="48">
        <f t="shared" si="130"/>
        <v>311.70666666666665</v>
      </c>
      <c r="AS147" s="48">
        <f t="shared" si="130"/>
        <v>311.70666666666665</v>
      </c>
      <c r="AT147" s="48">
        <f t="shared" si="130"/>
        <v>311.70666666666665</v>
      </c>
      <c r="AU147" s="48">
        <f t="shared" si="130"/>
        <v>311.70666666666665</v>
      </c>
      <c r="AV147" s="48">
        <f t="shared" si="130"/>
        <v>311.70666666666665</v>
      </c>
      <c r="AW147" s="48">
        <f t="shared" si="130"/>
        <v>311.70666666666665</v>
      </c>
      <c r="AX147" s="48">
        <f t="shared" si="130"/>
        <v>357.0866666666667</v>
      </c>
      <c r="AY147" s="48">
        <f t="shared" si="130"/>
        <v>370.69666666666672</v>
      </c>
      <c r="AZ147" s="48">
        <f t="shared" si="130"/>
        <v>370.69666666666672</v>
      </c>
      <c r="BA147" s="48">
        <f t="shared" si="130"/>
        <v>370.69666666666672</v>
      </c>
      <c r="BB147" s="48">
        <f t="shared" si="130"/>
        <v>370.69666666666672</v>
      </c>
      <c r="BC147" s="48">
        <f t="shared" si="130"/>
        <v>370.69666666666672</v>
      </c>
      <c r="BD147" s="48">
        <f t="shared" si="130"/>
        <v>370.69666666666672</v>
      </c>
      <c r="BE147" s="48">
        <f t="shared" si="130"/>
        <v>370.69666666666672</v>
      </c>
      <c r="BF147" s="48">
        <f t="shared" si="130"/>
        <v>370.69666666666672</v>
      </c>
      <c r="BG147" s="48">
        <f t="shared" si="130"/>
        <v>370.69666666666672</v>
      </c>
      <c r="BH147" s="48">
        <f t="shared" si="130"/>
        <v>370.69666666666672</v>
      </c>
      <c r="BI147" s="48">
        <f t="shared" si="130"/>
        <v>370.69666666666672</v>
      </c>
      <c r="BJ147" s="48">
        <f t="shared" si="130"/>
        <v>370.69666666666672</v>
      </c>
    </row>
    <row r="148" spans="1:62" x14ac:dyDescent="0.25">
      <c r="B148" s="2" t="str">
        <f t="shared" si="112"/>
        <v>Net Pay</v>
      </c>
      <c r="C148" s="2">
        <f>C145-C146-C147</f>
        <v>0</v>
      </c>
      <c r="D148" s="2">
        <f t="shared" ref="D148:BJ148" si="131">D145-D146-D147</f>
        <v>0</v>
      </c>
      <c r="E148" s="2">
        <f t="shared" si="131"/>
        <v>0</v>
      </c>
      <c r="F148" s="2">
        <f t="shared" si="131"/>
        <v>0</v>
      </c>
      <c r="G148" s="2">
        <f t="shared" si="131"/>
        <v>0</v>
      </c>
      <c r="H148" s="2">
        <f t="shared" si="131"/>
        <v>0</v>
      </c>
      <c r="I148" s="2">
        <f t="shared" si="131"/>
        <v>0</v>
      </c>
      <c r="J148" s="2">
        <f t="shared" si="131"/>
        <v>0</v>
      </c>
      <c r="K148" s="2">
        <f t="shared" si="131"/>
        <v>0</v>
      </c>
      <c r="L148" s="2">
        <f t="shared" si="131"/>
        <v>0</v>
      </c>
      <c r="M148" s="2">
        <f t="shared" si="131"/>
        <v>0</v>
      </c>
      <c r="N148" s="2">
        <f t="shared" si="131"/>
        <v>0</v>
      </c>
      <c r="O148" s="2">
        <f t="shared" si="131"/>
        <v>2640.91</v>
      </c>
      <c r="P148" s="2">
        <f t="shared" si="131"/>
        <v>2640.91</v>
      </c>
      <c r="Q148" s="2">
        <f t="shared" si="131"/>
        <v>2640.91</v>
      </c>
      <c r="R148" s="2">
        <f t="shared" si="131"/>
        <v>2640.91</v>
      </c>
      <c r="S148" s="2">
        <f t="shared" si="131"/>
        <v>2640.91</v>
      </c>
      <c r="T148" s="2">
        <f t="shared" si="131"/>
        <v>2640.91</v>
      </c>
      <c r="U148" s="2">
        <f t="shared" si="131"/>
        <v>2640.91</v>
      </c>
      <c r="V148" s="2">
        <f t="shared" si="131"/>
        <v>4853.41</v>
      </c>
      <c r="W148" s="2">
        <f t="shared" si="131"/>
        <v>4853.41</v>
      </c>
      <c r="X148" s="2">
        <f t="shared" si="131"/>
        <v>4853.41</v>
      </c>
      <c r="Y148" s="2">
        <f t="shared" si="131"/>
        <v>4853.41</v>
      </c>
      <c r="Z148" s="2">
        <f t="shared" si="131"/>
        <v>4853.41</v>
      </c>
      <c r="AA148" s="2">
        <f t="shared" si="131"/>
        <v>5295.91</v>
      </c>
      <c r="AB148" s="2">
        <f t="shared" si="131"/>
        <v>5295.91</v>
      </c>
      <c r="AC148" s="2">
        <f t="shared" si="131"/>
        <v>5295.91</v>
      </c>
      <c r="AD148" s="2">
        <f t="shared" si="131"/>
        <v>5295.91</v>
      </c>
      <c r="AE148" s="2">
        <f t="shared" si="131"/>
        <v>5295.91</v>
      </c>
      <c r="AF148" s="2">
        <f t="shared" si="131"/>
        <v>5295.91</v>
      </c>
      <c r="AG148" s="2">
        <f t="shared" si="131"/>
        <v>5295.91</v>
      </c>
      <c r="AH148" s="2">
        <f t="shared" si="131"/>
        <v>5295.91</v>
      </c>
      <c r="AI148" s="2">
        <f t="shared" si="131"/>
        <v>5295.91</v>
      </c>
      <c r="AJ148" s="2">
        <f t="shared" si="131"/>
        <v>5295.91</v>
      </c>
      <c r="AK148" s="2">
        <f t="shared" si="131"/>
        <v>5295.91</v>
      </c>
      <c r="AL148" s="2">
        <f t="shared" si="131"/>
        <v>5295.91</v>
      </c>
      <c r="AM148" s="2">
        <f t="shared" si="131"/>
        <v>5782.6599999999989</v>
      </c>
      <c r="AN148" s="2">
        <f t="shared" si="131"/>
        <v>5782.6599999999989</v>
      </c>
      <c r="AO148" s="2">
        <f t="shared" si="131"/>
        <v>5782.6599999999989</v>
      </c>
      <c r="AP148" s="2">
        <f t="shared" si="131"/>
        <v>5782.6599999999989</v>
      </c>
      <c r="AQ148" s="2">
        <f t="shared" si="131"/>
        <v>5782.6599999999989</v>
      </c>
      <c r="AR148" s="2">
        <f t="shared" si="131"/>
        <v>5782.6599999999989</v>
      </c>
      <c r="AS148" s="2">
        <f t="shared" si="131"/>
        <v>5782.6599999999989</v>
      </c>
      <c r="AT148" s="2">
        <f t="shared" si="131"/>
        <v>5782.6599999999989</v>
      </c>
      <c r="AU148" s="2">
        <f t="shared" si="131"/>
        <v>5782.6599999999989</v>
      </c>
      <c r="AV148" s="2">
        <f t="shared" si="131"/>
        <v>5782.6599999999989</v>
      </c>
      <c r="AW148" s="2">
        <f t="shared" si="131"/>
        <v>5782.6599999999989</v>
      </c>
      <c r="AX148" s="2">
        <f t="shared" si="131"/>
        <v>8460.08</v>
      </c>
      <c r="AY148" s="2">
        <f t="shared" si="131"/>
        <v>9263.07</v>
      </c>
      <c r="AZ148" s="2">
        <f t="shared" si="131"/>
        <v>9263.07</v>
      </c>
      <c r="BA148" s="2">
        <f t="shared" si="131"/>
        <v>9263.07</v>
      </c>
      <c r="BB148" s="2">
        <f t="shared" si="131"/>
        <v>9263.07</v>
      </c>
      <c r="BC148" s="2">
        <f t="shared" si="131"/>
        <v>9263.07</v>
      </c>
      <c r="BD148" s="2">
        <f t="shared" si="131"/>
        <v>9263.07</v>
      </c>
      <c r="BE148" s="2">
        <f t="shared" si="131"/>
        <v>9263.07</v>
      </c>
      <c r="BF148" s="2">
        <f t="shared" si="131"/>
        <v>9263.07</v>
      </c>
      <c r="BG148" s="2">
        <f t="shared" si="131"/>
        <v>9263.07</v>
      </c>
      <c r="BH148" s="2">
        <f t="shared" si="131"/>
        <v>9263.07</v>
      </c>
      <c r="BI148" s="2">
        <f t="shared" si="131"/>
        <v>9263.07</v>
      </c>
      <c r="BJ148" s="2">
        <f t="shared" si="131"/>
        <v>9263.07</v>
      </c>
    </row>
    <row r="149" spans="1:62" x14ac:dyDescent="0.25">
      <c r="B149" s="2" t="str">
        <f t="shared" si="112"/>
        <v>E'er NIC</v>
      </c>
      <c r="C149" s="48">
        <f t="shared" ref="C149:AH149" si="132">IF(C145=0,0,((C145*12/52)-NICnilEmployer)*EerNICrate*52/12)</f>
        <v>0</v>
      </c>
      <c r="D149" s="48">
        <f t="shared" si="132"/>
        <v>0</v>
      </c>
      <c r="E149" s="48">
        <f t="shared" si="132"/>
        <v>0</v>
      </c>
      <c r="F149" s="48">
        <f t="shared" si="132"/>
        <v>0</v>
      </c>
      <c r="G149" s="48">
        <f t="shared" si="132"/>
        <v>0</v>
      </c>
      <c r="H149" s="48">
        <f t="shared" si="132"/>
        <v>0</v>
      </c>
      <c r="I149" s="48">
        <f t="shared" si="132"/>
        <v>0</v>
      </c>
      <c r="J149" s="48">
        <f t="shared" si="132"/>
        <v>0</v>
      </c>
      <c r="K149" s="48">
        <f t="shared" si="132"/>
        <v>0</v>
      </c>
      <c r="L149" s="48">
        <f t="shared" si="132"/>
        <v>0</v>
      </c>
      <c r="M149" s="48">
        <f t="shared" si="132"/>
        <v>0</v>
      </c>
      <c r="N149" s="48">
        <f t="shared" si="132"/>
        <v>0</v>
      </c>
      <c r="O149" s="48">
        <f t="shared" si="132"/>
        <v>429.52533333333332</v>
      </c>
      <c r="P149" s="48">
        <f t="shared" si="132"/>
        <v>429.52533333333332</v>
      </c>
      <c r="Q149" s="48">
        <f t="shared" si="132"/>
        <v>429.52533333333332</v>
      </c>
      <c r="R149" s="48">
        <f t="shared" si="132"/>
        <v>429.52533333333332</v>
      </c>
      <c r="S149" s="48">
        <f t="shared" si="132"/>
        <v>429.52533333333332</v>
      </c>
      <c r="T149" s="48">
        <f t="shared" si="132"/>
        <v>429.52533333333332</v>
      </c>
      <c r="U149" s="48">
        <f t="shared" si="132"/>
        <v>429.52533333333332</v>
      </c>
      <c r="V149" s="48">
        <f t="shared" si="132"/>
        <v>909.52533333333338</v>
      </c>
      <c r="W149" s="48">
        <f t="shared" si="132"/>
        <v>909.52533333333338</v>
      </c>
      <c r="X149" s="48">
        <f t="shared" si="132"/>
        <v>909.52533333333338</v>
      </c>
      <c r="Y149" s="48">
        <f t="shared" si="132"/>
        <v>909.52533333333338</v>
      </c>
      <c r="Z149" s="48">
        <f t="shared" si="132"/>
        <v>909.52533333333338</v>
      </c>
      <c r="AA149" s="48">
        <f t="shared" si="132"/>
        <v>1005.5253333333334</v>
      </c>
      <c r="AB149" s="48">
        <f t="shared" si="132"/>
        <v>1005.5253333333334</v>
      </c>
      <c r="AC149" s="48">
        <f t="shared" si="132"/>
        <v>1005.5253333333334</v>
      </c>
      <c r="AD149" s="48">
        <f t="shared" si="132"/>
        <v>1005.5253333333334</v>
      </c>
      <c r="AE149" s="48">
        <f t="shared" si="132"/>
        <v>1005.5253333333334</v>
      </c>
      <c r="AF149" s="48">
        <f t="shared" si="132"/>
        <v>1005.5253333333334</v>
      </c>
      <c r="AG149" s="48">
        <f t="shared" si="132"/>
        <v>1005.5253333333334</v>
      </c>
      <c r="AH149" s="48">
        <f t="shared" si="132"/>
        <v>1005.5253333333334</v>
      </c>
      <c r="AI149" s="48">
        <f t="shared" ref="AI149:BJ149" si="133">IF(AI145=0,0,((AI145*12/52)-NICnilEmployer)*EerNICrate*52/12)</f>
        <v>1005.5253333333334</v>
      </c>
      <c r="AJ149" s="48">
        <f t="shared" si="133"/>
        <v>1005.5253333333334</v>
      </c>
      <c r="AK149" s="48">
        <f t="shared" si="133"/>
        <v>1005.5253333333334</v>
      </c>
      <c r="AL149" s="48">
        <f t="shared" si="133"/>
        <v>1005.5253333333334</v>
      </c>
      <c r="AM149" s="48">
        <f t="shared" si="133"/>
        <v>1111.1253333333332</v>
      </c>
      <c r="AN149" s="48">
        <f t="shared" si="133"/>
        <v>1111.1253333333332</v>
      </c>
      <c r="AO149" s="48">
        <f t="shared" si="133"/>
        <v>1111.1253333333332</v>
      </c>
      <c r="AP149" s="48">
        <f t="shared" si="133"/>
        <v>1111.1253333333332</v>
      </c>
      <c r="AQ149" s="48">
        <f t="shared" si="133"/>
        <v>1111.1253333333332</v>
      </c>
      <c r="AR149" s="48">
        <f t="shared" si="133"/>
        <v>1111.1253333333332</v>
      </c>
      <c r="AS149" s="48">
        <f t="shared" si="133"/>
        <v>1111.1253333333332</v>
      </c>
      <c r="AT149" s="48">
        <f t="shared" si="133"/>
        <v>1111.1253333333332</v>
      </c>
      <c r="AU149" s="48">
        <f t="shared" si="133"/>
        <v>1111.1253333333332</v>
      </c>
      <c r="AV149" s="48">
        <f t="shared" si="133"/>
        <v>1111.1253333333332</v>
      </c>
      <c r="AW149" s="48">
        <f t="shared" si="133"/>
        <v>1111.1253333333332</v>
      </c>
      <c r="AX149" s="48">
        <f t="shared" si="133"/>
        <v>1691.9893333333337</v>
      </c>
      <c r="AY149" s="48">
        <f t="shared" si="133"/>
        <v>1866.1973333333335</v>
      </c>
      <c r="AZ149" s="48">
        <f t="shared" si="133"/>
        <v>1866.1973333333335</v>
      </c>
      <c r="BA149" s="48">
        <f t="shared" si="133"/>
        <v>1866.1973333333335</v>
      </c>
      <c r="BB149" s="48">
        <f t="shared" si="133"/>
        <v>1866.1973333333335</v>
      </c>
      <c r="BC149" s="48">
        <f t="shared" si="133"/>
        <v>1866.1973333333335</v>
      </c>
      <c r="BD149" s="48">
        <f t="shared" si="133"/>
        <v>1866.1973333333335</v>
      </c>
      <c r="BE149" s="48">
        <f t="shared" si="133"/>
        <v>1866.1973333333335</v>
      </c>
      <c r="BF149" s="48">
        <f t="shared" si="133"/>
        <v>1866.1973333333335</v>
      </c>
      <c r="BG149" s="48">
        <f t="shared" si="133"/>
        <v>1866.1973333333335</v>
      </c>
      <c r="BH149" s="48">
        <f t="shared" si="133"/>
        <v>1866.1973333333335</v>
      </c>
      <c r="BI149" s="48">
        <f t="shared" si="133"/>
        <v>1866.1973333333335</v>
      </c>
      <c r="BJ149" s="48">
        <f t="shared" si="133"/>
        <v>1866.1973333333335</v>
      </c>
    </row>
    <row r="150" spans="1:62" x14ac:dyDescent="0.25">
      <c r="A150" s="2" t="str">
        <f>B62</f>
        <v>Software Developer</v>
      </c>
      <c r="B150" s="2" t="str">
        <f t="shared" si="112"/>
        <v>Gross Pay</v>
      </c>
      <c r="C150" s="2">
        <f>ROUND(IF(C$5&lt;13,('Input Sheet'!$C60*C62)/12,IF(C$5&lt;25,('Input Sheet'!$D60*C62)/12,IF(C$5&lt;37,('Input Sheet'!$E60*C62)/12,IF(C$5&lt;49,('Input Sheet'!$F60*C62)/12,('Input Sheet'!$G60*C62)/12))))*(1+Analysis!$B$10),0)</f>
        <v>0</v>
      </c>
      <c r="D150" s="2">
        <f>ROUND(IF(D$5&lt;13,('Input Sheet'!$C60*D62)/12,IF(D$5&lt;25,('Input Sheet'!$D60*D62)/12,IF(D$5&lt;37,('Input Sheet'!$E60*D62)/12,IF(D$5&lt;49,('Input Sheet'!$F60*D62)/12,('Input Sheet'!$G60*D62)/12))))*(1+Analysis!$B$10),0)</f>
        <v>0</v>
      </c>
      <c r="E150" s="2">
        <f>ROUND(IF(E$5&lt;13,('Input Sheet'!$C60*E62)/12,IF(E$5&lt;25,('Input Sheet'!$D60*E62)/12,IF(E$5&lt;37,('Input Sheet'!$E60*E62)/12,IF(E$5&lt;49,('Input Sheet'!$F60*E62)/12,('Input Sheet'!$G60*E62)/12))))*(1+Analysis!$B$10),0)</f>
        <v>0</v>
      </c>
      <c r="F150" s="2">
        <f>ROUND(IF(F$5&lt;13,('Input Sheet'!$C60*F62)/12,IF(F$5&lt;25,('Input Sheet'!$D60*F62)/12,IF(F$5&lt;37,('Input Sheet'!$E60*F62)/12,IF(F$5&lt;49,('Input Sheet'!$F60*F62)/12,('Input Sheet'!$G60*F62)/12))))*(1+Analysis!$B$10),0)</f>
        <v>0</v>
      </c>
      <c r="G150" s="2">
        <f>ROUND(IF(G$5&lt;13,('Input Sheet'!$C60*G62)/12,IF(G$5&lt;25,('Input Sheet'!$D60*G62)/12,IF(G$5&lt;37,('Input Sheet'!$E60*G62)/12,IF(G$5&lt;49,('Input Sheet'!$F60*G62)/12,('Input Sheet'!$G60*G62)/12))))*(1+Analysis!$B$10),0)</f>
        <v>0</v>
      </c>
      <c r="H150" s="2">
        <f>ROUND(IF(H$5&lt;13,('Input Sheet'!$C60*H62)/12,IF(H$5&lt;25,('Input Sheet'!$D60*H62)/12,IF(H$5&lt;37,('Input Sheet'!$E60*H62)/12,IF(H$5&lt;49,('Input Sheet'!$F60*H62)/12,('Input Sheet'!$G60*H62)/12))))*(1+Analysis!$B$10),0)</f>
        <v>0</v>
      </c>
      <c r="I150" s="2">
        <f>ROUND(IF(I$5&lt;13,('Input Sheet'!$C60*I62)/12,IF(I$5&lt;25,('Input Sheet'!$D60*I62)/12,IF(I$5&lt;37,('Input Sheet'!$E60*I62)/12,IF(I$5&lt;49,('Input Sheet'!$F60*I62)/12,('Input Sheet'!$G60*I62)/12))))*(1+Analysis!$B$10),0)</f>
        <v>0</v>
      </c>
      <c r="J150" s="2">
        <f>ROUND(IF(J$5&lt;13,('Input Sheet'!$C60*J62)/12,IF(J$5&lt;25,('Input Sheet'!$D60*J62)/12,IF(J$5&lt;37,('Input Sheet'!$E60*J62)/12,IF(J$5&lt;49,('Input Sheet'!$F60*J62)/12,('Input Sheet'!$G60*J62)/12))))*(1+Analysis!$B$10),0)</f>
        <v>0</v>
      </c>
      <c r="K150" s="2">
        <f>ROUND(IF(K$5&lt;13,('Input Sheet'!$C60*K62)/12,IF(K$5&lt;25,('Input Sheet'!$D60*K62)/12,IF(K$5&lt;37,('Input Sheet'!$E60*K62)/12,IF(K$5&lt;49,('Input Sheet'!$F60*K62)/12,('Input Sheet'!$G60*K62)/12))))*(1+Analysis!$B$10),0)</f>
        <v>0</v>
      </c>
      <c r="L150" s="2">
        <f>ROUND(IF(L$5&lt;13,('Input Sheet'!$C60*L62)/12,IF(L$5&lt;25,('Input Sheet'!$D60*L62)/12,IF(L$5&lt;37,('Input Sheet'!$E60*L62)/12,IF(L$5&lt;49,('Input Sheet'!$F60*L62)/12,('Input Sheet'!$G60*L62)/12))))*(1+Analysis!$B$10),0)</f>
        <v>0</v>
      </c>
      <c r="M150" s="2">
        <f>ROUND(IF(M$5&lt;13,('Input Sheet'!$C60*M62)/12,IF(M$5&lt;25,('Input Sheet'!$D60*M62)/12,IF(M$5&lt;37,('Input Sheet'!$E60*M62)/12,IF(M$5&lt;49,('Input Sheet'!$F60*M62)/12,('Input Sheet'!$G60*M62)/12))))*(1+Analysis!$B$10),0)</f>
        <v>0</v>
      </c>
      <c r="N150" s="2">
        <f>ROUND(IF(N$5&lt;13,('Input Sheet'!$C60*N62)/12,IF(N$5&lt;25,('Input Sheet'!$D60*N62)/12,IF(N$5&lt;37,('Input Sheet'!$E60*N62)/12,IF(N$5&lt;49,('Input Sheet'!$F60*N62)/12,('Input Sheet'!$G60*N62)/12))))*(1+Analysis!$B$10),0)</f>
        <v>0</v>
      </c>
      <c r="O150" s="2">
        <f>ROUND(IF(O$5&lt;13,('Input Sheet'!$C60*O62)/12,IF(O$5&lt;25,('Input Sheet'!$D60*O62)/12,IF(O$5&lt;37,('Input Sheet'!$E60*O62)/12,IF(O$5&lt;49,('Input Sheet'!$F60*O62)/12,('Input Sheet'!$G60*O62)/12))))*(1+Analysis!$B$10),0)</f>
        <v>0</v>
      </c>
      <c r="P150" s="2">
        <f>ROUND(IF(P$5&lt;13,('Input Sheet'!$C60*P62)/12,IF(P$5&lt;25,('Input Sheet'!$D60*P62)/12,IF(P$5&lt;37,('Input Sheet'!$E60*P62)/12,IF(P$5&lt;49,('Input Sheet'!$F60*P62)/12,('Input Sheet'!$G60*P62)/12))))*(1+Analysis!$B$10),0)</f>
        <v>0</v>
      </c>
      <c r="Q150" s="2">
        <f>ROUND(IF(Q$5&lt;13,('Input Sheet'!$C60*Q62)/12,IF(Q$5&lt;25,('Input Sheet'!$D60*Q62)/12,IF(Q$5&lt;37,('Input Sheet'!$E60*Q62)/12,IF(Q$5&lt;49,('Input Sheet'!$F60*Q62)/12,('Input Sheet'!$G60*Q62)/12))))*(1+Analysis!$B$10),0)</f>
        <v>0</v>
      </c>
      <c r="R150" s="2">
        <f>ROUND(IF(R$5&lt;13,('Input Sheet'!$C60*R62)/12,IF(R$5&lt;25,('Input Sheet'!$D60*R62)/12,IF(R$5&lt;37,('Input Sheet'!$E60*R62)/12,IF(R$5&lt;49,('Input Sheet'!$F60*R62)/12,('Input Sheet'!$G60*R62)/12))))*(1+Analysis!$B$10),0)</f>
        <v>0</v>
      </c>
      <c r="S150" s="2">
        <f>ROUND(IF(S$5&lt;13,('Input Sheet'!$C60*S62)/12,IF(S$5&lt;25,('Input Sheet'!$D60*S62)/12,IF(S$5&lt;37,('Input Sheet'!$E60*S62)/12,IF(S$5&lt;49,('Input Sheet'!$F60*S62)/12,('Input Sheet'!$G60*S62)/12))))*(1+Analysis!$B$10),0)</f>
        <v>0</v>
      </c>
      <c r="T150" s="2">
        <f>ROUND(IF(T$5&lt;13,('Input Sheet'!$C60*T62)/12,IF(T$5&lt;25,('Input Sheet'!$D60*T62)/12,IF(T$5&lt;37,('Input Sheet'!$E60*T62)/12,IF(T$5&lt;49,('Input Sheet'!$F60*T62)/12,('Input Sheet'!$G60*T62)/12))))*(1+Analysis!$B$10),0)</f>
        <v>0</v>
      </c>
      <c r="U150" s="2">
        <f>ROUND(IF(U$5&lt;13,('Input Sheet'!$C60*U62)/12,IF(U$5&lt;25,('Input Sheet'!$D60*U62)/12,IF(U$5&lt;37,('Input Sheet'!$E60*U62)/12,IF(U$5&lt;49,('Input Sheet'!$F60*U62)/12,('Input Sheet'!$G60*U62)/12))))*(1+Analysis!$B$10),0)</f>
        <v>0</v>
      </c>
      <c r="V150" s="2">
        <f>ROUND(IF(V$5&lt;13,('Input Sheet'!$C60*V62)/12,IF(V$5&lt;25,('Input Sheet'!$D60*V62)/12,IF(V$5&lt;37,('Input Sheet'!$E60*V62)/12,IF(V$5&lt;49,('Input Sheet'!$F60*V62)/12,('Input Sheet'!$G60*V62)/12))))*(1+Analysis!$B$10),0)</f>
        <v>0</v>
      </c>
      <c r="W150" s="2">
        <f>ROUND(IF(W$5&lt;13,('Input Sheet'!$C60*W62)/12,IF(W$5&lt;25,('Input Sheet'!$D60*W62)/12,IF(W$5&lt;37,('Input Sheet'!$E60*W62)/12,IF(W$5&lt;49,('Input Sheet'!$F60*W62)/12,('Input Sheet'!$G60*W62)/12))))*(1+Analysis!$B$10),0)</f>
        <v>0</v>
      </c>
      <c r="X150" s="2">
        <f>ROUND(IF(X$5&lt;13,('Input Sheet'!$C60*X62)/12,IF(X$5&lt;25,('Input Sheet'!$D60*X62)/12,IF(X$5&lt;37,('Input Sheet'!$E60*X62)/12,IF(X$5&lt;49,('Input Sheet'!$F60*X62)/12,('Input Sheet'!$G60*X62)/12))))*(1+Analysis!$B$10),0)</f>
        <v>0</v>
      </c>
      <c r="Y150" s="2">
        <f>ROUND(IF(Y$5&lt;13,('Input Sheet'!$C60*Y62)/12,IF(Y$5&lt;25,('Input Sheet'!$D60*Y62)/12,IF(Y$5&lt;37,('Input Sheet'!$E60*Y62)/12,IF(Y$5&lt;49,('Input Sheet'!$F60*Y62)/12,('Input Sheet'!$G60*Y62)/12))))*(1+Analysis!$B$10),0)</f>
        <v>0</v>
      </c>
      <c r="Z150" s="2">
        <f>ROUND(IF(Z$5&lt;13,('Input Sheet'!$C60*Z62)/12,IF(Z$5&lt;25,('Input Sheet'!$D60*Z62)/12,IF(Z$5&lt;37,('Input Sheet'!$E60*Z62)/12,IF(Z$5&lt;49,('Input Sheet'!$F60*Z62)/12,('Input Sheet'!$G60*Z62)/12))))*(1+Analysis!$B$10),0)</f>
        <v>0</v>
      </c>
      <c r="AA150" s="2">
        <f>ROUND(IF(AA$5&lt;13,('Input Sheet'!$C60*AA62)/12,IF(AA$5&lt;25,('Input Sheet'!$D60*AA62)/12,IF(AA$5&lt;37,('Input Sheet'!$E60*AA62)/12,IF(AA$5&lt;49,('Input Sheet'!$F60*AA62)/12,('Input Sheet'!$G60*AA62)/12))))*(1+Analysis!$B$10),0)</f>
        <v>0</v>
      </c>
      <c r="AB150" s="2">
        <f>ROUND(IF(AB$5&lt;13,('Input Sheet'!$C60*AB62)/12,IF(AB$5&lt;25,('Input Sheet'!$D60*AB62)/12,IF(AB$5&lt;37,('Input Sheet'!$E60*AB62)/12,IF(AB$5&lt;49,('Input Sheet'!$F60*AB62)/12,('Input Sheet'!$G60*AB62)/12))))*(1+Analysis!$B$10),0)</f>
        <v>0</v>
      </c>
      <c r="AC150" s="2">
        <f>ROUND(IF(AC$5&lt;13,('Input Sheet'!$C60*AC62)/12,IF(AC$5&lt;25,('Input Sheet'!$D60*AC62)/12,IF(AC$5&lt;37,('Input Sheet'!$E60*AC62)/12,IF(AC$5&lt;49,('Input Sheet'!$F60*AC62)/12,('Input Sheet'!$G60*AC62)/12))))*(1+Analysis!$B$10),0)</f>
        <v>0</v>
      </c>
      <c r="AD150" s="2">
        <f>ROUND(IF(AD$5&lt;13,('Input Sheet'!$C60*AD62)/12,IF(AD$5&lt;25,('Input Sheet'!$D60*AD62)/12,IF(AD$5&lt;37,('Input Sheet'!$E60*AD62)/12,IF(AD$5&lt;49,('Input Sheet'!$F60*AD62)/12,('Input Sheet'!$G60*AD62)/12))))*(1+Analysis!$B$10),0)</f>
        <v>0</v>
      </c>
      <c r="AE150" s="2">
        <f>ROUND(IF(AE$5&lt;13,('Input Sheet'!$C60*AE62)/12,IF(AE$5&lt;25,('Input Sheet'!$D60*AE62)/12,IF(AE$5&lt;37,('Input Sheet'!$E60*AE62)/12,IF(AE$5&lt;49,('Input Sheet'!$F60*AE62)/12,('Input Sheet'!$G60*AE62)/12))))*(1+Analysis!$B$10),0)</f>
        <v>0</v>
      </c>
      <c r="AF150" s="2">
        <f>ROUND(IF(AF$5&lt;13,('Input Sheet'!$C60*AF62)/12,IF(AF$5&lt;25,('Input Sheet'!$D60*AF62)/12,IF(AF$5&lt;37,('Input Sheet'!$E60*AF62)/12,IF(AF$5&lt;49,('Input Sheet'!$F60*AF62)/12,('Input Sheet'!$G60*AF62)/12))))*(1+Analysis!$B$10),0)</f>
        <v>0</v>
      </c>
      <c r="AG150" s="2">
        <f>ROUND(IF(AG$5&lt;13,('Input Sheet'!$C60*AG62)/12,IF(AG$5&lt;25,('Input Sheet'!$D60*AG62)/12,IF(AG$5&lt;37,('Input Sheet'!$E60*AG62)/12,IF(AG$5&lt;49,('Input Sheet'!$F60*AG62)/12,('Input Sheet'!$G60*AG62)/12))))*(1+Analysis!$B$10),0)</f>
        <v>0</v>
      </c>
      <c r="AH150" s="2">
        <f>ROUND(IF(AH$5&lt;13,('Input Sheet'!$C60*AH62)/12,IF(AH$5&lt;25,('Input Sheet'!$D60*AH62)/12,IF(AH$5&lt;37,('Input Sheet'!$E60*AH62)/12,IF(AH$5&lt;49,('Input Sheet'!$F60*AH62)/12,('Input Sheet'!$G60*AH62)/12))))*(1+Analysis!$B$10),0)</f>
        <v>0</v>
      </c>
      <c r="AI150" s="2">
        <f>ROUND(IF(AI$5&lt;13,('Input Sheet'!$C60*AI62)/12,IF(AI$5&lt;25,('Input Sheet'!$D60*AI62)/12,IF(AI$5&lt;37,('Input Sheet'!$E60*AI62)/12,IF(AI$5&lt;49,('Input Sheet'!$F60*AI62)/12,('Input Sheet'!$G60*AI62)/12))))*(1+Analysis!$B$10),0)</f>
        <v>0</v>
      </c>
      <c r="AJ150" s="2">
        <f>ROUND(IF(AJ$5&lt;13,('Input Sheet'!$C60*AJ62)/12,IF(AJ$5&lt;25,('Input Sheet'!$D60*AJ62)/12,IF(AJ$5&lt;37,('Input Sheet'!$E60*AJ62)/12,IF(AJ$5&lt;49,('Input Sheet'!$F60*AJ62)/12,('Input Sheet'!$G60*AJ62)/12))))*(1+Analysis!$B$10),0)</f>
        <v>0</v>
      </c>
      <c r="AK150" s="2">
        <f>ROUND(IF(AK$5&lt;13,('Input Sheet'!$C60*AK62)/12,IF(AK$5&lt;25,('Input Sheet'!$D60*AK62)/12,IF(AK$5&lt;37,('Input Sheet'!$E60*AK62)/12,IF(AK$5&lt;49,('Input Sheet'!$F60*AK62)/12,('Input Sheet'!$G60*AK62)/12))))*(1+Analysis!$B$10),0)</f>
        <v>0</v>
      </c>
      <c r="AL150" s="2">
        <f>ROUND(IF(AL$5&lt;13,('Input Sheet'!$C60*AL62)/12,IF(AL$5&lt;25,('Input Sheet'!$D60*AL62)/12,IF(AL$5&lt;37,('Input Sheet'!$E60*AL62)/12,IF(AL$5&lt;49,('Input Sheet'!$F60*AL62)/12,('Input Sheet'!$G60*AL62)/12))))*(1+Analysis!$B$10),0)</f>
        <v>0</v>
      </c>
      <c r="AM150" s="2">
        <f>ROUND(IF(AM$5&lt;13,('Input Sheet'!$C60*AM62)/12,IF(AM$5&lt;25,('Input Sheet'!$D60*AM62)/12,IF(AM$5&lt;37,('Input Sheet'!$E60*AM62)/12,IF(AM$5&lt;49,('Input Sheet'!$F60*AM62)/12,('Input Sheet'!$G60*AM62)/12))))*(1+Analysis!$B$10),0)</f>
        <v>0</v>
      </c>
      <c r="AN150" s="2">
        <f>ROUND(IF(AN$5&lt;13,('Input Sheet'!$C60*AN62)/12,IF(AN$5&lt;25,('Input Sheet'!$D60*AN62)/12,IF(AN$5&lt;37,('Input Sheet'!$E60*AN62)/12,IF(AN$5&lt;49,('Input Sheet'!$F60*AN62)/12,('Input Sheet'!$G60*AN62)/12))))*(1+Analysis!$B$10),0)</f>
        <v>0</v>
      </c>
      <c r="AO150" s="2">
        <f>ROUND(IF(AO$5&lt;13,('Input Sheet'!$C60*AO62)/12,IF(AO$5&lt;25,('Input Sheet'!$D60*AO62)/12,IF(AO$5&lt;37,('Input Sheet'!$E60*AO62)/12,IF(AO$5&lt;49,('Input Sheet'!$F60*AO62)/12,('Input Sheet'!$G60*AO62)/12))))*(1+Analysis!$B$10),0)</f>
        <v>0</v>
      </c>
      <c r="AP150" s="2">
        <f>ROUND(IF(AP$5&lt;13,('Input Sheet'!$C60*AP62)/12,IF(AP$5&lt;25,('Input Sheet'!$D60*AP62)/12,IF(AP$5&lt;37,('Input Sheet'!$E60*AP62)/12,IF(AP$5&lt;49,('Input Sheet'!$F60*AP62)/12,('Input Sheet'!$G60*AP62)/12))))*(1+Analysis!$B$10),0)</f>
        <v>0</v>
      </c>
      <c r="AQ150" s="2">
        <f>ROUND(IF(AQ$5&lt;13,('Input Sheet'!$C60*AQ62)/12,IF(AQ$5&lt;25,('Input Sheet'!$D60*AQ62)/12,IF(AQ$5&lt;37,('Input Sheet'!$E60*AQ62)/12,IF(AQ$5&lt;49,('Input Sheet'!$F60*AQ62)/12,('Input Sheet'!$G60*AQ62)/12))))*(1+Analysis!$B$10),0)</f>
        <v>0</v>
      </c>
      <c r="AR150" s="2">
        <f>ROUND(IF(AR$5&lt;13,('Input Sheet'!$C60*AR62)/12,IF(AR$5&lt;25,('Input Sheet'!$D60*AR62)/12,IF(AR$5&lt;37,('Input Sheet'!$E60*AR62)/12,IF(AR$5&lt;49,('Input Sheet'!$F60*AR62)/12,('Input Sheet'!$G60*AR62)/12))))*(1+Analysis!$B$10),0)</f>
        <v>0</v>
      </c>
      <c r="AS150" s="2">
        <f>ROUND(IF(AS$5&lt;13,('Input Sheet'!$C60*AS62)/12,IF(AS$5&lt;25,('Input Sheet'!$D60*AS62)/12,IF(AS$5&lt;37,('Input Sheet'!$E60*AS62)/12,IF(AS$5&lt;49,('Input Sheet'!$F60*AS62)/12,('Input Sheet'!$G60*AS62)/12))))*(1+Analysis!$B$10),0)</f>
        <v>0</v>
      </c>
      <c r="AT150" s="2">
        <f>ROUND(IF(AT$5&lt;13,('Input Sheet'!$C60*AT62)/12,IF(AT$5&lt;25,('Input Sheet'!$D60*AT62)/12,IF(AT$5&lt;37,('Input Sheet'!$E60*AT62)/12,IF(AT$5&lt;49,('Input Sheet'!$F60*AT62)/12,('Input Sheet'!$G60*AT62)/12))))*(1+Analysis!$B$10),0)</f>
        <v>0</v>
      </c>
      <c r="AU150" s="2">
        <f>ROUND(IF(AU$5&lt;13,('Input Sheet'!$C60*AU62)/12,IF(AU$5&lt;25,('Input Sheet'!$D60*AU62)/12,IF(AU$5&lt;37,('Input Sheet'!$E60*AU62)/12,IF(AU$5&lt;49,('Input Sheet'!$F60*AU62)/12,('Input Sheet'!$G60*AU62)/12))))*(1+Analysis!$B$10),0)</f>
        <v>0</v>
      </c>
      <c r="AV150" s="2">
        <f>ROUND(IF(AV$5&lt;13,('Input Sheet'!$C60*AV62)/12,IF(AV$5&lt;25,('Input Sheet'!$D60*AV62)/12,IF(AV$5&lt;37,('Input Sheet'!$E60*AV62)/12,IF(AV$5&lt;49,('Input Sheet'!$F60*AV62)/12,('Input Sheet'!$G60*AV62)/12))))*(1+Analysis!$B$10),0)</f>
        <v>0</v>
      </c>
      <c r="AW150" s="2">
        <f>ROUND(IF(AW$5&lt;13,('Input Sheet'!$C60*AW62)/12,IF(AW$5&lt;25,('Input Sheet'!$D60*AW62)/12,IF(AW$5&lt;37,('Input Sheet'!$E60*AW62)/12,IF(AW$5&lt;49,('Input Sheet'!$F60*AW62)/12,('Input Sheet'!$G60*AW62)/12))))*(1+Analysis!$B$10),0)</f>
        <v>0</v>
      </c>
      <c r="AX150" s="2">
        <f>ROUND(IF(AX$5&lt;13,('Input Sheet'!$C60*AX62)/12,IF(AX$5&lt;25,('Input Sheet'!$D60*AX62)/12,IF(AX$5&lt;37,('Input Sheet'!$E60*AX62)/12,IF(AX$5&lt;49,('Input Sheet'!$F60*AX62)/12,('Input Sheet'!$G60*AX62)/12))))*(1+Analysis!$B$10),0)</f>
        <v>0</v>
      </c>
      <c r="AY150" s="2">
        <f>ROUND(IF(AY$5&lt;13,('Input Sheet'!$C60*AY62)/12,IF(AY$5&lt;25,('Input Sheet'!$D60*AY62)/12,IF(AY$5&lt;37,('Input Sheet'!$E60*AY62)/12,IF(AY$5&lt;49,('Input Sheet'!$F60*AY62)/12,('Input Sheet'!$G60*AY62)/12))))*(1+Analysis!$B$10),0)</f>
        <v>0</v>
      </c>
      <c r="AZ150" s="2">
        <f>ROUND(IF(AZ$5&lt;13,('Input Sheet'!$C60*AZ62)/12,IF(AZ$5&lt;25,('Input Sheet'!$D60*AZ62)/12,IF(AZ$5&lt;37,('Input Sheet'!$E60*AZ62)/12,IF(AZ$5&lt;49,('Input Sheet'!$F60*AZ62)/12,('Input Sheet'!$G60*AZ62)/12))))*(1+Analysis!$B$10),0)</f>
        <v>0</v>
      </c>
      <c r="BA150" s="2">
        <f>ROUND(IF(BA$5&lt;13,('Input Sheet'!$C60*BA62)/12,IF(BA$5&lt;25,('Input Sheet'!$D60*BA62)/12,IF(BA$5&lt;37,('Input Sheet'!$E60*BA62)/12,IF(BA$5&lt;49,('Input Sheet'!$F60*BA62)/12,('Input Sheet'!$G60*BA62)/12))))*(1+Analysis!$B$10),0)</f>
        <v>0</v>
      </c>
      <c r="BB150" s="2">
        <f>ROUND(IF(BB$5&lt;13,('Input Sheet'!$C60*BB62)/12,IF(BB$5&lt;25,('Input Sheet'!$D60*BB62)/12,IF(BB$5&lt;37,('Input Sheet'!$E60*BB62)/12,IF(BB$5&lt;49,('Input Sheet'!$F60*BB62)/12,('Input Sheet'!$G60*BB62)/12))))*(1+Analysis!$B$10),0)</f>
        <v>0</v>
      </c>
      <c r="BC150" s="2">
        <f>ROUND(IF(BC$5&lt;13,('Input Sheet'!$C60*BC62)/12,IF(BC$5&lt;25,('Input Sheet'!$D60*BC62)/12,IF(BC$5&lt;37,('Input Sheet'!$E60*BC62)/12,IF(BC$5&lt;49,('Input Sheet'!$F60*BC62)/12,('Input Sheet'!$G60*BC62)/12))))*(1+Analysis!$B$10),0)</f>
        <v>0</v>
      </c>
      <c r="BD150" s="2">
        <f>ROUND(IF(BD$5&lt;13,('Input Sheet'!$C60*BD62)/12,IF(BD$5&lt;25,('Input Sheet'!$D60*BD62)/12,IF(BD$5&lt;37,('Input Sheet'!$E60*BD62)/12,IF(BD$5&lt;49,('Input Sheet'!$F60*BD62)/12,('Input Sheet'!$G60*BD62)/12))))*(1+Analysis!$B$10),0)</f>
        <v>0</v>
      </c>
      <c r="BE150" s="2">
        <f>ROUND(IF(BE$5&lt;13,('Input Sheet'!$C60*BE62)/12,IF(BE$5&lt;25,('Input Sheet'!$D60*BE62)/12,IF(BE$5&lt;37,('Input Sheet'!$E60*BE62)/12,IF(BE$5&lt;49,('Input Sheet'!$F60*BE62)/12,('Input Sheet'!$G60*BE62)/12))))*(1+Analysis!$B$10),0)</f>
        <v>0</v>
      </c>
      <c r="BF150" s="2">
        <f>ROUND(IF(BF$5&lt;13,('Input Sheet'!$C60*BF62)/12,IF(BF$5&lt;25,('Input Sheet'!$D60*BF62)/12,IF(BF$5&lt;37,('Input Sheet'!$E60*BF62)/12,IF(BF$5&lt;49,('Input Sheet'!$F60*BF62)/12,('Input Sheet'!$G60*BF62)/12))))*(1+Analysis!$B$10),0)</f>
        <v>0</v>
      </c>
      <c r="BG150" s="2">
        <f>ROUND(IF(BG$5&lt;13,('Input Sheet'!$C60*BG62)/12,IF(BG$5&lt;25,('Input Sheet'!$D60*BG62)/12,IF(BG$5&lt;37,('Input Sheet'!$E60*BG62)/12,IF(BG$5&lt;49,('Input Sheet'!$F60*BG62)/12,('Input Sheet'!$G60*BG62)/12))))*(1+Analysis!$B$10),0)</f>
        <v>0</v>
      </c>
      <c r="BH150" s="2">
        <f>ROUND(IF(BH$5&lt;13,('Input Sheet'!$C60*BH62)/12,IF(BH$5&lt;25,('Input Sheet'!$D60*BH62)/12,IF(BH$5&lt;37,('Input Sheet'!$E60*BH62)/12,IF(BH$5&lt;49,('Input Sheet'!$F60*BH62)/12,('Input Sheet'!$G60*BH62)/12))))*(1+Analysis!$B$10),0)</f>
        <v>0</v>
      </c>
      <c r="BI150" s="2">
        <f>ROUND(IF(BI$5&lt;13,('Input Sheet'!$C60*BI62)/12,IF(BI$5&lt;25,('Input Sheet'!$D60*BI62)/12,IF(BI$5&lt;37,('Input Sheet'!$E60*BI62)/12,IF(BI$5&lt;49,('Input Sheet'!$F60*BI62)/12,('Input Sheet'!$G60*BI62)/12))))*(1+Analysis!$B$10),0)</f>
        <v>0</v>
      </c>
      <c r="BJ150" s="2">
        <f>ROUND(IF(BJ$5&lt;13,('Input Sheet'!$C60*BJ62)/12,IF(BJ$5&lt;25,('Input Sheet'!$D60*BJ62)/12,IF(BJ$5&lt;37,('Input Sheet'!$E60*BJ62)/12,IF(BJ$5&lt;49,('Input Sheet'!$F60*BJ62)/12,('Input Sheet'!$G60*BJ62)/12))))*(1+Analysis!$B$10),0)</f>
        <v>0</v>
      </c>
    </row>
    <row r="151" spans="1:62" x14ac:dyDescent="0.25">
      <c r="B151" s="2" t="str">
        <f t="shared" si="112"/>
        <v>PAYE</v>
      </c>
      <c r="C151" s="48">
        <f t="shared" ref="C151:AH151" si="134">IF(C150=0,0,IF((C150-PersonalAllowance)&gt;LowerLevel,IF((C150-PersonalAllowance)&gt;Upperlevel,(C150-PersonalAllowance-Upperlevel)*PAYErateHigher+Taxaddhigher+Taxaddmedium,(C150-PersonalAllowance-LowerLevel)*PAYErateMedium+Taxaddmedium),(C150-PersonalAllowance)*PAYErate))</f>
        <v>0</v>
      </c>
      <c r="D151" s="48">
        <f t="shared" si="134"/>
        <v>0</v>
      </c>
      <c r="E151" s="48">
        <f t="shared" si="134"/>
        <v>0</v>
      </c>
      <c r="F151" s="48">
        <f t="shared" si="134"/>
        <v>0</v>
      </c>
      <c r="G151" s="48">
        <f t="shared" si="134"/>
        <v>0</v>
      </c>
      <c r="H151" s="48">
        <f t="shared" si="134"/>
        <v>0</v>
      </c>
      <c r="I151" s="48">
        <f t="shared" si="134"/>
        <v>0</v>
      </c>
      <c r="J151" s="48">
        <f t="shared" si="134"/>
        <v>0</v>
      </c>
      <c r="K151" s="48">
        <f t="shared" si="134"/>
        <v>0</v>
      </c>
      <c r="L151" s="48">
        <f t="shared" si="134"/>
        <v>0</v>
      </c>
      <c r="M151" s="48">
        <f t="shared" si="134"/>
        <v>0</v>
      </c>
      <c r="N151" s="48">
        <f t="shared" si="134"/>
        <v>0</v>
      </c>
      <c r="O151" s="48">
        <f t="shared" si="134"/>
        <v>0</v>
      </c>
      <c r="P151" s="48">
        <f t="shared" si="134"/>
        <v>0</v>
      </c>
      <c r="Q151" s="48">
        <f t="shared" si="134"/>
        <v>0</v>
      </c>
      <c r="R151" s="48">
        <f t="shared" si="134"/>
        <v>0</v>
      </c>
      <c r="S151" s="48">
        <f t="shared" si="134"/>
        <v>0</v>
      </c>
      <c r="T151" s="48">
        <f t="shared" si="134"/>
        <v>0</v>
      </c>
      <c r="U151" s="48">
        <f t="shared" si="134"/>
        <v>0</v>
      </c>
      <c r="V151" s="48">
        <f t="shared" si="134"/>
        <v>0</v>
      </c>
      <c r="W151" s="48">
        <f t="shared" si="134"/>
        <v>0</v>
      </c>
      <c r="X151" s="48">
        <f t="shared" si="134"/>
        <v>0</v>
      </c>
      <c r="Y151" s="48">
        <f t="shared" si="134"/>
        <v>0</v>
      </c>
      <c r="Z151" s="48">
        <f t="shared" si="134"/>
        <v>0</v>
      </c>
      <c r="AA151" s="48">
        <f t="shared" si="134"/>
        <v>0</v>
      </c>
      <c r="AB151" s="48">
        <f t="shared" si="134"/>
        <v>0</v>
      </c>
      <c r="AC151" s="48">
        <f t="shared" si="134"/>
        <v>0</v>
      </c>
      <c r="AD151" s="48">
        <f t="shared" si="134"/>
        <v>0</v>
      </c>
      <c r="AE151" s="48">
        <f t="shared" si="134"/>
        <v>0</v>
      </c>
      <c r="AF151" s="48">
        <f t="shared" si="134"/>
        <v>0</v>
      </c>
      <c r="AG151" s="48">
        <f t="shared" si="134"/>
        <v>0</v>
      </c>
      <c r="AH151" s="48">
        <f t="shared" si="134"/>
        <v>0</v>
      </c>
      <c r="AI151" s="48">
        <f t="shared" ref="AI151:BJ151" si="135">IF(AI150=0,0,IF((AI150-PersonalAllowance)&gt;LowerLevel,IF((AI150-PersonalAllowance)&gt;Upperlevel,(AI150-PersonalAllowance-Upperlevel)*PAYErateHigher+Taxaddhigher+Taxaddmedium,(AI150-PersonalAllowance-LowerLevel)*PAYErateMedium+Taxaddmedium),(AI150-PersonalAllowance)*PAYErate))</f>
        <v>0</v>
      </c>
      <c r="AJ151" s="48">
        <f t="shared" si="135"/>
        <v>0</v>
      </c>
      <c r="AK151" s="48">
        <f t="shared" si="135"/>
        <v>0</v>
      </c>
      <c r="AL151" s="48">
        <f t="shared" si="135"/>
        <v>0</v>
      </c>
      <c r="AM151" s="48">
        <f t="shared" si="135"/>
        <v>0</v>
      </c>
      <c r="AN151" s="48">
        <f t="shared" si="135"/>
        <v>0</v>
      </c>
      <c r="AO151" s="48">
        <f t="shared" si="135"/>
        <v>0</v>
      </c>
      <c r="AP151" s="48">
        <f t="shared" si="135"/>
        <v>0</v>
      </c>
      <c r="AQ151" s="48">
        <f t="shared" si="135"/>
        <v>0</v>
      </c>
      <c r="AR151" s="48">
        <f t="shared" si="135"/>
        <v>0</v>
      </c>
      <c r="AS151" s="48">
        <f t="shared" si="135"/>
        <v>0</v>
      </c>
      <c r="AT151" s="48">
        <f t="shared" si="135"/>
        <v>0</v>
      </c>
      <c r="AU151" s="48">
        <f t="shared" si="135"/>
        <v>0</v>
      </c>
      <c r="AV151" s="48">
        <f t="shared" si="135"/>
        <v>0</v>
      </c>
      <c r="AW151" s="48">
        <f t="shared" si="135"/>
        <v>0</v>
      </c>
      <c r="AX151" s="48">
        <f t="shared" si="135"/>
        <v>0</v>
      </c>
      <c r="AY151" s="48">
        <f t="shared" si="135"/>
        <v>0</v>
      </c>
      <c r="AZ151" s="48">
        <f t="shared" si="135"/>
        <v>0</v>
      </c>
      <c r="BA151" s="48">
        <f t="shared" si="135"/>
        <v>0</v>
      </c>
      <c r="BB151" s="48">
        <f t="shared" si="135"/>
        <v>0</v>
      </c>
      <c r="BC151" s="48">
        <f t="shared" si="135"/>
        <v>0</v>
      </c>
      <c r="BD151" s="48">
        <f t="shared" si="135"/>
        <v>0</v>
      </c>
      <c r="BE151" s="48">
        <f t="shared" si="135"/>
        <v>0</v>
      </c>
      <c r="BF151" s="48">
        <f t="shared" si="135"/>
        <v>0</v>
      </c>
      <c r="BG151" s="48">
        <f t="shared" si="135"/>
        <v>0</v>
      </c>
      <c r="BH151" s="48">
        <f t="shared" si="135"/>
        <v>0</v>
      </c>
      <c r="BI151" s="48">
        <f t="shared" si="135"/>
        <v>0</v>
      </c>
      <c r="BJ151" s="48">
        <f t="shared" si="135"/>
        <v>0</v>
      </c>
    </row>
    <row r="152" spans="1:62" x14ac:dyDescent="0.25">
      <c r="B152" s="2" t="str">
        <f t="shared" si="112"/>
        <v>E'ee NIC</v>
      </c>
      <c r="C152" s="48">
        <f t="shared" ref="C152:AH152" si="136">IF(C150=0,0,IF(C150*12/52&gt;Upperearningslimit,((Upperearningslimit-NICnilEmployee)*EeeNICrate*52/12)+((C150*12/52-Upperearningslimit)*EeeNICrate1*52/12),((C150*12)/52-NICnilEmployee)*EeeNICrate*52/12))</f>
        <v>0</v>
      </c>
      <c r="D152" s="48">
        <f t="shared" si="136"/>
        <v>0</v>
      </c>
      <c r="E152" s="48">
        <f t="shared" si="136"/>
        <v>0</v>
      </c>
      <c r="F152" s="48">
        <f t="shared" si="136"/>
        <v>0</v>
      </c>
      <c r="G152" s="48">
        <f t="shared" si="136"/>
        <v>0</v>
      </c>
      <c r="H152" s="48">
        <f t="shared" si="136"/>
        <v>0</v>
      </c>
      <c r="I152" s="48">
        <f t="shared" si="136"/>
        <v>0</v>
      </c>
      <c r="J152" s="48">
        <f t="shared" si="136"/>
        <v>0</v>
      </c>
      <c r="K152" s="48">
        <f t="shared" si="136"/>
        <v>0</v>
      </c>
      <c r="L152" s="48">
        <f t="shared" si="136"/>
        <v>0</v>
      </c>
      <c r="M152" s="48">
        <f t="shared" si="136"/>
        <v>0</v>
      </c>
      <c r="N152" s="48">
        <f t="shared" si="136"/>
        <v>0</v>
      </c>
      <c r="O152" s="48">
        <f t="shared" si="136"/>
        <v>0</v>
      </c>
      <c r="P152" s="48">
        <f t="shared" si="136"/>
        <v>0</v>
      </c>
      <c r="Q152" s="48">
        <f t="shared" si="136"/>
        <v>0</v>
      </c>
      <c r="R152" s="48">
        <f t="shared" si="136"/>
        <v>0</v>
      </c>
      <c r="S152" s="48">
        <f t="shared" si="136"/>
        <v>0</v>
      </c>
      <c r="T152" s="48">
        <f t="shared" si="136"/>
        <v>0</v>
      </c>
      <c r="U152" s="48">
        <f t="shared" si="136"/>
        <v>0</v>
      </c>
      <c r="V152" s="48">
        <f t="shared" si="136"/>
        <v>0</v>
      </c>
      <c r="W152" s="48">
        <f t="shared" si="136"/>
        <v>0</v>
      </c>
      <c r="X152" s="48">
        <f t="shared" si="136"/>
        <v>0</v>
      </c>
      <c r="Y152" s="48">
        <f t="shared" si="136"/>
        <v>0</v>
      </c>
      <c r="Z152" s="48">
        <f t="shared" si="136"/>
        <v>0</v>
      </c>
      <c r="AA152" s="48">
        <f t="shared" si="136"/>
        <v>0</v>
      </c>
      <c r="AB152" s="48">
        <f t="shared" si="136"/>
        <v>0</v>
      </c>
      <c r="AC152" s="48">
        <f t="shared" si="136"/>
        <v>0</v>
      </c>
      <c r="AD152" s="48">
        <f t="shared" si="136"/>
        <v>0</v>
      </c>
      <c r="AE152" s="48">
        <f t="shared" si="136"/>
        <v>0</v>
      </c>
      <c r="AF152" s="48">
        <f t="shared" si="136"/>
        <v>0</v>
      </c>
      <c r="AG152" s="48">
        <f t="shared" si="136"/>
        <v>0</v>
      </c>
      <c r="AH152" s="48">
        <f t="shared" si="136"/>
        <v>0</v>
      </c>
      <c r="AI152" s="48">
        <f t="shared" ref="AI152:BJ152" si="137">IF(AI150=0,0,IF(AI150*12/52&gt;Upperearningslimit,((Upperearningslimit-NICnilEmployee)*EeeNICrate*52/12)+((AI150*12/52-Upperearningslimit)*EeeNICrate1*52/12),((AI150*12)/52-NICnilEmployee)*EeeNICrate*52/12))</f>
        <v>0</v>
      </c>
      <c r="AJ152" s="48">
        <f t="shared" si="137"/>
        <v>0</v>
      </c>
      <c r="AK152" s="48">
        <f t="shared" si="137"/>
        <v>0</v>
      </c>
      <c r="AL152" s="48">
        <f t="shared" si="137"/>
        <v>0</v>
      </c>
      <c r="AM152" s="48">
        <f t="shared" si="137"/>
        <v>0</v>
      </c>
      <c r="AN152" s="48">
        <f t="shared" si="137"/>
        <v>0</v>
      </c>
      <c r="AO152" s="48">
        <f t="shared" si="137"/>
        <v>0</v>
      </c>
      <c r="AP152" s="48">
        <f t="shared" si="137"/>
        <v>0</v>
      </c>
      <c r="AQ152" s="48">
        <f t="shared" si="137"/>
        <v>0</v>
      </c>
      <c r="AR152" s="48">
        <f t="shared" si="137"/>
        <v>0</v>
      </c>
      <c r="AS152" s="48">
        <f t="shared" si="137"/>
        <v>0</v>
      </c>
      <c r="AT152" s="48">
        <f t="shared" si="137"/>
        <v>0</v>
      </c>
      <c r="AU152" s="48">
        <f t="shared" si="137"/>
        <v>0</v>
      </c>
      <c r="AV152" s="48">
        <f t="shared" si="137"/>
        <v>0</v>
      </c>
      <c r="AW152" s="48">
        <f t="shared" si="137"/>
        <v>0</v>
      </c>
      <c r="AX152" s="48">
        <f t="shared" si="137"/>
        <v>0</v>
      </c>
      <c r="AY152" s="48">
        <f t="shared" si="137"/>
        <v>0</v>
      </c>
      <c r="AZ152" s="48">
        <f t="shared" si="137"/>
        <v>0</v>
      </c>
      <c r="BA152" s="48">
        <f t="shared" si="137"/>
        <v>0</v>
      </c>
      <c r="BB152" s="48">
        <f t="shared" si="137"/>
        <v>0</v>
      </c>
      <c r="BC152" s="48">
        <f t="shared" si="137"/>
        <v>0</v>
      </c>
      <c r="BD152" s="48">
        <f t="shared" si="137"/>
        <v>0</v>
      </c>
      <c r="BE152" s="48">
        <f t="shared" si="137"/>
        <v>0</v>
      </c>
      <c r="BF152" s="48">
        <f t="shared" si="137"/>
        <v>0</v>
      </c>
      <c r="BG152" s="48">
        <f t="shared" si="137"/>
        <v>0</v>
      </c>
      <c r="BH152" s="48">
        <f t="shared" si="137"/>
        <v>0</v>
      </c>
      <c r="BI152" s="48">
        <f t="shared" si="137"/>
        <v>0</v>
      </c>
      <c r="BJ152" s="48">
        <f t="shared" si="137"/>
        <v>0</v>
      </c>
    </row>
    <row r="153" spans="1:62" x14ac:dyDescent="0.25">
      <c r="B153" s="2" t="str">
        <f t="shared" si="112"/>
        <v>Net Pay</v>
      </c>
      <c r="C153" s="2">
        <f>C150-C151-C152</f>
        <v>0</v>
      </c>
      <c r="D153" s="2">
        <f t="shared" ref="D153:BJ153" si="138">D150-D151-D152</f>
        <v>0</v>
      </c>
      <c r="E153" s="2">
        <f t="shared" si="138"/>
        <v>0</v>
      </c>
      <c r="F153" s="2">
        <f t="shared" si="138"/>
        <v>0</v>
      </c>
      <c r="G153" s="2">
        <f t="shared" si="138"/>
        <v>0</v>
      </c>
      <c r="H153" s="2">
        <f t="shared" si="138"/>
        <v>0</v>
      </c>
      <c r="I153" s="2">
        <f t="shared" si="138"/>
        <v>0</v>
      </c>
      <c r="J153" s="2">
        <f t="shared" si="138"/>
        <v>0</v>
      </c>
      <c r="K153" s="2">
        <f t="shared" si="138"/>
        <v>0</v>
      </c>
      <c r="L153" s="2">
        <f t="shared" si="138"/>
        <v>0</v>
      </c>
      <c r="M153" s="2">
        <f t="shared" si="138"/>
        <v>0</v>
      </c>
      <c r="N153" s="2">
        <f t="shared" si="138"/>
        <v>0</v>
      </c>
      <c r="O153" s="2">
        <f t="shared" si="138"/>
        <v>0</v>
      </c>
      <c r="P153" s="2">
        <f t="shared" si="138"/>
        <v>0</v>
      </c>
      <c r="Q153" s="2">
        <f t="shared" si="138"/>
        <v>0</v>
      </c>
      <c r="R153" s="2">
        <f t="shared" si="138"/>
        <v>0</v>
      </c>
      <c r="S153" s="2">
        <f t="shared" si="138"/>
        <v>0</v>
      </c>
      <c r="T153" s="2">
        <f t="shared" si="138"/>
        <v>0</v>
      </c>
      <c r="U153" s="2">
        <f t="shared" si="138"/>
        <v>0</v>
      </c>
      <c r="V153" s="2">
        <f t="shared" si="138"/>
        <v>0</v>
      </c>
      <c r="W153" s="2">
        <f t="shared" si="138"/>
        <v>0</v>
      </c>
      <c r="X153" s="2">
        <f t="shared" si="138"/>
        <v>0</v>
      </c>
      <c r="Y153" s="2">
        <f t="shared" si="138"/>
        <v>0</v>
      </c>
      <c r="Z153" s="2">
        <f t="shared" si="138"/>
        <v>0</v>
      </c>
      <c r="AA153" s="2">
        <f t="shared" si="138"/>
        <v>0</v>
      </c>
      <c r="AB153" s="2">
        <f t="shared" si="138"/>
        <v>0</v>
      </c>
      <c r="AC153" s="2">
        <f t="shared" si="138"/>
        <v>0</v>
      </c>
      <c r="AD153" s="2">
        <f t="shared" si="138"/>
        <v>0</v>
      </c>
      <c r="AE153" s="2">
        <f t="shared" si="138"/>
        <v>0</v>
      </c>
      <c r="AF153" s="2">
        <f t="shared" si="138"/>
        <v>0</v>
      </c>
      <c r="AG153" s="2">
        <f t="shared" si="138"/>
        <v>0</v>
      </c>
      <c r="AH153" s="2">
        <f t="shared" si="138"/>
        <v>0</v>
      </c>
      <c r="AI153" s="2">
        <f t="shared" si="138"/>
        <v>0</v>
      </c>
      <c r="AJ153" s="2">
        <f t="shared" si="138"/>
        <v>0</v>
      </c>
      <c r="AK153" s="2">
        <f t="shared" si="138"/>
        <v>0</v>
      </c>
      <c r="AL153" s="2">
        <f t="shared" si="138"/>
        <v>0</v>
      </c>
      <c r="AM153" s="2">
        <f t="shared" si="138"/>
        <v>0</v>
      </c>
      <c r="AN153" s="2">
        <f t="shared" si="138"/>
        <v>0</v>
      </c>
      <c r="AO153" s="2">
        <f t="shared" si="138"/>
        <v>0</v>
      </c>
      <c r="AP153" s="2">
        <f t="shared" si="138"/>
        <v>0</v>
      </c>
      <c r="AQ153" s="2">
        <f t="shared" si="138"/>
        <v>0</v>
      </c>
      <c r="AR153" s="2">
        <f t="shared" si="138"/>
        <v>0</v>
      </c>
      <c r="AS153" s="2">
        <f t="shared" si="138"/>
        <v>0</v>
      </c>
      <c r="AT153" s="2">
        <f t="shared" si="138"/>
        <v>0</v>
      </c>
      <c r="AU153" s="2">
        <f t="shared" si="138"/>
        <v>0</v>
      </c>
      <c r="AV153" s="2">
        <f t="shared" si="138"/>
        <v>0</v>
      </c>
      <c r="AW153" s="2">
        <f t="shared" si="138"/>
        <v>0</v>
      </c>
      <c r="AX153" s="2">
        <f t="shared" si="138"/>
        <v>0</v>
      </c>
      <c r="AY153" s="2">
        <f t="shared" si="138"/>
        <v>0</v>
      </c>
      <c r="AZ153" s="2">
        <f t="shared" si="138"/>
        <v>0</v>
      </c>
      <c r="BA153" s="2">
        <f t="shared" si="138"/>
        <v>0</v>
      </c>
      <c r="BB153" s="2">
        <f t="shared" si="138"/>
        <v>0</v>
      </c>
      <c r="BC153" s="2">
        <f t="shared" si="138"/>
        <v>0</v>
      </c>
      <c r="BD153" s="2">
        <f t="shared" si="138"/>
        <v>0</v>
      </c>
      <c r="BE153" s="2">
        <f t="shared" si="138"/>
        <v>0</v>
      </c>
      <c r="BF153" s="2">
        <f t="shared" si="138"/>
        <v>0</v>
      </c>
      <c r="BG153" s="2">
        <f t="shared" si="138"/>
        <v>0</v>
      </c>
      <c r="BH153" s="2">
        <f t="shared" si="138"/>
        <v>0</v>
      </c>
      <c r="BI153" s="2">
        <f t="shared" si="138"/>
        <v>0</v>
      </c>
      <c r="BJ153" s="2">
        <f t="shared" si="138"/>
        <v>0</v>
      </c>
    </row>
    <row r="154" spans="1:62" x14ac:dyDescent="0.25">
      <c r="B154" s="2" t="str">
        <f t="shared" si="112"/>
        <v>E'er NIC</v>
      </c>
      <c r="C154" s="48">
        <f t="shared" ref="C154:AH154" si="139">IF(C150=0,0,((C150*12/52)-NICnilEmployer)*EerNICrate*52/12)</f>
        <v>0</v>
      </c>
      <c r="D154" s="48">
        <f t="shared" si="139"/>
        <v>0</v>
      </c>
      <c r="E154" s="48">
        <f t="shared" si="139"/>
        <v>0</v>
      </c>
      <c r="F154" s="48">
        <f t="shared" si="139"/>
        <v>0</v>
      </c>
      <c r="G154" s="48">
        <f t="shared" si="139"/>
        <v>0</v>
      </c>
      <c r="H154" s="48">
        <f t="shared" si="139"/>
        <v>0</v>
      </c>
      <c r="I154" s="48">
        <f t="shared" si="139"/>
        <v>0</v>
      </c>
      <c r="J154" s="48">
        <f t="shared" si="139"/>
        <v>0</v>
      </c>
      <c r="K154" s="48">
        <f t="shared" si="139"/>
        <v>0</v>
      </c>
      <c r="L154" s="48">
        <f t="shared" si="139"/>
        <v>0</v>
      </c>
      <c r="M154" s="48">
        <f t="shared" si="139"/>
        <v>0</v>
      </c>
      <c r="N154" s="48">
        <f t="shared" si="139"/>
        <v>0</v>
      </c>
      <c r="O154" s="48">
        <f t="shared" si="139"/>
        <v>0</v>
      </c>
      <c r="P154" s="48">
        <f t="shared" si="139"/>
        <v>0</v>
      </c>
      <c r="Q154" s="48">
        <f t="shared" si="139"/>
        <v>0</v>
      </c>
      <c r="R154" s="48">
        <f t="shared" si="139"/>
        <v>0</v>
      </c>
      <c r="S154" s="48">
        <f t="shared" si="139"/>
        <v>0</v>
      </c>
      <c r="T154" s="48">
        <f t="shared" si="139"/>
        <v>0</v>
      </c>
      <c r="U154" s="48">
        <f t="shared" si="139"/>
        <v>0</v>
      </c>
      <c r="V154" s="48">
        <f t="shared" si="139"/>
        <v>0</v>
      </c>
      <c r="W154" s="48">
        <f t="shared" si="139"/>
        <v>0</v>
      </c>
      <c r="X154" s="48">
        <f t="shared" si="139"/>
        <v>0</v>
      </c>
      <c r="Y154" s="48">
        <f t="shared" si="139"/>
        <v>0</v>
      </c>
      <c r="Z154" s="48">
        <f t="shared" si="139"/>
        <v>0</v>
      </c>
      <c r="AA154" s="48">
        <f t="shared" si="139"/>
        <v>0</v>
      </c>
      <c r="AB154" s="48">
        <f t="shared" si="139"/>
        <v>0</v>
      </c>
      <c r="AC154" s="48">
        <f t="shared" si="139"/>
        <v>0</v>
      </c>
      <c r="AD154" s="48">
        <f t="shared" si="139"/>
        <v>0</v>
      </c>
      <c r="AE154" s="48">
        <f t="shared" si="139"/>
        <v>0</v>
      </c>
      <c r="AF154" s="48">
        <f t="shared" si="139"/>
        <v>0</v>
      </c>
      <c r="AG154" s="48">
        <f t="shared" si="139"/>
        <v>0</v>
      </c>
      <c r="AH154" s="48">
        <f t="shared" si="139"/>
        <v>0</v>
      </c>
      <c r="AI154" s="48">
        <f t="shared" ref="AI154:BJ154" si="140">IF(AI150=0,0,((AI150*12/52)-NICnilEmployer)*EerNICrate*52/12)</f>
        <v>0</v>
      </c>
      <c r="AJ154" s="48">
        <f t="shared" si="140"/>
        <v>0</v>
      </c>
      <c r="AK154" s="48">
        <f t="shared" si="140"/>
        <v>0</v>
      </c>
      <c r="AL154" s="48">
        <f t="shared" si="140"/>
        <v>0</v>
      </c>
      <c r="AM154" s="48">
        <f t="shared" si="140"/>
        <v>0</v>
      </c>
      <c r="AN154" s="48">
        <f t="shared" si="140"/>
        <v>0</v>
      </c>
      <c r="AO154" s="48">
        <f t="shared" si="140"/>
        <v>0</v>
      </c>
      <c r="AP154" s="48">
        <f t="shared" si="140"/>
        <v>0</v>
      </c>
      <c r="AQ154" s="48">
        <f t="shared" si="140"/>
        <v>0</v>
      </c>
      <c r="AR154" s="48">
        <f t="shared" si="140"/>
        <v>0</v>
      </c>
      <c r="AS154" s="48">
        <f t="shared" si="140"/>
        <v>0</v>
      </c>
      <c r="AT154" s="48">
        <f t="shared" si="140"/>
        <v>0</v>
      </c>
      <c r="AU154" s="48">
        <f t="shared" si="140"/>
        <v>0</v>
      </c>
      <c r="AV154" s="48">
        <f t="shared" si="140"/>
        <v>0</v>
      </c>
      <c r="AW154" s="48">
        <f t="shared" si="140"/>
        <v>0</v>
      </c>
      <c r="AX154" s="48">
        <f t="shared" si="140"/>
        <v>0</v>
      </c>
      <c r="AY154" s="48">
        <f t="shared" si="140"/>
        <v>0</v>
      </c>
      <c r="AZ154" s="48">
        <f t="shared" si="140"/>
        <v>0</v>
      </c>
      <c r="BA154" s="48">
        <f t="shared" si="140"/>
        <v>0</v>
      </c>
      <c r="BB154" s="48">
        <f t="shared" si="140"/>
        <v>0</v>
      </c>
      <c r="BC154" s="48">
        <f t="shared" si="140"/>
        <v>0</v>
      </c>
      <c r="BD154" s="48">
        <f t="shared" si="140"/>
        <v>0</v>
      </c>
      <c r="BE154" s="48">
        <f t="shared" si="140"/>
        <v>0</v>
      </c>
      <c r="BF154" s="48">
        <f t="shared" si="140"/>
        <v>0</v>
      </c>
      <c r="BG154" s="48">
        <f t="shared" si="140"/>
        <v>0</v>
      </c>
      <c r="BH154" s="48">
        <f t="shared" si="140"/>
        <v>0</v>
      </c>
      <c r="BI154" s="48">
        <f t="shared" si="140"/>
        <v>0</v>
      </c>
      <c r="BJ154" s="48">
        <f t="shared" si="140"/>
        <v>0</v>
      </c>
    </row>
    <row r="157" spans="1:62" x14ac:dyDescent="0.25">
      <c r="A157" s="4" t="s">
        <v>3</v>
      </c>
    </row>
    <row r="159" spans="1:62" x14ac:dyDescent="0.25">
      <c r="A159" s="3" t="str">
        <f>'Input Sheet'!B173</f>
        <v>Computer Equipment</v>
      </c>
      <c r="B159" s="2" t="s">
        <v>224</v>
      </c>
      <c r="C159" s="2">
        <f>'Input Sheet'!C253</f>
        <v>0</v>
      </c>
      <c r="D159" s="2">
        <f t="shared" ref="D159:BJ159" si="141">IF(C161-C165=0,0,C161)</f>
        <v>32500</v>
      </c>
      <c r="E159" s="2">
        <f t="shared" si="141"/>
        <v>72500</v>
      </c>
      <c r="F159" s="2">
        <f t="shared" si="141"/>
        <v>112500</v>
      </c>
      <c r="G159" s="2">
        <f t="shared" si="141"/>
        <v>155000</v>
      </c>
      <c r="H159" s="2">
        <f t="shared" si="141"/>
        <v>197500</v>
      </c>
      <c r="I159" s="2">
        <f t="shared" si="141"/>
        <v>252500</v>
      </c>
      <c r="J159" s="2">
        <f t="shared" si="141"/>
        <v>307500</v>
      </c>
      <c r="K159" s="2">
        <f t="shared" si="141"/>
        <v>362500</v>
      </c>
      <c r="L159" s="2">
        <f t="shared" si="141"/>
        <v>417500</v>
      </c>
      <c r="M159" s="2">
        <f t="shared" si="141"/>
        <v>472500</v>
      </c>
      <c r="N159" s="2">
        <f t="shared" si="141"/>
        <v>527500</v>
      </c>
      <c r="O159" s="2">
        <f t="shared" si="141"/>
        <v>582500</v>
      </c>
      <c r="P159" s="2">
        <f t="shared" si="141"/>
        <v>640000</v>
      </c>
      <c r="Q159" s="2">
        <f t="shared" si="141"/>
        <v>697500</v>
      </c>
      <c r="R159" s="2">
        <f t="shared" si="141"/>
        <v>755000</v>
      </c>
      <c r="S159" s="2">
        <f t="shared" si="141"/>
        <v>812500</v>
      </c>
      <c r="T159" s="2">
        <f t="shared" si="141"/>
        <v>870000</v>
      </c>
      <c r="U159" s="2">
        <f t="shared" si="141"/>
        <v>927500</v>
      </c>
      <c r="V159" s="2">
        <f t="shared" si="141"/>
        <v>982500</v>
      </c>
      <c r="W159" s="2">
        <f t="shared" si="141"/>
        <v>1047500</v>
      </c>
      <c r="X159" s="2">
        <f t="shared" si="141"/>
        <v>1112500</v>
      </c>
      <c r="Y159" s="2">
        <f t="shared" si="141"/>
        <v>1177500</v>
      </c>
      <c r="Z159" s="2">
        <f t="shared" si="141"/>
        <v>1242500</v>
      </c>
      <c r="AA159" s="2">
        <f t="shared" si="141"/>
        <v>1307500</v>
      </c>
      <c r="AB159" s="2">
        <f t="shared" si="141"/>
        <v>1372500</v>
      </c>
      <c r="AC159" s="2">
        <f t="shared" si="141"/>
        <v>1437500</v>
      </c>
      <c r="AD159" s="2">
        <f t="shared" si="141"/>
        <v>1502500</v>
      </c>
      <c r="AE159" s="2">
        <f t="shared" si="141"/>
        <v>1567500</v>
      </c>
      <c r="AF159" s="2">
        <f t="shared" si="141"/>
        <v>1632500</v>
      </c>
      <c r="AG159" s="2">
        <f t="shared" si="141"/>
        <v>1697500</v>
      </c>
      <c r="AH159" s="2">
        <f t="shared" si="141"/>
        <v>1767500</v>
      </c>
      <c r="AI159" s="2">
        <f t="shared" si="141"/>
        <v>1840000</v>
      </c>
      <c r="AJ159" s="2">
        <f t="shared" si="141"/>
        <v>1912500</v>
      </c>
      <c r="AK159" s="2">
        <f t="shared" si="141"/>
        <v>1985000</v>
      </c>
      <c r="AL159" s="2">
        <f t="shared" si="141"/>
        <v>2057500</v>
      </c>
      <c r="AM159" s="2">
        <f t="shared" si="141"/>
        <v>2130000</v>
      </c>
      <c r="AN159" s="2">
        <f t="shared" si="141"/>
        <v>2202500</v>
      </c>
      <c r="AO159" s="2">
        <f t="shared" si="141"/>
        <v>2275000</v>
      </c>
      <c r="AP159" s="2">
        <f t="shared" si="141"/>
        <v>2350000</v>
      </c>
      <c r="AQ159" s="2">
        <f t="shared" si="141"/>
        <v>2425000</v>
      </c>
      <c r="AR159" s="2">
        <f t="shared" si="141"/>
        <v>2500000</v>
      </c>
      <c r="AS159" s="2">
        <f t="shared" si="141"/>
        <v>2575000</v>
      </c>
      <c r="AT159" s="2">
        <f t="shared" si="141"/>
        <v>2650000</v>
      </c>
      <c r="AU159" s="2">
        <f t="shared" si="141"/>
        <v>2725000</v>
      </c>
      <c r="AV159" s="2">
        <f t="shared" si="141"/>
        <v>2800000</v>
      </c>
      <c r="AW159" s="2">
        <f t="shared" si="141"/>
        <v>2875000</v>
      </c>
      <c r="AX159" s="2">
        <f t="shared" si="141"/>
        <v>2950000</v>
      </c>
      <c r="AY159" s="2">
        <f t="shared" si="141"/>
        <v>3027500</v>
      </c>
      <c r="AZ159" s="2">
        <f t="shared" si="141"/>
        <v>3112500</v>
      </c>
      <c r="BA159" s="2">
        <f t="shared" si="141"/>
        <v>3197500</v>
      </c>
      <c r="BB159" s="2">
        <f t="shared" si="141"/>
        <v>3282500</v>
      </c>
      <c r="BC159" s="2">
        <f t="shared" si="141"/>
        <v>3367500</v>
      </c>
      <c r="BD159" s="2">
        <f t="shared" si="141"/>
        <v>3452500</v>
      </c>
      <c r="BE159" s="2">
        <f t="shared" si="141"/>
        <v>3537500</v>
      </c>
      <c r="BF159" s="2">
        <f t="shared" si="141"/>
        <v>3622500</v>
      </c>
      <c r="BG159" s="2">
        <f t="shared" si="141"/>
        <v>3707500</v>
      </c>
      <c r="BH159" s="2">
        <f t="shared" si="141"/>
        <v>3792500</v>
      </c>
      <c r="BI159" s="2">
        <f t="shared" si="141"/>
        <v>3877500</v>
      </c>
      <c r="BJ159" s="2">
        <f t="shared" si="141"/>
        <v>3962500</v>
      </c>
    </row>
    <row r="160" spans="1:62" x14ac:dyDescent="0.25">
      <c r="A160" s="3"/>
      <c r="B160" s="2" t="s">
        <v>225</v>
      </c>
      <c r="C160" s="2">
        <f>'Input Sheet'!C173</f>
        <v>32500</v>
      </c>
      <c r="D160" s="2">
        <f>'Input Sheet'!D173</f>
        <v>40000</v>
      </c>
      <c r="E160" s="2">
        <f>'Input Sheet'!E173</f>
        <v>40000</v>
      </c>
      <c r="F160" s="2">
        <f>'Input Sheet'!F173</f>
        <v>42500</v>
      </c>
      <c r="G160" s="2">
        <f>'Input Sheet'!G173</f>
        <v>42500</v>
      </c>
      <c r="H160" s="2">
        <f>'Input Sheet'!H173</f>
        <v>55000</v>
      </c>
      <c r="I160" s="2">
        <f>'Input Sheet'!I173</f>
        <v>55000</v>
      </c>
      <c r="J160" s="2">
        <f>'Input Sheet'!J173</f>
        <v>55000</v>
      </c>
      <c r="K160" s="2">
        <f>'Input Sheet'!K173</f>
        <v>55000</v>
      </c>
      <c r="L160" s="2">
        <f>'Input Sheet'!L173</f>
        <v>55000</v>
      </c>
      <c r="M160" s="2">
        <f>'Input Sheet'!M173</f>
        <v>55000</v>
      </c>
      <c r="N160" s="2">
        <f>'Input Sheet'!N173</f>
        <v>55000</v>
      </c>
      <c r="O160" s="2">
        <f>'Input Sheet'!O173</f>
        <v>57500</v>
      </c>
      <c r="P160" s="2">
        <f>'Input Sheet'!P173</f>
        <v>57500</v>
      </c>
      <c r="Q160" s="2">
        <f>'Input Sheet'!Q173</f>
        <v>57500</v>
      </c>
      <c r="R160" s="2">
        <f>'Input Sheet'!R173</f>
        <v>57500</v>
      </c>
      <c r="S160" s="2">
        <f>'Input Sheet'!S173</f>
        <v>57500</v>
      </c>
      <c r="T160" s="2">
        <f>'Input Sheet'!T173</f>
        <v>57500</v>
      </c>
      <c r="U160" s="2">
        <f>'Input Sheet'!U173</f>
        <v>55000</v>
      </c>
      <c r="V160" s="2">
        <f>'Input Sheet'!V173</f>
        <v>65000</v>
      </c>
      <c r="W160" s="2">
        <f>'Input Sheet'!W173</f>
        <v>65000</v>
      </c>
      <c r="X160" s="2">
        <f>'Input Sheet'!X173</f>
        <v>65000</v>
      </c>
      <c r="Y160" s="2">
        <f>'Input Sheet'!Y173</f>
        <v>65000</v>
      </c>
      <c r="Z160" s="2">
        <f>'Input Sheet'!Z173</f>
        <v>65000</v>
      </c>
      <c r="AA160" s="2">
        <f>'Input Sheet'!AA173</f>
        <v>65000</v>
      </c>
      <c r="AB160" s="2">
        <f>'Input Sheet'!AB173</f>
        <v>65000</v>
      </c>
      <c r="AC160" s="2">
        <f>'Input Sheet'!AC173</f>
        <v>65000</v>
      </c>
      <c r="AD160" s="2">
        <f>'Input Sheet'!AD173</f>
        <v>65000</v>
      </c>
      <c r="AE160" s="2">
        <f>'Input Sheet'!AE173</f>
        <v>65000</v>
      </c>
      <c r="AF160" s="2">
        <f>'Input Sheet'!AF173</f>
        <v>65000</v>
      </c>
      <c r="AG160" s="2">
        <f>'Input Sheet'!AG173</f>
        <v>70000</v>
      </c>
      <c r="AH160" s="2">
        <f>'Input Sheet'!AH173</f>
        <v>72500</v>
      </c>
      <c r="AI160" s="2">
        <f>'Input Sheet'!AI173</f>
        <v>72500</v>
      </c>
      <c r="AJ160" s="2">
        <f>'Input Sheet'!AJ173</f>
        <v>72500</v>
      </c>
      <c r="AK160" s="2">
        <f>'Input Sheet'!AK173</f>
        <v>72500</v>
      </c>
      <c r="AL160" s="2">
        <f>'Input Sheet'!AL173</f>
        <v>72500</v>
      </c>
      <c r="AM160" s="2">
        <f>'Input Sheet'!AM173</f>
        <v>72500</v>
      </c>
      <c r="AN160" s="2">
        <f>'Input Sheet'!AN173</f>
        <v>72500</v>
      </c>
      <c r="AO160" s="2">
        <f>'Input Sheet'!AO173</f>
        <v>75000</v>
      </c>
      <c r="AP160" s="2">
        <f>'Input Sheet'!AP173</f>
        <v>75000</v>
      </c>
      <c r="AQ160" s="2">
        <f>'Input Sheet'!AQ173</f>
        <v>75000</v>
      </c>
      <c r="AR160" s="2">
        <f>'Input Sheet'!AR173</f>
        <v>75000</v>
      </c>
      <c r="AS160" s="2">
        <f>'Input Sheet'!AS173</f>
        <v>75000</v>
      </c>
      <c r="AT160" s="2">
        <f>'Input Sheet'!AT173</f>
        <v>75000</v>
      </c>
      <c r="AU160" s="2">
        <f>'Input Sheet'!AU173</f>
        <v>75000</v>
      </c>
      <c r="AV160" s="2">
        <f>'Input Sheet'!AV173</f>
        <v>75000</v>
      </c>
      <c r="AW160" s="2">
        <f>'Input Sheet'!AW173</f>
        <v>75000</v>
      </c>
      <c r="AX160" s="2">
        <f>'Input Sheet'!AX173</f>
        <v>77500</v>
      </c>
      <c r="AY160" s="2">
        <f>'Input Sheet'!AY173</f>
        <v>85000</v>
      </c>
      <c r="AZ160" s="2">
        <f>'Input Sheet'!AZ173</f>
        <v>85000</v>
      </c>
      <c r="BA160" s="2">
        <f>'Input Sheet'!BA173</f>
        <v>85000</v>
      </c>
      <c r="BB160" s="2">
        <f>'Input Sheet'!BB173</f>
        <v>85000</v>
      </c>
      <c r="BC160" s="2">
        <f>'Input Sheet'!BC173</f>
        <v>85000</v>
      </c>
      <c r="BD160" s="2">
        <f>'Input Sheet'!BD173</f>
        <v>85000</v>
      </c>
      <c r="BE160" s="2">
        <f>'Input Sheet'!BE173</f>
        <v>85000</v>
      </c>
      <c r="BF160" s="2">
        <f>'Input Sheet'!BF173</f>
        <v>85000</v>
      </c>
      <c r="BG160" s="2">
        <f>'Input Sheet'!BG173</f>
        <v>85000</v>
      </c>
      <c r="BH160" s="2">
        <f>'Input Sheet'!BH173</f>
        <v>85000</v>
      </c>
      <c r="BI160" s="2">
        <f>'Input Sheet'!BI173</f>
        <v>85000</v>
      </c>
      <c r="BJ160" s="2">
        <f>'Input Sheet'!BJ173</f>
        <v>85000</v>
      </c>
    </row>
    <row r="161" spans="1:62" x14ac:dyDescent="0.25">
      <c r="A161" s="3"/>
      <c r="B161" s="2" t="str">
        <f>A159&amp;" Total Cost"</f>
        <v>Computer Equipment Total Cost</v>
      </c>
      <c r="C161" s="27">
        <f>C159+C160</f>
        <v>32500</v>
      </c>
      <c r="D161" s="27">
        <f>D159+D160</f>
        <v>72500</v>
      </c>
      <c r="E161" s="27">
        <f t="shared" ref="E161:AL161" si="142">E159+E160</f>
        <v>112500</v>
      </c>
      <c r="F161" s="27">
        <f t="shared" si="142"/>
        <v>155000</v>
      </c>
      <c r="G161" s="27">
        <f t="shared" si="142"/>
        <v>197500</v>
      </c>
      <c r="H161" s="27">
        <f t="shared" si="142"/>
        <v>252500</v>
      </c>
      <c r="I161" s="27">
        <f t="shared" si="142"/>
        <v>307500</v>
      </c>
      <c r="J161" s="27">
        <f t="shared" si="142"/>
        <v>362500</v>
      </c>
      <c r="K161" s="27">
        <f t="shared" si="142"/>
        <v>417500</v>
      </c>
      <c r="L161" s="27">
        <f t="shared" si="142"/>
        <v>472500</v>
      </c>
      <c r="M161" s="27">
        <f t="shared" si="142"/>
        <v>527500</v>
      </c>
      <c r="N161" s="27">
        <f t="shared" si="142"/>
        <v>582500</v>
      </c>
      <c r="O161" s="27">
        <f t="shared" si="142"/>
        <v>640000</v>
      </c>
      <c r="P161" s="27">
        <f t="shared" si="142"/>
        <v>697500</v>
      </c>
      <c r="Q161" s="27">
        <f t="shared" si="142"/>
        <v>755000</v>
      </c>
      <c r="R161" s="27">
        <f t="shared" si="142"/>
        <v>812500</v>
      </c>
      <c r="S161" s="27">
        <f t="shared" si="142"/>
        <v>870000</v>
      </c>
      <c r="T161" s="27">
        <f t="shared" si="142"/>
        <v>927500</v>
      </c>
      <c r="U161" s="27">
        <f t="shared" si="142"/>
        <v>982500</v>
      </c>
      <c r="V161" s="27">
        <f t="shared" si="142"/>
        <v>1047500</v>
      </c>
      <c r="W161" s="27">
        <f t="shared" si="142"/>
        <v>1112500</v>
      </c>
      <c r="X161" s="27">
        <f t="shared" si="142"/>
        <v>1177500</v>
      </c>
      <c r="Y161" s="27">
        <f t="shared" si="142"/>
        <v>1242500</v>
      </c>
      <c r="Z161" s="27">
        <f t="shared" si="142"/>
        <v>1307500</v>
      </c>
      <c r="AA161" s="27">
        <f t="shared" si="142"/>
        <v>1372500</v>
      </c>
      <c r="AB161" s="27">
        <f t="shared" si="142"/>
        <v>1437500</v>
      </c>
      <c r="AC161" s="27">
        <f t="shared" si="142"/>
        <v>1502500</v>
      </c>
      <c r="AD161" s="27">
        <f t="shared" si="142"/>
        <v>1567500</v>
      </c>
      <c r="AE161" s="27">
        <f t="shared" si="142"/>
        <v>1632500</v>
      </c>
      <c r="AF161" s="27">
        <f t="shared" si="142"/>
        <v>1697500</v>
      </c>
      <c r="AG161" s="27">
        <f t="shared" si="142"/>
        <v>1767500</v>
      </c>
      <c r="AH161" s="27">
        <f t="shared" si="142"/>
        <v>1840000</v>
      </c>
      <c r="AI161" s="27">
        <f t="shared" si="142"/>
        <v>1912500</v>
      </c>
      <c r="AJ161" s="27">
        <f t="shared" si="142"/>
        <v>1985000</v>
      </c>
      <c r="AK161" s="27">
        <f t="shared" si="142"/>
        <v>2057500</v>
      </c>
      <c r="AL161" s="27">
        <f t="shared" si="142"/>
        <v>2130000</v>
      </c>
      <c r="AM161" s="27">
        <f t="shared" ref="AM161:BJ161" si="143">AM159+AM160</f>
        <v>2202500</v>
      </c>
      <c r="AN161" s="27">
        <f t="shared" si="143"/>
        <v>2275000</v>
      </c>
      <c r="AO161" s="27">
        <f t="shared" si="143"/>
        <v>2350000</v>
      </c>
      <c r="AP161" s="27">
        <f t="shared" si="143"/>
        <v>2425000</v>
      </c>
      <c r="AQ161" s="27">
        <f t="shared" si="143"/>
        <v>2500000</v>
      </c>
      <c r="AR161" s="27">
        <f t="shared" si="143"/>
        <v>2575000</v>
      </c>
      <c r="AS161" s="27">
        <f t="shared" si="143"/>
        <v>2650000</v>
      </c>
      <c r="AT161" s="27">
        <f t="shared" si="143"/>
        <v>2725000</v>
      </c>
      <c r="AU161" s="27">
        <f t="shared" si="143"/>
        <v>2800000</v>
      </c>
      <c r="AV161" s="27">
        <f t="shared" si="143"/>
        <v>2875000</v>
      </c>
      <c r="AW161" s="27">
        <f t="shared" si="143"/>
        <v>2950000</v>
      </c>
      <c r="AX161" s="27">
        <f t="shared" si="143"/>
        <v>3027500</v>
      </c>
      <c r="AY161" s="27">
        <f t="shared" si="143"/>
        <v>3112500</v>
      </c>
      <c r="AZ161" s="27">
        <f t="shared" si="143"/>
        <v>3197500</v>
      </c>
      <c r="BA161" s="27">
        <f t="shared" si="143"/>
        <v>3282500</v>
      </c>
      <c r="BB161" s="27">
        <f t="shared" si="143"/>
        <v>3367500</v>
      </c>
      <c r="BC161" s="27">
        <f t="shared" si="143"/>
        <v>3452500</v>
      </c>
      <c r="BD161" s="27">
        <f t="shared" si="143"/>
        <v>3537500</v>
      </c>
      <c r="BE161" s="27">
        <f t="shared" si="143"/>
        <v>3622500</v>
      </c>
      <c r="BF161" s="27">
        <f t="shared" si="143"/>
        <v>3707500</v>
      </c>
      <c r="BG161" s="27">
        <f t="shared" si="143"/>
        <v>3792500</v>
      </c>
      <c r="BH161" s="27">
        <f t="shared" si="143"/>
        <v>3877500</v>
      </c>
      <c r="BI161" s="27">
        <f t="shared" si="143"/>
        <v>3962500</v>
      </c>
      <c r="BJ161" s="27">
        <f t="shared" si="143"/>
        <v>4047500</v>
      </c>
    </row>
    <row r="162" spans="1:62" x14ac:dyDescent="0.25">
      <c r="A162" s="3"/>
    </row>
    <row r="163" spans="1:62" x14ac:dyDescent="0.25">
      <c r="A163" s="3"/>
      <c r="B163" s="2" t="s">
        <v>226</v>
      </c>
      <c r="C163" s="2">
        <f>'Input Sheet'!D253</f>
        <v>0</v>
      </c>
      <c r="D163" s="2">
        <f t="shared" ref="D163:BJ163" si="144">IF(C161-C165=0,0,C165)</f>
        <v>541.66666666666663</v>
      </c>
      <c r="E163" s="2">
        <f t="shared" si="144"/>
        <v>1750</v>
      </c>
      <c r="F163" s="2">
        <f t="shared" si="144"/>
        <v>3625</v>
      </c>
      <c r="G163" s="2">
        <f t="shared" si="144"/>
        <v>6208.3333333333339</v>
      </c>
      <c r="H163" s="2">
        <f t="shared" si="144"/>
        <v>9500</v>
      </c>
      <c r="I163" s="2">
        <f t="shared" si="144"/>
        <v>13708.333333333332</v>
      </c>
      <c r="J163" s="2">
        <f t="shared" si="144"/>
        <v>18833.333333333332</v>
      </c>
      <c r="K163" s="2">
        <f t="shared" si="144"/>
        <v>24875</v>
      </c>
      <c r="L163" s="2">
        <f t="shared" si="144"/>
        <v>31833.333333333332</v>
      </c>
      <c r="M163" s="2">
        <f t="shared" si="144"/>
        <v>39708.333333333328</v>
      </c>
      <c r="N163" s="2">
        <f t="shared" si="144"/>
        <v>48499.999999999993</v>
      </c>
      <c r="O163" s="2">
        <f t="shared" si="144"/>
        <v>58208.333333333328</v>
      </c>
      <c r="P163" s="2">
        <f t="shared" si="144"/>
        <v>68875</v>
      </c>
      <c r="Q163" s="2">
        <f t="shared" si="144"/>
        <v>80500</v>
      </c>
      <c r="R163" s="2">
        <f t="shared" si="144"/>
        <v>93083.333333333328</v>
      </c>
      <c r="S163" s="2">
        <f t="shared" si="144"/>
        <v>106625</v>
      </c>
      <c r="T163" s="2">
        <f t="shared" si="144"/>
        <v>121125</v>
      </c>
      <c r="U163" s="2">
        <f t="shared" si="144"/>
        <v>136583.33333333334</v>
      </c>
      <c r="V163" s="2">
        <f t="shared" si="144"/>
        <v>152958.33333333334</v>
      </c>
      <c r="W163" s="2">
        <f t="shared" si="144"/>
        <v>170416.66666666669</v>
      </c>
      <c r="X163" s="2">
        <f t="shared" si="144"/>
        <v>188958.33333333334</v>
      </c>
      <c r="Y163" s="2">
        <f t="shared" si="144"/>
        <v>208583.33333333334</v>
      </c>
      <c r="Z163" s="2">
        <f t="shared" si="144"/>
        <v>229291.66666666669</v>
      </c>
      <c r="AA163" s="2">
        <f t="shared" si="144"/>
        <v>251083.33333333334</v>
      </c>
      <c r="AB163" s="2">
        <f t="shared" si="144"/>
        <v>273958.33333333337</v>
      </c>
      <c r="AC163" s="2">
        <f t="shared" si="144"/>
        <v>297916.66666666669</v>
      </c>
      <c r="AD163" s="2">
        <f t="shared" si="144"/>
        <v>322958.33333333337</v>
      </c>
      <c r="AE163" s="2">
        <f t="shared" si="144"/>
        <v>349083.33333333337</v>
      </c>
      <c r="AF163" s="2">
        <f t="shared" si="144"/>
        <v>376291.66666666669</v>
      </c>
      <c r="AG163" s="2">
        <f t="shared" si="144"/>
        <v>404583.33333333337</v>
      </c>
      <c r="AH163" s="2">
        <f t="shared" si="144"/>
        <v>434041.66666666669</v>
      </c>
      <c r="AI163" s="2">
        <f t="shared" si="144"/>
        <v>464708.33333333337</v>
      </c>
      <c r="AJ163" s="2">
        <f t="shared" si="144"/>
        <v>496583.33333333337</v>
      </c>
      <c r="AK163" s="2">
        <f t="shared" si="144"/>
        <v>529666.66666666674</v>
      </c>
      <c r="AL163" s="2">
        <f t="shared" si="144"/>
        <v>563958.33333333337</v>
      </c>
      <c r="AM163" s="2">
        <f t="shared" si="144"/>
        <v>599458.33333333337</v>
      </c>
      <c r="AN163" s="2">
        <f t="shared" si="144"/>
        <v>636166.66666666674</v>
      </c>
      <c r="AO163" s="2">
        <f t="shared" si="144"/>
        <v>674083.33333333337</v>
      </c>
      <c r="AP163" s="2">
        <f t="shared" si="144"/>
        <v>713250</v>
      </c>
      <c r="AQ163" s="2">
        <f t="shared" si="144"/>
        <v>753666.66666666663</v>
      </c>
      <c r="AR163" s="2">
        <f t="shared" si="144"/>
        <v>795333.33333333326</v>
      </c>
      <c r="AS163" s="2">
        <f t="shared" si="144"/>
        <v>838249.99999999988</v>
      </c>
      <c r="AT163" s="2">
        <f t="shared" si="144"/>
        <v>882416.66666666651</v>
      </c>
      <c r="AU163" s="2">
        <f t="shared" si="144"/>
        <v>927833.33333333314</v>
      </c>
      <c r="AV163" s="2">
        <f t="shared" si="144"/>
        <v>974499.99999999977</v>
      </c>
      <c r="AW163" s="2">
        <f t="shared" si="144"/>
        <v>1022416.6666666664</v>
      </c>
      <c r="AX163" s="2">
        <f t="shared" si="144"/>
        <v>1071583.333333333</v>
      </c>
      <c r="AY163" s="2">
        <f t="shared" si="144"/>
        <v>1122041.6666666663</v>
      </c>
      <c r="AZ163" s="2">
        <f t="shared" si="144"/>
        <v>1173916.6666666663</v>
      </c>
      <c r="BA163" s="2">
        <f t="shared" si="144"/>
        <v>1227208.333333333</v>
      </c>
      <c r="BB163" s="2">
        <f t="shared" si="144"/>
        <v>1281916.6666666663</v>
      </c>
      <c r="BC163" s="2">
        <f t="shared" si="144"/>
        <v>1338041.6666666663</v>
      </c>
      <c r="BD163" s="2">
        <f t="shared" si="144"/>
        <v>1395583.333333333</v>
      </c>
      <c r="BE163" s="2">
        <f t="shared" si="144"/>
        <v>1454541.6666666663</v>
      </c>
      <c r="BF163" s="2">
        <f t="shared" si="144"/>
        <v>1514916.6666666663</v>
      </c>
      <c r="BG163" s="2">
        <f t="shared" si="144"/>
        <v>1576708.333333333</v>
      </c>
      <c r="BH163" s="2">
        <f t="shared" si="144"/>
        <v>1639916.6666666663</v>
      </c>
      <c r="BI163" s="2">
        <f t="shared" si="144"/>
        <v>1704541.6666666663</v>
      </c>
      <c r="BJ163" s="2">
        <f t="shared" si="144"/>
        <v>1770583.333333333</v>
      </c>
    </row>
    <row r="164" spans="1:62" x14ac:dyDescent="0.25">
      <c r="B164" s="2" t="s">
        <v>227</v>
      </c>
      <c r="C164" s="2">
        <f>IF(ROUND((C161-C163),0)&gt;=ROUND('Input Sheet'!$D$164*C161/12,0),'Input Sheet'!$D$164*C161/12,0)</f>
        <v>541.66666666666663</v>
      </c>
      <c r="D164" s="2">
        <f>IF(ROUND((D161-D163),0)&gt;=ROUND('Input Sheet'!$D$164*D161/12,0),'Input Sheet'!$D$164*D161/12,0)</f>
        <v>1208.3333333333333</v>
      </c>
      <c r="E164" s="2">
        <f>IF(ROUND((E161-E163),0)&gt;=ROUND('Input Sheet'!$D$164*E161/12,0),'Input Sheet'!$D$164*E161/12,0)</f>
        <v>1875</v>
      </c>
      <c r="F164" s="2">
        <f>IF(ROUND((F161-F163),0)&gt;=ROUND('Input Sheet'!$D$164*F161/12,0),'Input Sheet'!$D$164*F161/12,0)</f>
        <v>2583.3333333333335</v>
      </c>
      <c r="G164" s="2">
        <f>IF(ROUND((G161-G163),0)&gt;=ROUND('Input Sheet'!$D$164*G161/12,0),'Input Sheet'!$D$164*G161/12,0)</f>
        <v>3291.6666666666665</v>
      </c>
      <c r="H164" s="2">
        <f>IF(ROUND((H161-H163),0)&gt;=ROUND('Input Sheet'!$D$164*H161/12,0),'Input Sheet'!$D$164*H161/12,0)</f>
        <v>4208.333333333333</v>
      </c>
      <c r="I164" s="2">
        <f>IF(ROUND((I161-I163),0)&gt;=ROUND('Input Sheet'!$D$164*I161/12,0),'Input Sheet'!$D$164*I161/12,0)</f>
        <v>5125</v>
      </c>
      <c r="J164" s="2">
        <f>IF(ROUND((J161-J163),0)&gt;=ROUND('Input Sheet'!$D$164*J161/12,0),'Input Sheet'!$D$164*J161/12,0)</f>
        <v>6041.666666666667</v>
      </c>
      <c r="K164" s="2">
        <f>IF(ROUND((K161-K163),0)&gt;=ROUND('Input Sheet'!$D$164*K161/12,0),'Input Sheet'!$D$164*K161/12,0)</f>
        <v>6958.333333333333</v>
      </c>
      <c r="L164" s="2">
        <f>IF(ROUND((L161-L163),0)&gt;=ROUND('Input Sheet'!$D$164*L161/12,0),'Input Sheet'!$D$164*L161/12,0)</f>
        <v>7875</v>
      </c>
      <c r="M164" s="2">
        <f>IF(ROUND((M161-M163),0)&gt;=ROUND('Input Sheet'!$D$164*M161/12,0),'Input Sheet'!$D$164*M161/12,0)</f>
        <v>8791.6666666666661</v>
      </c>
      <c r="N164" s="2">
        <f>IF(ROUND((N161-N163),0)&gt;=ROUND('Input Sheet'!$D$164*N161/12,0),'Input Sheet'!$D$164*N161/12,0)</f>
        <v>9708.3333333333339</v>
      </c>
      <c r="O164" s="2">
        <f>IF(ROUND((O161-O163),0)&gt;=ROUND('Input Sheet'!$D$164*O161/12,0),'Input Sheet'!$D$164*O161/12,0)</f>
        <v>10666.666666666666</v>
      </c>
      <c r="P164" s="2">
        <f>IF(ROUND((P161-P163),0)&gt;=ROUND('Input Sheet'!$D$164*P161/12,0),'Input Sheet'!$D$164*P161/12,0)</f>
        <v>11625</v>
      </c>
      <c r="Q164" s="2">
        <f>IF(ROUND((Q161-Q163),0)&gt;=ROUND('Input Sheet'!$D$164*Q161/12,0),'Input Sheet'!$D$164*Q161/12,0)</f>
        <v>12583.333333333334</v>
      </c>
      <c r="R164" s="2">
        <f>IF(ROUND((R161-R163),0)&gt;=ROUND('Input Sheet'!$D$164*R161/12,0),'Input Sheet'!$D$164*R161/12,0)</f>
        <v>13541.666666666666</v>
      </c>
      <c r="S164" s="2">
        <f>IF(ROUND((S161-S163),0)&gt;=ROUND('Input Sheet'!$D$164*S161/12,0),'Input Sheet'!$D$164*S161/12,0)</f>
        <v>14500</v>
      </c>
      <c r="T164" s="2">
        <f>IF(ROUND((T161-T163),0)&gt;=ROUND('Input Sheet'!$D$164*T161/12,0),'Input Sheet'!$D$164*T161/12,0)</f>
        <v>15458.333333333334</v>
      </c>
      <c r="U164" s="2">
        <f>IF(ROUND((U161-U163),0)&gt;=ROUND('Input Sheet'!$D$164*U161/12,0),'Input Sheet'!$D$164*U161/12,0)</f>
        <v>16375</v>
      </c>
      <c r="V164" s="2">
        <f>IF(ROUND((V161-V163),0)&gt;=ROUND('Input Sheet'!$D$164*V161/12,0),'Input Sheet'!$D$164*V161/12,0)</f>
        <v>17458.333333333332</v>
      </c>
      <c r="W164" s="2">
        <f>IF(ROUND((W161-W163),0)&gt;=ROUND('Input Sheet'!$D$164*W161/12,0),'Input Sheet'!$D$164*W161/12,0)</f>
        <v>18541.666666666668</v>
      </c>
      <c r="X164" s="2">
        <f>IF(ROUND((X161-X163),0)&gt;=ROUND('Input Sheet'!$D$164*X161/12,0),'Input Sheet'!$D$164*X161/12,0)</f>
        <v>19625</v>
      </c>
      <c r="Y164" s="2">
        <f>IF(ROUND((Y161-Y163),0)&gt;=ROUND('Input Sheet'!$D$164*Y161/12,0),'Input Sheet'!$D$164*Y161/12,0)</f>
        <v>20708.333333333332</v>
      </c>
      <c r="Z164" s="2">
        <f>IF(ROUND((Z161-Z163),0)&gt;=ROUND('Input Sheet'!$D$164*Z161/12,0),'Input Sheet'!$D$164*Z161/12,0)</f>
        <v>21791.666666666668</v>
      </c>
      <c r="AA164" s="2">
        <f>IF(ROUND((AA161-AA163),0)&gt;=ROUND('Input Sheet'!$D$164*AA161/12,0),'Input Sheet'!$D$164*AA161/12,0)</f>
        <v>22875</v>
      </c>
      <c r="AB164" s="2">
        <f>IF(ROUND((AB161-AB163),0)&gt;=ROUND('Input Sheet'!$D$164*AB161/12,0),'Input Sheet'!$D$164*AB161/12,0)</f>
        <v>23958.333333333332</v>
      </c>
      <c r="AC164" s="2">
        <f>IF(ROUND((AC161-AC163),0)&gt;=ROUND('Input Sheet'!$D$164*AC161/12,0),'Input Sheet'!$D$164*AC161/12,0)</f>
        <v>25041.666666666668</v>
      </c>
      <c r="AD164" s="2">
        <f>IF(ROUND((AD161-AD163),0)&gt;=ROUND('Input Sheet'!$D$164*AD161/12,0),'Input Sheet'!$D$164*AD161/12,0)</f>
        <v>26125</v>
      </c>
      <c r="AE164" s="2">
        <f>IF(ROUND((AE161-AE163),0)&gt;=ROUND('Input Sheet'!$D$164*AE161/12,0),'Input Sheet'!$D$164*AE161/12,0)</f>
        <v>27208.333333333332</v>
      </c>
      <c r="AF164" s="2">
        <f>IF(ROUND((AF161-AF163),0)&gt;=ROUND('Input Sheet'!$D$164*AF161/12,0),'Input Sheet'!$D$164*AF161/12,0)</f>
        <v>28291.666666666668</v>
      </c>
      <c r="AG164" s="2">
        <f>IF(ROUND((AG161-AG163),0)&gt;=ROUND('Input Sheet'!$D$164*AG161/12,0),'Input Sheet'!$D$164*AG161/12,0)</f>
        <v>29458.333333333332</v>
      </c>
      <c r="AH164" s="2">
        <f>IF(ROUND((AH161-AH163),0)&gt;=ROUND('Input Sheet'!$D$164*AH161/12,0),'Input Sheet'!$D$164*AH161/12,0)</f>
        <v>30666.666666666668</v>
      </c>
      <c r="AI164" s="2">
        <f>IF(ROUND((AI161-AI163),0)&gt;=ROUND('Input Sheet'!$D$164*AI161/12,0),'Input Sheet'!$D$164*AI161/12,0)</f>
        <v>31875</v>
      </c>
      <c r="AJ164" s="2">
        <f>IF(ROUND((AJ161-AJ163),0)&gt;=ROUND('Input Sheet'!$D$164*AJ161/12,0),'Input Sheet'!$D$164*AJ161/12,0)</f>
        <v>33083.333333333336</v>
      </c>
      <c r="AK164" s="2">
        <f>IF(ROUND((AK161-AK163),0)&gt;=ROUND('Input Sheet'!$D$164*AK161/12,0),'Input Sheet'!$D$164*AK161/12,0)</f>
        <v>34291.666666666664</v>
      </c>
      <c r="AL164" s="2">
        <f>IF(ROUND((AL161-AL163),0)&gt;=ROUND('Input Sheet'!$D$164*AL161/12,0),'Input Sheet'!$D$164*AL161/12,0)</f>
        <v>35500</v>
      </c>
      <c r="AM164" s="2">
        <f>IF(ROUND((AM161-AM163),0)&gt;=ROUND('Input Sheet'!$D$164*AM161/12,0),'Input Sheet'!$D$164*AM161/12,0)</f>
        <v>36708.333333333336</v>
      </c>
      <c r="AN164" s="2">
        <f>IF(ROUND((AN161-AN163),0)&gt;=ROUND('Input Sheet'!$D$164*AN161/12,0),'Input Sheet'!$D$164*AN161/12,0)</f>
        <v>37916.666666666664</v>
      </c>
      <c r="AO164" s="2">
        <f>IF(ROUND((AO161-AO163),0)&gt;=ROUND('Input Sheet'!$D$164*AO161/12,0),'Input Sheet'!$D$164*AO161/12,0)</f>
        <v>39166.666666666664</v>
      </c>
      <c r="AP164" s="2">
        <f>IF(ROUND((AP161-AP163),0)&gt;=ROUND('Input Sheet'!$D$164*AP161/12,0),'Input Sheet'!$D$164*AP161/12,0)</f>
        <v>40416.666666666664</v>
      </c>
      <c r="AQ164" s="2">
        <f>IF(ROUND((AQ161-AQ163),0)&gt;=ROUND('Input Sheet'!$D$164*AQ161/12,0),'Input Sheet'!$D$164*AQ161/12,0)</f>
        <v>41666.666666666664</v>
      </c>
      <c r="AR164" s="2">
        <f>IF(ROUND((AR161-AR163),0)&gt;=ROUND('Input Sheet'!$D$164*AR161/12,0),'Input Sheet'!$D$164*AR161/12,0)</f>
        <v>42916.666666666664</v>
      </c>
      <c r="AS164" s="2">
        <f>IF(ROUND((AS161-AS163),0)&gt;=ROUND('Input Sheet'!$D$164*AS161/12,0),'Input Sheet'!$D$164*AS161/12,0)</f>
        <v>44166.666666666664</v>
      </c>
      <c r="AT164" s="2">
        <f>IF(ROUND((AT161-AT163),0)&gt;=ROUND('Input Sheet'!$D$164*AT161/12,0),'Input Sheet'!$D$164*AT161/12,0)</f>
        <v>45416.666666666664</v>
      </c>
      <c r="AU164" s="2">
        <f>IF(ROUND((AU161-AU163),0)&gt;=ROUND('Input Sheet'!$D$164*AU161/12,0),'Input Sheet'!$D$164*AU161/12,0)</f>
        <v>46666.666666666664</v>
      </c>
      <c r="AV164" s="2">
        <f>IF(ROUND((AV161-AV163),0)&gt;=ROUND('Input Sheet'!$D$164*AV161/12,0),'Input Sheet'!$D$164*AV161/12,0)</f>
        <v>47916.666666666664</v>
      </c>
      <c r="AW164" s="2">
        <f>IF(ROUND((AW161-AW163),0)&gt;=ROUND('Input Sheet'!$D$164*AW161/12,0),'Input Sheet'!$D$164*AW161/12,0)</f>
        <v>49166.666666666664</v>
      </c>
      <c r="AX164" s="2">
        <f>IF(ROUND((AX161-AX163),0)&gt;=ROUND('Input Sheet'!$D$164*AX161/12,0),'Input Sheet'!$D$164*AX161/12,0)</f>
        <v>50458.333333333336</v>
      </c>
      <c r="AY164" s="2">
        <f>IF(ROUND((AY161-AY163),0)&gt;=ROUND('Input Sheet'!$D$164*AY161/12,0),'Input Sheet'!$D$164*AY161/12,0)</f>
        <v>51875</v>
      </c>
      <c r="AZ164" s="2">
        <f>IF(ROUND((AZ161-AZ163),0)&gt;=ROUND('Input Sheet'!$D$164*AZ161/12,0),'Input Sheet'!$D$164*AZ161/12,0)</f>
        <v>53291.666666666664</v>
      </c>
      <c r="BA164" s="2">
        <f>IF(ROUND((BA161-BA163),0)&gt;=ROUND('Input Sheet'!$D$164*BA161/12,0),'Input Sheet'!$D$164*BA161/12,0)</f>
        <v>54708.333333333336</v>
      </c>
      <c r="BB164" s="2">
        <f>IF(ROUND((BB161-BB163),0)&gt;=ROUND('Input Sheet'!$D$164*BB161/12,0),'Input Sheet'!$D$164*BB161/12,0)</f>
        <v>56125</v>
      </c>
      <c r="BC164" s="2">
        <f>IF(ROUND((BC161-BC163),0)&gt;=ROUND('Input Sheet'!$D$164*BC161/12,0),'Input Sheet'!$D$164*BC161/12,0)</f>
        <v>57541.666666666664</v>
      </c>
      <c r="BD164" s="2">
        <f>IF(ROUND((BD161-BD163),0)&gt;=ROUND('Input Sheet'!$D$164*BD161/12,0),'Input Sheet'!$D$164*BD161/12,0)</f>
        <v>58958.333333333336</v>
      </c>
      <c r="BE164" s="2">
        <f>IF(ROUND((BE161-BE163),0)&gt;=ROUND('Input Sheet'!$D$164*BE161/12,0),'Input Sheet'!$D$164*BE161/12,0)</f>
        <v>60375</v>
      </c>
      <c r="BF164" s="2">
        <f>IF(ROUND((BF161-BF163),0)&gt;=ROUND('Input Sheet'!$D$164*BF161/12,0),'Input Sheet'!$D$164*BF161/12,0)</f>
        <v>61791.666666666664</v>
      </c>
      <c r="BG164" s="2">
        <f>IF(ROUND((BG161-BG163),0)&gt;=ROUND('Input Sheet'!$D$164*BG161/12,0),'Input Sheet'!$D$164*BG161/12,0)</f>
        <v>63208.333333333336</v>
      </c>
      <c r="BH164" s="2">
        <f>IF(ROUND((BH161-BH163),0)&gt;=ROUND('Input Sheet'!$D$164*BH161/12,0),'Input Sheet'!$D$164*BH161/12,0)</f>
        <v>64625</v>
      </c>
      <c r="BI164" s="2">
        <f>IF(ROUND((BI161-BI163),0)&gt;=ROUND('Input Sheet'!$D$164*BI161/12,0),'Input Sheet'!$D$164*BI161/12,0)</f>
        <v>66041.666666666672</v>
      </c>
      <c r="BJ164" s="2">
        <f>IF(ROUND((BJ161-BJ163),0)&gt;=ROUND('Input Sheet'!$D$164*BJ161/12,0),'Input Sheet'!$D$164*BJ161/12,0)</f>
        <v>67458.333333333328</v>
      </c>
    </row>
    <row r="165" spans="1:62" x14ac:dyDescent="0.25">
      <c r="B165" s="2" t="s">
        <v>228</v>
      </c>
      <c r="C165" s="27">
        <f>C163+C164</f>
        <v>541.66666666666663</v>
      </c>
      <c r="D165" s="27">
        <f>D163+D164</f>
        <v>1750</v>
      </c>
      <c r="E165" s="27">
        <f t="shared" ref="E165:AL165" si="145">E163+E164</f>
        <v>3625</v>
      </c>
      <c r="F165" s="27">
        <f t="shared" si="145"/>
        <v>6208.3333333333339</v>
      </c>
      <c r="G165" s="27">
        <f t="shared" si="145"/>
        <v>9500</v>
      </c>
      <c r="H165" s="27">
        <f t="shared" si="145"/>
        <v>13708.333333333332</v>
      </c>
      <c r="I165" s="27">
        <f t="shared" si="145"/>
        <v>18833.333333333332</v>
      </c>
      <c r="J165" s="27">
        <f t="shared" si="145"/>
        <v>24875</v>
      </c>
      <c r="K165" s="27">
        <f t="shared" si="145"/>
        <v>31833.333333333332</v>
      </c>
      <c r="L165" s="27">
        <f t="shared" si="145"/>
        <v>39708.333333333328</v>
      </c>
      <c r="M165" s="27">
        <f t="shared" si="145"/>
        <v>48499.999999999993</v>
      </c>
      <c r="N165" s="27">
        <f t="shared" si="145"/>
        <v>58208.333333333328</v>
      </c>
      <c r="O165" s="27">
        <f t="shared" si="145"/>
        <v>68875</v>
      </c>
      <c r="P165" s="27">
        <f t="shared" si="145"/>
        <v>80500</v>
      </c>
      <c r="Q165" s="27">
        <f t="shared" si="145"/>
        <v>93083.333333333328</v>
      </c>
      <c r="R165" s="27">
        <f t="shared" si="145"/>
        <v>106625</v>
      </c>
      <c r="S165" s="27">
        <f t="shared" si="145"/>
        <v>121125</v>
      </c>
      <c r="T165" s="27">
        <f t="shared" si="145"/>
        <v>136583.33333333334</v>
      </c>
      <c r="U165" s="27">
        <f t="shared" si="145"/>
        <v>152958.33333333334</v>
      </c>
      <c r="V165" s="27">
        <f t="shared" si="145"/>
        <v>170416.66666666669</v>
      </c>
      <c r="W165" s="27">
        <f t="shared" si="145"/>
        <v>188958.33333333334</v>
      </c>
      <c r="X165" s="27">
        <f t="shared" si="145"/>
        <v>208583.33333333334</v>
      </c>
      <c r="Y165" s="27">
        <f t="shared" si="145"/>
        <v>229291.66666666669</v>
      </c>
      <c r="Z165" s="27">
        <f t="shared" si="145"/>
        <v>251083.33333333334</v>
      </c>
      <c r="AA165" s="27">
        <f t="shared" si="145"/>
        <v>273958.33333333337</v>
      </c>
      <c r="AB165" s="27">
        <f t="shared" si="145"/>
        <v>297916.66666666669</v>
      </c>
      <c r="AC165" s="27">
        <f t="shared" si="145"/>
        <v>322958.33333333337</v>
      </c>
      <c r="AD165" s="27">
        <f t="shared" si="145"/>
        <v>349083.33333333337</v>
      </c>
      <c r="AE165" s="27">
        <f t="shared" si="145"/>
        <v>376291.66666666669</v>
      </c>
      <c r="AF165" s="27">
        <f t="shared" si="145"/>
        <v>404583.33333333337</v>
      </c>
      <c r="AG165" s="27">
        <f t="shared" si="145"/>
        <v>434041.66666666669</v>
      </c>
      <c r="AH165" s="27">
        <f t="shared" si="145"/>
        <v>464708.33333333337</v>
      </c>
      <c r="AI165" s="27">
        <f t="shared" si="145"/>
        <v>496583.33333333337</v>
      </c>
      <c r="AJ165" s="27">
        <f t="shared" si="145"/>
        <v>529666.66666666674</v>
      </c>
      <c r="AK165" s="27">
        <f t="shared" si="145"/>
        <v>563958.33333333337</v>
      </c>
      <c r="AL165" s="27">
        <f t="shared" si="145"/>
        <v>599458.33333333337</v>
      </c>
      <c r="AM165" s="27">
        <f t="shared" ref="AM165:BJ165" si="146">AM163+AM164</f>
        <v>636166.66666666674</v>
      </c>
      <c r="AN165" s="27">
        <f t="shared" si="146"/>
        <v>674083.33333333337</v>
      </c>
      <c r="AO165" s="27">
        <f t="shared" si="146"/>
        <v>713250</v>
      </c>
      <c r="AP165" s="27">
        <f t="shared" si="146"/>
        <v>753666.66666666663</v>
      </c>
      <c r="AQ165" s="27">
        <f t="shared" si="146"/>
        <v>795333.33333333326</v>
      </c>
      <c r="AR165" s="27">
        <f t="shared" si="146"/>
        <v>838249.99999999988</v>
      </c>
      <c r="AS165" s="27">
        <f t="shared" si="146"/>
        <v>882416.66666666651</v>
      </c>
      <c r="AT165" s="27">
        <f t="shared" si="146"/>
        <v>927833.33333333314</v>
      </c>
      <c r="AU165" s="27">
        <f t="shared" si="146"/>
        <v>974499.99999999977</v>
      </c>
      <c r="AV165" s="27">
        <f t="shared" si="146"/>
        <v>1022416.6666666664</v>
      </c>
      <c r="AW165" s="27">
        <f t="shared" si="146"/>
        <v>1071583.333333333</v>
      </c>
      <c r="AX165" s="27">
        <f t="shared" si="146"/>
        <v>1122041.6666666663</v>
      </c>
      <c r="AY165" s="27">
        <f t="shared" si="146"/>
        <v>1173916.6666666663</v>
      </c>
      <c r="AZ165" s="27">
        <f t="shared" si="146"/>
        <v>1227208.333333333</v>
      </c>
      <c r="BA165" s="27">
        <f t="shared" si="146"/>
        <v>1281916.6666666663</v>
      </c>
      <c r="BB165" s="27">
        <f t="shared" si="146"/>
        <v>1338041.6666666663</v>
      </c>
      <c r="BC165" s="27">
        <f t="shared" si="146"/>
        <v>1395583.333333333</v>
      </c>
      <c r="BD165" s="27">
        <f t="shared" si="146"/>
        <v>1454541.6666666663</v>
      </c>
      <c r="BE165" s="27">
        <f t="shared" si="146"/>
        <v>1514916.6666666663</v>
      </c>
      <c r="BF165" s="27">
        <f t="shared" si="146"/>
        <v>1576708.333333333</v>
      </c>
      <c r="BG165" s="27">
        <f t="shared" si="146"/>
        <v>1639916.6666666663</v>
      </c>
      <c r="BH165" s="27">
        <f t="shared" si="146"/>
        <v>1704541.6666666663</v>
      </c>
      <c r="BI165" s="27">
        <f t="shared" si="146"/>
        <v>1770583.333333333</v>
      </c>
      <c r="BJ165" s="27">
        <f t="shared" si="146"/>
        <v>1838041.6666666663</v>
      </c>
    </row>
    <row r="167" spans="1:62" ht="14.4" thickBot="1" x14ac:dyDescent="0.3">
      <c r="B167" s="3" t="s">
        <v>19</v>
      </c>
      <c r="C167" s="28">
        <f>C161-C165</f>
        <v>31958.333333333332</v>
      </c>
      <c r="D167" s="28">
        <f>D161-D165</f>
        <v>70750</v>
      </c>
      <c r="E167" s="28">
        <f t="shared" ref="E167:AL167" si="147">E161-E165</f>
        <v>108875</v>
      </c>
      <c r="F167" s="28">
        <f t="shared" si="147"/>
        <v>148791.66666666666</v>
      </c>
      <c r="G167" s="28">
        <f t="shared" si="147"/>
        <v>188000</v>
      </c>
      <c r="H167" s="28">
        <f t="shared" si="147"/>
        <v>238791.66666666666</v>
      </c>
      <c r="I167" s="28">
        <f t="shared" si="147"/>
        <v>288666.66666666669</v>
      </c>
      <c r="J167" s="28">
        <f t="shared" si="147"/>
        <v>337625</v>
      </c>
      <c r="K167" s="28">
        <f t="shared" si="147"/>
        <v>385666.66666666669</v>
      </c>
      <c r="L167" s="28">
        <f t="shared" si="147"/>
        <v>432791.66666666669</v>
      </c>
      <c r="M167" s="28">
        <f t="shared" si="147"/>
        <v>479000</v>
      </c>
      <c r="N167" s="28">
        <f t="shared" si="147"/>
        <v>524291.66666666663</v>
      </c>
      <c r="O167" s="28">
        <f t="shared" si="147"/>
        <v>571125</v>
      </c>
      <c r="P167" s="28">
        <f t="shared" si="147"/>
        <v>617000</v>
      </c>
      <c r="Q167" s="28">
        <f t="shared" si="147"/>
        <v>661916.66666666663</v>
      </c>
      <c r="R167" s="28">
        <f t="shared" si="147"/>
        <v>705875</v>
      </c>
      <c r="S167" s="28">
        <f t="shared" si="147"/>
        <v>748875</v>
      </c>
      <c r="T167" s="28">
        <f t="shared" si="147"/>
        <v>790916.66666666663</v>
      </c>
      <c r="U167" s="28">
        <f t="shared" si="147"/>
        <v>829541.66666666663</v>
      </c>
      <c r="V167" s="28">
        <f t="shared" si="147"/>
        <v>877083.33333333326</v>
      </c>
      <c r="W167" s="28">
        <f t="shared" si="147"/>
        <v>923541.66666666663</v>
      </c>
      <c r="X167" s="28">
        <f t="shared" si="147"/>
        <v>968916.66666666663</v>
      </c>
      <c r="Y167" s="28">
        <f t="shared" si="147"/>
        <v>1013208.3333333333</v>
      </c>
      <c r="Z167" s="28">
        <f t="shared" si="147"/>
        <v>1056416.6666666667</v>
      </c>
      <c r="AA167" s="28">
        <f t="shared" si="147"/>
        <v>1098541.6666666665</v>
      </c>
      <c r="AB167" s="28">
        <f t="shared" si="147"/>
        <v>1139583.3333333333</v>
      </c>
      <c r="AC167" s="28">
        <f t="shared" si="147"/>
        <v>1179541.6666666665</v>
      </c>
      <c r="AD167" s="28">
        <f t="shared" si="147"/>
        <v>1218416.6666666665</v>
      </c>
      <c r="AE167" s="28">
        <f t="shared" si="147"/>
        <v>1256208.3333333333</v>
      </c>
      <c r="AF167" s="28">
        <f t="shared" si="147"/>
        <v>1292916.6666666665</v>
      </c>
      <c r="AG167" s="28">
        <f t="shared" si="147"/>
        <v>1333458.3333333333</v>
      </c>
      <c r="AH167" s="28">
        <f t="shared" si="147"/>
        <v>1375291.6666666665</v>
      </c>
      <c r="AI167" s="28">
        <f t="shared" si="147"/>
        <v>1415916.6666666665</v>
      </c>
      <c r="AJ167" s="28">
        <f t="shared" si="147"/>
        <v>1455333.3333333333</v>
      </c>
      <c r="AK167" s="28">
        <f t="shared" si="147"/>
        <v>1493541.6666666665</v>
      </c>
      <c r="AL167" s="28">
        <f t="shared" si="147"/>
        <v>1530541.6666666665</v>
      </c>
      <c r="AM167" s="28">
        <f t="shared" ref="AM167:BJ167" si="148">AM161-AM165</f>
        <v>1566333.3333333333</v>
      </c>
      <c r="AN167" s="28">
        <f t="shared" si="148"/>
        <v>1600916.6666666665</v>
      </c>
      <c r="AO167" s="28">
        <f t="shared" si="148"/>
        <v>1636750</v>
      </c>
      <c r="AP167" s="28">
        <f t="shared" si="148"/>
        <v>1671333.3333333335</v>
      </c>
      <c r="AQ167" s="28">
        <f t="shared" si="148"/>
        <v>1704666.6666666667</v>
      </c>
      <c r="AR167" s="28">
        <f t="shared" si="148"/>
        <v>1736750</v>
      </c>
      <c r="AS167" s="28">
        <f t="shared" si="148"/>
        <v>1767583.3333333335</v>
      </c>
      <c r="AT167" s="28">
        <f t="shared" si="148"/>
        <v>1797166.666666667</v>
      </c>
      <c r="AU167" s="28">
        <f t="shared" si="148"/>
        <v>1825500.0000000002</v>
      </c>
      <c r="AV167" s="28">
        <f t="shared" si="148"/>
        <v>1852583.3333333335</v>
      </c>
      <c r="AW167" s="28">
        <f t="shared" si="148"/>
        <v>1878416.666666667</v>
      </c>
      <c r="AX167" s="28">
        <f t="shared" si="148"/>
        <v>1905458.3333333337</v>
      </c>
      <c r="AY167" s="28">
        <f t="shared" si="148"/>
        <v>1938583.3333333337</v>
      </c>
      <c r="AZ167" s="28">
        <f t="shared" si="148"/>
        <v>1970291.666666667</v>
      </c>
      <c r="BA167" s="28">
        <f t="shared" si="148"/>
        <v>2000583.3333333337</v>
      </c>
      <c r="BB167" s="28">
        <f t="shared" si="148"/>
        <v>2029458.3333333337</v>
      </c>
      <c r="BC167" s="28">
        <f t="shared" si="148"/>
        <v>2056916.666666667</v>
      </c>
      <c r="BD167" s="28">
        <f t="shared" si="148"/>
        <v>2082958.3333333337</v>
      </c>
      <c r="BE167" s="28">
        <f t="shared" si="148"/>
        <v>2107583.333333334</v>
      </c>
      <c r="BF167" s="28">
        <f t="shared" si="148"/>
        <v>2130791.666666667</v>
      </c>
      <c r="BG167" s="28">
        <f t="shared" si="148"/>
        <v>2152583.333333334</v>
      </c>
      <c r="BH167" s="28">
        <f t="shared" si="148"/>
        <v>2172958.333333334</v>
      </c>
      <c r="BI167" s="28">
        <f t="shared" si="148"/>
        <v>2191916.666666667</v>
      </c>
      <c r="BJ167" s="28">
        <f t="shared" si="148"/>
        <v>2209458.333333334</v>
      </c>
    </row>
    <row r="168" spans="1:62" ht="14.4" thickTop="1" x14ac:dyDescent="0.25"/>
    <row r="169" spans="1:62" x14ac:dyDescent="0.25">
      <c r="A169" s="3" t="str">
        <f>'Input Sheet'!B174</f>
        <v>Furniture, Office &amp; Lab Equipment</v>
      </c>
      <c r="B169" s="2" t="str">
        <f>B159</f>
        <v>Opening Balance At Cost</v>
      </c>
      <c r="C169" s="2">
        <f>'Input Sheet'!C254</f>
        <v>0</v>
      </c>
      <c r="D169" s="2">
        <f t="shared" ref="D169:BJ169" si="149">IF(C171-C175=0,0,C171)</f>
        <v>0</v>
      </c>
      <c r="E169" s="2">
        <f t="shared" si="149"/>
        <v>0</v>
      </c>
      <c r="F169" s="2">
        <f t="shared" si="149"/>
        <v>0</v>
      </c>
      <c r="G169" s="2">
        <f t="shared" si="149"/>
        <v>0</v>
      </c>
      <c r="H169" s="2">
        <f t="shared" si="149"/>
        <v>0</v>
      </c>
      <c r="I169" s="2">
        <f t="shared" si="149"/>
        <v>0</v>
      </c>
      <c r="J169" s="2">
        <f t="shared" si="149"/>
        <v>0</v>
      </c>
      <c r="K169" s="2">
        <f t="shared" si="149"/>
        <v>0</v>
      </c>
      <c r="L169" s="2">
        <f t="shared" si="149"/>
        <v>0</v>
      </c>
      <c r="M169" s="2">
        <f t="shared" si="149"/>
        <v>0</v>
      </c>
      <c r="N169" s="2">
        <f t="shared" si="149"/>
        <v>0</v>
      </c>
      <c r="O169" s="2">
        <f t="shared" si="149"/>
        <v>0</v>
      </c>
      <c r="P169" s="2">
        <f t="shared" si="149"/>
        <v>0</v>
      </c>
      <c r="Q169" s="2">
        <f t="shared" si="149"/>
        <v>0</v>
      </c>
      <c r="R169" s="2">
        <f t="shared" si="149"/>
        <v>0</v>
      </c>
      <c r="S169" s="2">
        <f t="shared" si="149"/>
        <v>0</v>
      </c>
      <c r="T169" s="2">
        <f t="shared" si="149"/>
        <v>0</v>
      </c>
      <c r="U169" s="2">
        <f t="shared" si="149"/>
        <v>0</v>
      </c>
      <c r="V169" s="2">
        <f t="shared" si="149"/>
        <v>0</v>
      </c>
      <c r="W169" s="2">
        <f t="shared" si="149"/>
        <v>0</v>
      </c>
      <c r="X169" s="2">
        <f t="shared" si="149"/>
        <v>0</v>
      </c>
      <c r="Y169" s="2">
        <f t="shared" si="149"/>
        <v>0</v>
      </c>
      <c r="Z169" s="2">
        <f t="shared" si="149"/>
        <v>0</v>
      </c>
      <c r="AA169" s="2">
        <f t="shared" si="149"/>
        <v>0</v>
      </c>
      <c r="AB169" s="2">
        <f t="shared" si="149"/>
        <v>0</v>
      </c>
      <c r="AC169" s="2">
        <f t="shared" si="149"/>
        <v>0</v>
      </c>
      <c r="AD169" s="2">
        <f t="shared" si="149"/>
        <v>0</v>
      </c>
      <c r="AE169" s="2">
        <f t="shared" si="149"/>
        <v>0</v>
      </c>
      <c r="AF169" s="2">
        <f t="shared" si="149"/>
        <v>0</v>
      </c>
      <c r="AG169" s="2">
        <f t="shared" si="149"/>
        <v>0</v>
      </c>
      <c r="AH169" s="2">
        <f t="shared" si="149"/>
        <v>0</v>
      </c>
      <c r="AI169" s="2">
        <f t="shared" si="149"/>
        <v>0</v>
      </c>
      <c r="AJ169" s="2">
        <f t="shared" si="149"/>
        <v>0</v>
      </c>
      <c r="AK169" s="2">
        <f t="shared" si="149"/>
        <v>0</v>
      </c>
      <c r="AL169" s="2">
        <f t="shared" si="149"/>
        <v>0</v>
      </c>
      <c r="AM169" s="2">
        <f t="shared" si="149"/>
        <v>0</v>
      </c>
      <c r="AN169" s="2">
        <f t="shared" si="149"/>
        <v>0</v>
      </c>
      <c r="AO169" s="2">
        <f t="shared" si="149"/>
        <v>0</v>
      </c>
      <c r="AP169" s="2">
        <f t="shared" si="149"/>
        <v>0</v>
      </c>
      <c r="AQ169" s="2">
        <f t="shared" si="149"/>
        <v>0</v>
      </c>
      <c r="AR169" s="2">
        <f t="shared" si="149"/>
        <v>0</v>
      </c>
      <c r="AS169" s="2">
        <f t="shared" si="149"/>
        <v>0</v>
      </c>
      <c r="AT169" s="2">
        <f t="shared" si="149"/>
        <v>0</v>
      </c>
      <c r="AU169" s="2">
        <f t="shared" si="149"/>
        <v>0</v>
      </c>
      <c r="AV169" s="2">
        <f t="shared" si="149"/>
        <v>0</v>
      </c>
      <c r="AW169" s="2">
        <f t="shared" si="149"/>
        <v>0</v>
      </c>
      <c r="AX169" s="2">
        <f t="shared" si="149"/>
        <v>0</v>
      </c>
      <c r="AY169" s="2">
        <f t="shared" si="149"/>
        <v>0</v>
      </c>
      <c r="AZ169" s="2">
        <f t="shared" si="149"/>
        <v>0</v>
      </c>
      <c r="BA169" s="2">
        <f t="shared" si="149"/>
        <v>0</v>
      </c>
      <c r="BB169" s="2">
        <f t="shared" si="149"/>
        <v>0</v>
      </c>
      <c r="BC169" s="2">
        <f t="shared" si="149"/>
        <v>0</v>
      </c>
      <c r="BD169" s="2">
        <f t="shared" si="149"/>
        <v>0</v>
      </c>
      <c r="BE169" s="2">
        <f t="shared" si="149"/>
        <v>0</v>
      </c>
      <c r="BF169" s="2">
        <f t="shared" si="149"/>
        <v>0</v>
      </c>
      <c r="BG169" s="2">
        <f t="shared" si="149"/>
        <v>0</v>
      </c>
      <c r="BH169" s="2">
        <f t="shared" si="149"/>
        <v>0</v>
      </c>
      <c r="BI169" s="2">
        <f t="shared" si="149"/>
        <v>0</v>
      </c>
      <c r="BJ169" s="2">
        <f t="shared" si="149"/>
        <v>0</v>
      </c>
    </row>
    <row r="170" spans="1:62" x14ac:dyDescent="0.25">
      <c r="B170" s="2" t="str">
        <f>B160</f>
        <v>Additions At Cost</v>
      </c>
      <c r="C170" s="2">
        <f>'Input Sheet'!C174</f>
        <v>0</v>
      </c>
      <c r="D170" s="2">
        <f>'Input Sheet'!D174</f>
        <v>0</v>
      </c>
      <c r="E170" s="2">
        <f>'Input Sheet'!E174</f>
        <v>0</v>
      </c>
      <c r="F170" s="2">
        <f>'Input Sheet'!F174</f>
        <v>0</v>
      </c>
      <c r="G170" s="2">
        <f>'Input Sheet'!G174</f>
        <v>0</v>
      </c>
      <c r="H170" s="2">
        <f>'Input Sheet'!H174</f>
        <v>0</v>
      </c>
      <c r="I170" s="2">
        <f>'Input Sheet'!I174</f>
        <v>0</v>
      </c>
      <c r="J170" s="2">
        <f>'Input Sheet'!J174</f>
        <v>0</v>
      </c>
      <c r="K170" s="2">
        <f>'Input Sheet'!K174</f>
        <v>0</v>
      </c>
      <c r="L170" s="2">
        <f>'Input Sheet'!L174</f>
        <v>0</v>
      </c>
      <c r="M170" s="2">
        <f>'Input Sheet'!M174</f>
        <v>0</v>
      </c>
      <c r="N170" s="2">
        <f>'Input Sheet'!N174</f>
        <v>0</v>
      </c>
      <c r="O170" s="2">
        <f>'Input Sheet'!O174</f>
        <v>0</v>
      </c>
      <c r="P170" s="2">
        <f>'Input Sheet'!P174</f>
        <v>0</v>
      </c>
      <c r="Q170" s="2">
        <f>'Input Sheet'!Q174</f>
        <v>0</v>
      </c>
      <c r="R170" s="2">
        <f>'Input Sheet'!R174</f>
        <v>0</v>
      </c>
      <c r="S170" s="2">
        <f>'Input Sheet'!S174</f>
        <v>0</v>
      </c>
      <c r="T170" s="2">
        <f>'Input Sheet'!T174</f>
        <v>0</v>
      </c>
      <c r="U170" s="2">
        <f>'Input Sheet'!U174</f>
        <v>0</v>
      </c>
      <c r="V170" s="2">
        <f>'Input Sheet'!V174</f>
        <v>0</v>
      </c>
      <c r="W170" s="2">
        <f>'Input Sheet'!W174</f>
        <v>0</v>
      </c>
      <c r="X170" s="2">
        <f>'Input Sheet'!X174</f>
        <v>0</v>
      </c>
      <c r="Y170" s="2">
        <f>'Input Sheet'!Y174</f>
        <v>0</v>
      </c>
      <c r="Z170" s="2">
        <f>'Input Sheet'!Z174</f>
        <v>0</v>
      </c>
      <c r="AA170" s="2">
        <f>'Input Sheet'!AA174</f>
        <v>0</v>
      </c>
      <c r="AB170" s="2">
        <f>'Input Sheet'!AB174</f>
        <v>0</v>
      </c>
      <c r="AC170" s="2">
        <f>'Input Sheet'!AC174</f>
        <v>0</v>
      </c>
      <c r="AD170" s="2">
        <f>'Input Sheet'!AD174</f>
        <v>0</v>
      </c>
      <c r="AE170" s="2">
        <f>'Input Sheet'!AE174</f>
        <v>0</v>
      </c>
      <c r="AF170" s="2">
        <f>'Input Sheet'!AF174</f>
        <v>0</v>
      </c>
      <c r="AG170" s="2">
        <f>'Input Sheet'!AG174</f>
        <v>0</v>
      </c>
      <c r="AH170" s="2">
        <f>'Input Sheet'!AH174</f>
        <v>0</v>
      </c>
      <c r="AI170" s="2">
        <f>'Input Sheet'!AI174</f>
        <v>0</v>
      </c>
      <c r="AJ170" s="2">
        <f>'Input Sheet'!AJ174</f>
        <v>0</v>
      </c>
      <c r="AK170" s="2">
        <f>'Input Sheet'!AK174</f>
        <v>0</v>
      </c>
      <c r="AL170" s="2">
        <f>'Input Sheet'!AL174</f>
        <v>0</v>
      </c>
      <c r="AM170" s="2">
        <f>'Input Sheet'!AM174</f>
        <v>0</v>
      </c>
      <c r="AN170" s="2">
        <f>'Input Sheet'!AN174</f>
        <v>0</v>
      </c>
      <c r="AO170" s="2">
        <f>'Input Sheet'!AO174</f>
        <v>0</v>
      </c>
      <c r="AP170" s="2">
        <f>'Input Sheet'!AP174</f>
        <v>0</v>
      </c>
      <c r="AQ170" s="2">
        <f>'Input Sheet'!AQ174</f>
        <v>0</v>
      </c>
      <c r="AR170" s="2">
        <f>'Input Sheet'!AR174</f>
        <v>0</v>
      </c>
      <c r="AS170" s="2">
        <f>'Input Sheet'!AS174</f>
        <v>0</v>
      </c>
      <c r="AT170" s="2">
        <f>'Input Sheet'!AT174</f>
        <v>0</v>
      </c>
      <c r="AU170" s="2">
        <f>'Input Sheet'!AU174</f>
        <v>0</v>
      </c>
      <c r="AV170" s="2">
        <f>'Input Sheet'!AV174</f>
        <v>0</v>
      </c>
      <c r="AW170" s="2">
        <f>'Input Sheet'!AW174</f>
        <v>0</v>
      </c>
      <c r="AX170" s="2">
        <f>'Input Sheet'!AX174</f>
        <v>0</v>
      </c>
      <c r="AY170" s="2">
        <f>'Input Sheet'!AY174</f>
        <v>0</v>
      </c>
      <c r="AZ170" s="2">
        <f>'Input Sheet'!AZ174</f>
        <v>0</v>
      </c>
      <c r="BA170" s="2">
        <f>'Input Sheet'!BA174</f>
        <v>0</v>
      </c>
      <c r="BB170" s="2">
        <f>'Input Sheet'!BB174</f>
        <v>0</v>
      </c>
      <c r="BC170" s="2">
        <f>'Input Sheet'!BC174</f>
        <v>0</v>
      </c>
      <c r="BD170" s="2">
        <f>'Input Sheet'!BD174</f>
        <v>0</v>
      </c>
      <c r="BE170" s="2">
        <f>'Input Sheet'!BE174</f>
        <v>0</v>
      </c>
      <c r="BF170" s="2">
        <f>'Input Sheet'!BF174</f>
        <v>0</v>
      </c>
      <c r="BG170" s="2">
        <f>'Input Sheet'!BG174</f>
        <v>0</v>
      </c>
      <c r="BH170" s="2">
        <f>'Input Sheet'!BH174</f>
        <v>0</v>
      </c>
      <c r="BI170" s="2">
        <f>'Input Sheet'!BI174</f>
        <v>0</v>
      </c>
      <c r="BJ170" s="2">
        <f>'Input Sheet'!BJ174</f>
        <v>0</v>
      </c>
    </row>
    <row r="171" spans="1:62" x14ac:dyDescent="0.25">
      <c r="B171" s="2" t="str">
        <f>A169&amp;" Total Cost"</f>
        <v>Furniture, Office &amp; Lab Equipment Total Cost</v>
      </c>
      <c r="C171" s="27">
        <f>C169+C170</f>
        <v>0</v>
      </c>
      <c r="D171" s="27">
        <f>D169+D170</f>
        <v>0</v>
      </c>
      <c r="E171" s="27">
        <f t="shared" ref="E171:AL171" si="150">E169+E170</f>
        <v>0</v>
      </c>
      <c r="F171" s="27">
        <f t="shared" si="150"/>
        <v>0</v>
      </c>
      <c r="G171" s="27">
        <f t="shared" si="150"/>
        <v>0</v>
      </c>
      <c r="H171" s="27">
        <f t="shared" si="150"/>
        <v>0</v>
      </c>
      <c r="I171" s="27">
        <f t="shared" si="150"/>
        <v>0</v>
      </c>
      <c r="J171" s="27">
        <f t="shared" si="150"/>
        <v>0</v>
      </c>
      <c r="K171" s="27">
        <f t="shared" si="150"/>
        <v>0</v>
      </c>
      <c r="L171" s="27">
        <f t="shared" si="150"/>
        <v>0</v>
      </c>
      <c r="M171" s="27">
        <f t="shared" si="150"/>
        <v>0</v>
      </c>
      <c r="N171" s="27">
        <f t="shared" si="150"/>
        <v>0</v>
      </c>
      <c r="O171" s="27">
        <f t="shared" si="150"/>
        <v>0</v>
      </c>
      <c r="P171" s="27">
        <f t="shared" si="150"/>
        <v>0</v>
      </c>
      <c r="Q171" s="27">
        <f t="shared" si="150"/>
        <v>0</v>
      </c>
      <c r="R171" s="27">
        <f t="shared" si="150"/>
        <v>0</v>
      </c>
      <c r="S171" s="27">
        <f t="shared" si="150"/>
        <v>0</v>
      </c>
      <c r="T171" s="27">
        <f t="shared" si="150"/>
        <v>0</v>
      </c>
      <c r="U171" s="27">
        <f t="shared" si="150"/>
        <v>0</v>
      </c>
      <c r="V171" s="27">
        <f t="shared" si="150"/>
        <v>0</v>
      </c>
      <c r="W171" s="27">
        <f t="shared" si="150"/>
        <v>0</v>
      </c>
      <c r="X171" s="27">
        <f t="shared" si="150"/>
        <v>0</v>
      </c>
      <c r="Y171" s="27">
        <f t="shared" si="150"/>
        <v>0</v>
      </c>
      <c r="Z171" s="27">
        <f t="shared" si="150"/>
        <v>0</v>
      </c>
      <c r="AA171" s="27">
        <f t="shared" si="150"/>
        <v>0</v>
      </c>
      <c r="AB171" s="27">
        <f t="shared" si="150"/>
        <v>0</v>
      </c>
      <c r="AC171" s="27">
        <f t="shared" si="150"/>
        <v>0</v>
      </c>
      <c r="AD171" s="27">
        <f t="shared" si="150"/>
        <v>0</v>
      </c>
      <c r="AE171" s="27">
        <f t="shared" si="150"/>
        <v>0</v>
      </c>
      <c r="AF171" s="27">
        <f t="shared" si="150"/>
        <v>0</v>
      </c>
      <c r="AG171" s="27">
        <f t="shared" si="150"/>
        <v>0</v>
      </c>
      <c r="AH171" s="27">
        <f t="shared" si="150"/>
        <v>0</v>
      </c>
      <c r="AI171" s="27">
        <f t="shared" si="150"/>
        <v>0</v>
      </c>
      <c r="AJ171" s="27">
        <f t="shared" si="150"/>
        <v>0</v>
      </c>
      <c r="AK171" s="27">
        <f t="shared" si="150"/>
        <v>0</v>
      </c>
      <c r="AL171" s="27">
        <f t="shared" si="150"/>
        <v>0</v>
      </c>
      <c r="AM171" s="27">
        <f t="shared" ref="AM171:BJ171" si="151">AM169+AM170</f>
        <v>0</v>
      </c>
      <c r="AN171" s="27">
        <f t="shared" si="151"/>
        <v>0</v>
      </c>
      <c r="AO171" s="27">
        <f t="shared" si="151"/>
        <v>0</v>
      </c>
      <c r="AP171" s="27">
        <f t="shared" si="151"/>
        <v>0</v>
      </c>
      <c r="AQ171" s="27">
        <f t="shared" si="151"/>
        <v>0</v>
      </c>
      <c r="AR171" s="27">
        <f t="shared" si="151"/>
        <v>0</v>
      </c>
      <c r="AS171" s="27">
        <f t="shared" si="151"/>
        <v>0</v>
      </c>
      <c r="AT171" s="27">
        <f t="shared" si="151"/>
        <v>0</v>
      </c>
      <c r="AU171" s="27">
        <f t="shared" si="151"/>
        <v>0</v>
      </c>
      <c r="AV171" s="27">
        <f t="shared" si="151"/>
        <v>0</v>
      </c>
      <c r="AW171" s="27">
        <f t="shared" si="151"/>
        <v>0</v>
      </c>
      <c r="AX171" s="27">
        <f t="shared" si="151"/>
        <v>0</v>
      </c>
      <c r="AY171" s="27">
        <f t="shared" si="151"/>
        <v>0</v>
      </c>
      <c r="AZ171" s="27">
        <f t="shared" si="151"/>
        <v>0</v>
      </c>
      <c r="BA171" s="27">
        <f t="shared" si="151"/>
        <v>0</v>
      </c>
      <c r="BB171" s="27">
        <f t="shared" si="151"/>
        <v>0</v>
      </c>
      <c r="BC171" s="27">
        <f t="shared" si="151"/>
        <v>0</v>
      </c>
      <c r="BD171" s="27">
        <f t="shared" si="151"/>
        <v>0</v>
      </c>
      <c r="BE171" s="27">
        <f t="shared" si="151"/>
        <v>0</v>
      </c>
      <c r="BF171" s="27">
        <f t="shared" si="151"/>
        <v>0</v>
      </c>
      <c r="BG171" s="27">
        <f t="shared" si="151"/>
        <v>0</v>
      </c>
      <c r="BH171" s="27">
        <f t="shared" si="151"/>
        <v>0</v>
      </c>
      <c r="BI171" s="27">
        <f t="shared" si="151"/>
        <v>0</v>
      </c>
      <c r="BJ171" s="27">
        <f t="shared" si="151"/>
        <v>0</v>
      </c>
    </row>
    <row r="173" spans="1:62" x14ac:dyDescent="0.25">
      <c r="B173" s="2" t="str">
        <f>B163</f>
        <v>Depreciation B/Fwd</v>
      </c>
      <c r="C173" s="2">
        <f>'Input Sheet'!D254</f>
        <v>0</v>
      </c>
      <c r="D173" s="2">
        <f t="shared" ref="D173:BJ173" si="152">IF(C171-C175=0,0,C175)</f>
        <v>0</v>
      </c>
      <c r="E173" s="2">
        <f t="shared" si="152"/>
        <v>0</v>
      </c>
      <c r="F173" s="2">
        <f t="shared" si="152"/>
        <v>0</v>
      </c>
      <c r="G173" s="2">
        <f t="shared" si="152"/>
        <v>0</v>
      </c>
      <c r="H173" s="2">
        <f t="shared" si="152"/>
        <v>0</v>
      </c>
      <c r="I173" s="2">
        <f t="shared" si="152"/>
        <v>0</v>
      </c>
      <c r="J173" s="2">
        <f t="shared" si="152"/>
        <v>0</v>
      </c>
      <c r="K173" s="2">
        <f t="shared" si="152"/>
        <v>0</v>
      </c>
      <c r="L173" s="2">
        <f t="shared" si="152"/>
        <v>0</v>
      </c>
      <c r="M173" s="2">
        <f t="shared" si="152"/>
        <v>0</v>
      </c>
      <c r="N173" s="2">
        <f t="shared" si="152"/>
        <v>0</v>
      </c>
      <c r="O173" s="2">
        <f t="shared" si="152"/>
        <v>0</v>
      </c>
      <c r="P173" s="2">
        <f t="shared" si="152"/>
        <v>0</v>
      </c>
      <c r="Q173" s="2">
        <f t="shared" si="152"/>
        <v>0</v>
      </c>
      <c r="R173" s="2">
        <f t="shared" si="152"/>
        <v>0</v>
      </c>
      <c r="S173" s="2">
        <f t="shared" si="152"/>
        <v>0</v>
      </c>
      <c r="T173" s="2">
        <f t="shared" si="152"/>
        <v>0</v>
      </c>
      <c r="U173" s="2">
        <f t="shared" si="152"/>
        <v>0</v>
      </c>
      <c r="V173" s="2">
        <f t="shared" si="152"/>
        <v>0</v>
      </c>
      <c r="W173" s="2">
        <f t="shared" si="152"/>
        <v>0</v>
      </c>
      <c r="X173" s="2">
        <f t="shared" si="152"/>
        <v>0</v>
      </c>
      <c r="Y173" s="2">
        <f t="shared" si="152"/>
        <v>0</v>
      </c>
      <c r="Z173" s="2">
        <f t="shared" si="152"/>
        <v>0</v>
      </c>
      <c r="AA173" s="2">
        <f t="shared" si="152"/>
        <v>0</v>
      </c>
      <c r="AB173" s="2">
        <f t="shared" si="152"/>
        <v>0</v>
      </c>
      <c r="AC173" s="2">
        <f t="shared" si="152"/>
        <v>0</v>
      </c>
      <c r="AD173" s="2">
        <f t="shared" si="152"/>
        <v>0</v>
      </c>
      <c r="AE173" s="2">
        <f t="shared" si="152"/>
        <v>0</v>
      </c>
      <c r="AF173" s="2">
        <f t="shared" si="152"/>
        <v>0</v>
      </c>
      <c r="AG173" s="2">
        <f t="shared" si="152"/>
        <v>0</v>
      </c>
      <c r="AH173" s="2">
        <f t="shared" si="152"/>
        <v>0</v>
      </c>
      <c r="AI173" s="2">
        <f t="shared" si="152"/>
        <v>0</v>
      </c>
      <c r="AJ173" s="2">
        <f t="shared" si="152"/>
        <v>0</v>
      </c>
      <c r="AK173" s="2">
        <f t="shared" si="152"/>
        <v>0</v>
      </c>
      <c r="AL173" s="2">
        <f t="shared" si="152"/>
        <v>0</v>
      </c>
      <c r="AM173" s="2">
        <f t="shared" si="152"/>
        <v>0</v>
      </c>
      <c r="AN173" s="2">
        <f t="shared" si="152"/>
        <v>0</v>
      </c>
      <c r="AO173" s="2">
        <f t="shared" si="152"/>
        <v>0</v>
      </c>
      <c r="AP173" s="2">
        <f t="shared" si="152"/>
        <v>0</v>
      </c>
      <c r="AQ173" s="2">
        <f t="shared" si="152"/>
        <v>0</v>
      </c>
      <c r="AR173" s="2">
        <f t="shared" si="152"/>
        <v>0</v>
      </c>
      <c r="AS173" s="2">
        <f t="shared" si="152"/>
        <v>0</v>
      </c>
      <c r="AT173" s="2">
        <f t="shared" si="152"/>
        <v>0</v>
      </c>
      <c r="AU173" s="2">
        <f t="shared" si="152"/>
        <v>0</v>
      </c>
      <c r="AV173" s="2">
        <f t="shared" si="152"/>
        <v>0</v>
      </c>
      <c r="AW173" s="2">
        <f t="shared" si="152"/>
        <v>0</v>
      </c>
      <c r="AX173" s="2">
        <f t="shared" si="152"/>
        <v>0</v>
      </c>
      <c r="AY173" s="2">
        <f t="shared" si="152"/>
        <v>0</v>
      </c>
      <c r="AZ173" s="2">
        <f t="shared" si="152"/>
        <v>0</v>
      </c>
      <c r="BA173" s="2">
        <f t="shared" si="152"/>
        <v>0</v>
      </c>
      <c r="BB173" s="2">
        <f t="shared" si="152"/>
        <v>0</v>
      </c>
      <c r="BC173" s="2">
        <f t="shared" si="152"/>
        <v>0</v>
      </c>
      <c r="BD173" s="2">
        <f t="shared" si="152"/>
        <v>0</v>
      </c>
      <c r="BE173" s="2">
        <f t="shared" si="152"/>
        <v>0</v>
      </c>
      <c r="BF173" s="2">
        <f t="shared" si="152"/>
        <v>0</v>
      </c>
      <c r="BG173" s="2">
        <f t="shared" si="152"/>
        <v>0</v>
      </c>
      <c r="BH173" s="2">
        <f t="shared" si="152"/>
        <v>0</v>
      </c>
      <c r="BI173" s="2">
        <f t="shared" si="152"/>
        <v>0</v>
      </c>
      <c r="BJ173" s="2">
        <f t="shared" si="152"/>
        <v>0</v>
      </c>
    </row>
    <row r="174" spans="1:62" x14ac:dyDescent="0.25">
      <c r="B174" s="2" t="str">
        <f>B164</f>
        <v>Charge For Month</v>
      </c>
      <c r="C174" s="2">
        <f>IF(ROUND((C171-C173),0)&gt;=ROUND('Input Sheet'!$D$165*C171/12,0),'Input Sheet'!$D$165*C171/12,0)</f>
        <v>0</v>
      </c>
      <c r="D174" s="2">
        <f>IF(ROUND((D171-D173),0)&gt;=ROUND('Input Sheet'!$D$165*D171/12,0),'Input Sheet'!$D$165*D171/12,0)</f>
        <v>0</v>
      </c>
      <c r="E174" s="2">
        <f>IF(ROUND((E171-E173),0)&gt;=ROUND('Input Sheet'!$D$165*E171/12,0),'Input Sheet'!$D$165*E171/12,0)</f>
        <v>0</v>
      </c>
      <c r="F174" s="2">
        <f>IF(ROUND((F171-F173),0)&gt;=ROUND('Input Sheet'!$D$165*F171/12,0),'Input Sheet'!$D$165*F171/12,0)</f>
        <v>0</v>
      </c>
      <c r="G174" s="2">
        <f>IF(ROUND((G171-G173),0)&gt;=ROUND('Input Sheet'!$D$165*G171/12,0),'Input Sheet'!$D$165*G171/12,0)</f>
        <v>0</v>
      </c>
      <c r="H174" s="2">
        <f>IF(ROUND((H171-H173),0)&gt;=ROUND('Input Sheet'!$D$165*H171/12,0),'Input Sheet'!$D$165*H171/12,0)</f>
        <v>0</v>
      </c>
      <c r="I174" s="2">
        <f>IF(ROUND((I171-I173),0)&gt;=ROUND('Input Sheet'!$D$165*I171/12,0),'Input Sheet'!$D$165*I171/12,0)</f>
        <v>0</v>
      </c>
      <c r="J174" s="2">
        <f>IF(ROUND((J171-J173),0)&gt;=ROUND('Input Sheet'!$D$165*J171/12,0),'Input Sheet'!$D$165*J171/12,0)</f>
        <v>0</v>
      </c>
      <c r="K174" s="2">
        <f>IF(ROUND((K171-K173),0)&gt;=ROUND('Input Sheet'!$D$165*K171/12,0),'Input Sheet'!$D$165*K171/12,0)</f>
        <v>0</v>
      </c>
      <c r="L174" s="2">
        <f>IF(ROUND((L171-L173),0)&gt;=ROUND('Input Sheet'!$D$165*L171/12,0),'Input Sheet'!$D$165*L171/12,0)</f>
        <v>0</v>
      </c>
      <c r="M174" s="2">
        <f>IF(ROUND((M171-M173),0)&gt;=ROUND('Input Sheet'!$D$165*M171/12,0),'Input Sheet'!$D$165*M171/12,0)</f>
        <v>0</v>
      </c>
      <c r="N174" s="2">
        <f>IF(ROUND((N171-N173),0)&gt;=ROUND('Input Sheet'!$D$165*N171/12,0),'Input Sheet'!$D$165*N171/12,0)</f>
        <v>0</v>
      </c>
      <c r="O174" s="2">
        <f>IF(ROUND((O171-O173),0)&gt;=ROUND('Input Sheet'!$D$165*O171/12,0),'Input Sheet'!$D$165*O171/12,0)</f>
        <v>0</v>
      </c>
      <c r="P174" s="2">
        <f>IF(ROUND((P171-P173),0)&gt;=ROUND('Input Sheet'!$D$165*P171/12,0),'Input Sheet'!$D$165*P171/12,0)</f>
        <v>0</v>
      </c>
      <c r="Q174" s="2">
        <f>IF(ROUND((Q171-Q173),0)&gt;=ROUND('Input Sheet'!$D$165*Q171/12,0),'Input Sheet'!$D$165*Q171/12,0)</f>
        <v>0</v>
      </c>
      <c r="R174" s="2">
        <f>IF(ROUND((R171-R173),0)&gt;=ROUND('Input Sheet'!$D$165*R171/12,0),'Input Sheet'!$D$165*R171/12,0)</f>
        <v>0</v>
      </c>
      <c r="S174" s="2">
        <f>IF(ROUND((S171-S173),0)&gt;=ROUND('Input Sheet'!$D$165*S171/12,0),'Input Sheet'!$D$165*S171/12,0)</f>
        <v>0</v>
      </c>
      <c r="T174" s="2">
        <f>IF(ROUND((T171-T173),0)&gt;=ROUND('Input Sheet'!$D$165*T171/12,0),'Input Sheet'!$D$165*T171/12,0)</f>
        <v>0</v>
      </c>
      <c r="U174" s="2">
        <f>IF(ROUND((U171-U173),0)&gt;=ROUND('Input Sheet'!$D$165*U171/12,0),'Input Sheet'!$D$165*U171/12,0)</f>
        <v>0</v>
      </c>
      <c r="V174" s="2">
        <f>IF(ROUND((V171-V173),0)&gt;=ROUND('Input Sheet'!$D$165*V171/12,0),'Input Sheet'!$D$165*V171/12,0)</f>
        <v>0</v>
      </c>
      <c r="W174" s="2">
        <f>IF(ROUND((W171-W173),0)&gt;=ROUND('Input Sheet'!$D$165*W171/12,0),'Input Sheet'!$D$165*W171/12,0)</f>
        <v>0</v>
      </c>
      <c r="X174" s="2">
        <f>IF(ROUND((X171-X173),0)&gt;=ROUND('Input Sheet'!$D$165*X171/12,0),'Input Sheet'!$D$165*X171/12,0)</f>
        <v>0</v>
      </c>
      <c r="Y174" s="2">
        <f>IF(ROUND((Y171-Y173),0)&gt;=ROUND('Input Sheet'!$D$165*Y171/12,0),'Input Sheet'!$D$165*Y171/12,0)</f>
        <v>0</v>
      </c>
      <c r="Z174" s="2">
        <f>IF(ROUND((Z171-Z173),0)&gt;=ROUND('Input Sheet'!$D$165*Z171/12,0),'Input Sheet'!$D$165*Z171/12,0)</f>
        <v>0</v>
      </c>
      <c r="AA174" s="2">
        <f>IF(ROUND((AA171-AA173),0)&gt;=ROUND('Input Sheet'!$D$165*AA171/12,0),'Input Sheet'!$D$165*AA171/12,0)</f>
        <v>0</v>
      </c>
      <c r="AB174" s="2">
        <f>IF(ROUND((AB171-AB173),0)&gt;=ROUND('Input Sheet'!$D$165*AB171/12,0),'Input Sheet'!$D$165*AB171/12,0)</f>
        <v>0</v>
      </c>
      <c r="AC174" s="2">
        <f>IF(ROUND((AC171-AC173),0)&gt;=ROUND('Input Sheet'!$D$165*AC171/12,0),'Input Sheet'!$D$165*AC171/12,0)</f>
        <v>0</v>
      </c>
      <c r="AD174" s="2">
        <f>IF(ROUND((AD171-AD173),0)&gt;=ROUND('Input Sheet'!$D$165*AD171/12,0),'Input Sheet'!$D$165*AD171/12,0)</f>
        <v>0</v>
      </c>
      <c r="AE174" s="2">
        <f>IF(ROUND((AE171-AE173),0)&gt;=ROUND('Input Sheet'!$D$165*AE171/12,0),'Input Sheet'!$D$165*AE171/12,0)</f>
        <v>0</v>
      </c>
      <c r="AF174" s="2">
        <f>IF(ROUND((AF171-AF173),0)&gt;=ROUND('Input Sheet'!$D$165*AF171/12,0),'Input Sheet'!$D$165*AF171/12,0)</f>
        <v>0</v>
      </c>
      <c r="AG174" s="2">
        <f>IF(ROUND((AG171-AG173),0)&gt;=ROUND('Input Sheet'!$D$165*AG171/12,0),'Input Sheet'!$D$165*AG171/12,0)</f>
        <v>0</v>
      </c>
      <c r="AH174" s="2">
        <f>IF(ROUND((AH171-AH173),0)&gt;=ROUND('Input Sheet'!$D$165*AH171/12,0),'Input Sheet'!$D$165*AH171/12,0)</f>
        <v>0</v>
      </c>
      <c r="AI174" s="2">
        <f>IF(ROUND((AI171-AI173),0)&gt;=ROUND('Input Sheet'!$D$165*AI171/12,0),'Input Sheet'!$D$165*AI171/12,0)</f>
        <v>0</v>
      </c>
      <c r="AJ174" s="2">
        <f>IF(ROUND((AJ171-AJ173),0)&gt;=ROUND('Input Sheet'!$D$165*AJ171/12,0),'Input Sheet'!$D$165*AJ171/12,0)</f>
        <v>0</v>
      </c>
      <c r="AK174" s="2">
        <f>IF(ROUND((AK171-AK173),0)&gt;=ROUND('Input Sheet'!$D$165*AK171/12,0),'Input Sheet'!$D$165*AK171/12,0)</f>
        <v>0</v>
      </c>
      <c r="AL174" s="2">
        <f>IF(ROUND((AL171-AL173),0)&gt;=ROUND('Input Sheet'!$D$165*AL171/12,0),'Input Sheet'!$D$165*AL171/12,0)</f>
        <v>0</v>
      </c>
      <c r="AM174" s="2">
        <f>IF(ROUND((AM171-AM173),0)&gt;=ROUND('Input Sheet'!$D$165*AM171/12,0),'Input Sheet'!$D$165*AM171/12,0)</f>
        <v>0</v>
      </c>
      <c r="AN174" s="2">
        <f>IF(ROUND((AN171-AN173),0)&gt;=ROUND('Input Sheet'!$D$165*AN171/12,0),'Input Sheet'!$D$165*AN171/12,0)</f>
        <v>0</v>
      </c>
      <c r="AO174" s="2">
        <f>IF(ROUND((AO171-AO173),0)&gt;=ROUND('Input Sheet'!$D$165*AO171/12,0),'Input Sheet'!$D$165*AO171/12,0)</f>
        <v>0</v>
      </c>
      <c r="AP174" s="2">
        <f>IF(ROUND((AP171-AP173),0)&gt;=ROUND('Input Sheet'!$D$165*AP171/12,0),'Input Sheet'!$D$165*AP171/12,0)</f>
        <v>0</v>
      </c>
      <c r="AQ174" s="2">
        <f>IF(ROUND((AQ171-AQ173),0)&gt;=ROUND('Input Sheet'!$D$165*AQ171/12,0),'Input Sheet'!$D$165*AQ171/12,0)</f>
        <v>0</v>
      </c>
      <c r="AR174" s="2">
        <f>IF(ROUND((AR171-AR173),0)&gt;=ROUND('Input Sheet'!$D$165*AR171/12,0),'Input Sheet'!$D$165*AR171/12,0)</f>
        <v>0</v>
      </c>
      <c r="AS174" s="2">
        <f>IF(ROUND((AS171-AS173),0)&gt;=ROUND('Input Sheet'!$D$165*AS171/12,0),'Input Sheet'!$D$165*AS171/12,0)</f>
        <v>0</v>
      </c>
      <c r="AT174" s="2">
        <f>IF(ROUND((AT171-AT173),0)&gt;=ROUND('Input Sheet'!$D$165*AT171/12,0),'Input Sheet'!$D$165*AT171/12,0)</f>
        <v>0</v>
      </c>
      <c r="AU174" s="2">
        <f>IF(ROUND((AU171-AU173),0)&gt;=ROUND('Input Sheet'!$D$165*AU171/12,0),'Input Sheet'!$D$165*AU171/12,0)</f>
        <v>0</v>
      </c>
      <c r="AV174" s="2">
        <f>IF(ROUND((AV171-AV173),0)&gt;=ROUND('Input Sheet'!$D$165*AV171/12,0),'Input Sheet'!$D$165*AV171/12,0)</f>
        <v>0</v>
      </c>
      <c r="AW174" s="2">
        <f>IF(ROUND((AW171-AW173),0)&gt;=ROUND('Input Sheet'!$D$165*AW171/12,0),'Input Sheet'!$D$165*AW171/12,0)</f>
        <v>0</v>
      </c>
      <c r="AX174" s="2">
        <f>IF(ROUND((AX171-AX173),0)&gt;=ROUND('Input Sheet'!$D$165*AX171/12,0),'Input Sheet'!$D$165*AX171/12,0)</f>
        <v>0</v>
      </c>
      <c r="AY174" s="2">
        <f>IF(ROUND((AY171-AY173),0)&gt;=ROUND('Input Sheet'!$D$165*AY171/12,0),'Input Sheet'!$D$165*AY171/12,0)</f>
        <v>0</v>
      </c>
      <c r="AZ174" s="2">
        <f>IF(ROUND((AZ171-AZ173),0)&gt;=ROUND('Input Sheet'!$D$165*AZ171/12,0),'Input Sheet'!$D$165*AZ171/12,0)</f>
        <v>0</v>
      </c>
      <c r="BA174" s="2">
        <f>IF(ROUND((BA171-BA173),0)&gt;=ROUND('Input Sheet'!$D$165*BA171/12,0),'Input Sheet'!$D$165*BA171/12,0)</f>
        <v>0</v>
      </c>
      <c r="BB174" s="2">
        <f>IF(ROUND((BB171-BB173),0)&gt;=ROUND('Input Sheet'!$D$165*BB171/12,0),'Input Sheet'!$D$165*BB171/12,0)</f>
        <v>0</v>
      </c>
      <c r="BC174" s="2">
        <f>IF(ROUND((BC171-BC173),0)&gt;=ROUND('Input Sheet'!$D$165*BC171/12,0),'Input Sheet'!$D$165*BC171/12,0)</f>
        <v>0</v>
      </c>
      <c r="BD174" s="2">
        <f>IF(ROUND((BD171-BD173),0)&gt;=ROUND('Input Sheet'!$D$165*BD171/12,0),'Input Sheet'!$D$165*BD171/12,0)</f>
        <v>0</v>
      </c>
      <c r="BE174" s="2">
        <f>IF(ROUND((BE171-BE173),0)&gt;=ROUND('Input Sheet'!$D$165*BE171/12,0),'Input Sheet'!$D$165*BE171/12,0)</f>
        <v>0</v>
      </c>
      <c r="BF174" s="2">
        <f>IF(ROUND((BF171-BF173),0)&gt;=ROUND('Input Sheet'!$D$165*BF171/12,0),'Input Sheet'!$D$165*BF171/12,0)</f>
        <v>0</v>
      </c>
      <c r="BG174" s="2">
        <f>IF(ROUND((BG171-BG173),0)&gt;=ROUND('Input Sheet'!$D$165*BG171/12,0),'Input Sheet'!$D$165*BG171/12,0)</f>
        <v>0</v>
      </c>
      <c r="BH174" s="2">
        <f>IF(ROUND((BH171-BH173),0)&gt;=ROUND('Input Sheet'!$D$165*BH171/12,0),'Input Sheet'!$D$165*BH171/12,0)</f>
        <v>0</v>
      </c>
      <c r="BI174" s="2">
        <f>IF(ROUND((BI171-BI173),0)&gt;=ROUND('Input Sheet'!$D$165*BI171/12,0),'Input Sheet'!$D$165*BI171/12,0)</f>
        <v>0</v>
      </c>
      <c r="BJ174" s="2">
        <f>IF(ROUND((BJ171-BJ173),0)&gt;=ROUND('Input Sheet'!$D$165*BJ171/12,0),'Input Sheet'!$D$165*BJ171/12,0)</f>
        <v>0</v>
      </c>
    </row>
    <row r="175" spans="1:62" x14ac:dyDescent="0.25">
      <c r="B175" s="2" t="str">
        <f>B165</f>
        <v>Cumulative C/Fwd</v>
      </c>
      <c r="C175" s="27">
        <f>C173+C174</f>
        <v>0</v>
      </c>
      <c r="D175" s="27">
        <f>D173+D174</f>
        <v>0</v>
      </c>
      <c r="E175" s="27">
        <f t="shared" ref="E175:AL175" si="153">E173+E174</f>
        <v>0</v>
      </c>
      <c r="F175" s="27">
        <f t="shared" si="153"/>
        <v>0</v>
      </c>
      <c r="G175" s="27">
        <f t="shared" si="153"/>
        <v>0</v>
      </c>
      <c r="H175" s="27">
        <f t="shared" si="153"/>
        <v>0</v>
      </c>
      <c r="I175" s="27">
        <f t="shared" si="153"/>
        <v>0</v>
      </c>
      <c r="J175" s="27">
        <f t="shared" si="153"/>
        <v>0</v>
      </c>
      <c r="K175" s="27">
        <f t="shared" si="153"/>
        <v>0</v>
      </c>
      <c r="L175" s="27">
        <f t="shared" si="153"/>
        <v>0</v>
      </c>
      <c r="M175" s="27">
        <f t="shared" si="153"/>
        <v>0</v>
      </c>
      <c r="N175" s="27">
        <f t="shared" si="153"/>
        <v>0</v>
      </c>
      <c r="O175" s="27">
        <f t="shared" si="153"/>
        <v>0</v>
      </c>
      <c r="P175" s="27">
        <f t="shared" si="153"/>
        <v>0</v>
      </c>
      <c r="Q175" s="27">
        <f t="shared" si="153"/>
        <v>0</v>
      </c>
      <c r="R175" s="27">
        <f t="shared" si="153"/>
        <v>0</v>
      </c>
      <c r="S175" s="27">
        <f t="shared" si="153"/>
        <v>0</v>
      </c>
      <c r="T175" s="27">
        <f t="shared" si="153"/>
        <v>0</v>
      </c>
      <c r="U175" s="27">
        <f t="shared" si="153"/>
        <v>0</v>
      </c>
      <c r="V175" s="27">
        <f t="shared" si="153"/>
        <v>0</v>
      </c>
      <c r="W175" s="27">
        <f t="shared" si="153"/>
        <v>0</v>
      </c>
      <c r="X175" s="27">
        <f t="shared" si="153"/>
        <v>0</v>
      </c>
      <c r="Y175" s="27">
        <f t="shared" si="153"/>
        <v>0</v>
      </c>
      <c r="Z175" s="27">
        <f t="shared" si="153"/>
        <v>0</v>
      </c>
      <c r="AA175" s="27">
        <f t="shared" si="153"/>
        <v>0</v>
      </c>
      <c r="AB175" s="27">
        <f t="shared" si="153"/>
        <v>0</v>
      </c>
      <c r="AC175" s="27">
        <f t="shared" si="153"/>
        <v>0</v>
      </c>
      <c r="AD175" s="27">
        <f t="shared" si="153"/>
        <v>0</v>
      </c>
      <c r="AE175" s="27">
        <f t="shared" si="153"/>
        <v>0</v>
      </c>
      <c r="AF175" s="27">
        <f t="shared" si="153"/>
        <v>0</v>
      </c>
      <c r="AG175" s="27">
        <f t="shared" si="153"/>
        <v>0</v>
      </c>
      <c r="AH175" s="27">
        <f t="shared" si="153"/>
        <v>0</v>
      </c>
      <c r="AI175" s="27">
        <f t="shared" si="153"/>
        <v>0</v>
      </c>
      <c r="AJ175" s="27">
        <f t="shared" si="153"/>
        <v>0</v>
      </c>
      <c r="AK175" s="27">
        <f t="shared" si="153"/>
        <v>0</v>
      </c>
      <c r="AL175" s="27">
        <f t="shared" si="153"/>
        <v>0</v>
      </c>
      <c r="AM175" s="27">
        <f t="shared" ref="AM175:BJ175" si="154">AM173+AM174</f>
        <v>0</v>
      </c>
      <c r="AN175" s="27">
        <f t="shared" si="154"/>
        <v>0</v>
      </c>
      <c r="AO175" s="27">
        <f t="shared" si="154"/>
        <v>0</v>
      </c>
      <c r="AP175" s="27">
        <f t="shared" si="154"/>
        <v>0</v>
      </c>
      <c r="AQ175" s="27">
        <f t="shared" si="154"/>
        <v>0</v>
      </c>
      <c r="AR175" s="27">
        <f t="shared" si="154"/>
        <v>0</v>
      </c>
      <c r="AS175" s="27">
        <f t="shared" si="154"/>
        <v>0</v>
      </c>
      <c r="AT175" s="27">
        <f t="shared" si="154"/>
        <v>0</v>
      </c>
      <c r="AU175" s="27">
        <f t="shared" si="154"/>
        <v>0</v>
      </c>
      <c r="AV175" s="27">
        <f t="shared" si="154"/>
        <v>0</v>
      </c>
      <c r="AW175" s="27">
        <f t="shared" si="154"/>
        <v>0</v>
      </c>
      <c r="AX175" s="27">
        <f t="shared" si="154"/>
        <v>0</v>
      </c>
      <c r="AY175" s="27">
        <f t="shared" si="154"/>
        <v>0</v>
      </c>
      <c r="AZ175" s="27">
        <f t="shared" si="154"/>
        <v>0</v>
      </c>
      <c r="BA175" s="27">
        <f t="shared" si="154"/>
        <v>0</v>
      </c>
      <c r="BB175" s="27">
        <f t="shared" si="154"/>
        <v>0</v>
      </c>
      <c r="BC175" s="27">
        <f t="shared" si="154"/>
        <v>0</v>
      </c>
      <c r="BD175" s="27">
        <f t="shared" si="154"/>
        <v>0</v>
      </c>
      <c r="BE175" s="27">
        <f t="shared" si="154"/>
        <v>0</v>
      </c>
      <c r="BF175" s="27">
        <f t="shared" si="154"/>
        <v>0</v>
      </c>
      <c r="BG175" s="27">
        <f t="shared" si="154"/>
        <v>0</v>
      </c>
      <c r="BH175" s="27">
        <f t="shared" si="154"/>
        <v>0</v>
      </c>
      <c r="BI175" s="27">
        <f t="shared" si="154"/>
        <v>0</v>
      </c>
      <c r="BJ175" s="27">
        <f t="shared" si="154"/>
        <v>0</v>
      </c>
    </row>
    <row r="177" spans="1:62" ht="14.4" thickBot="1" x14ac:dyDescent="0.3">
      <c r="B177" s="3" t="s">
        <v>19</v>
      </c>
      <c r="C177" s="28">
        <f>C171-C175</f>
        <v>0</v>
      </c>
      <c r="D177" s="28">
        <f>D171-D175</f>
        <v>0</v>
      </c>
      <c r="E177" s="28">
        <f t="shared" ref="E177:AL177" si="155">E171-E175</f>
        <v>0</v>
      </c>
      <c r="F177" s="28">
        <f t="shared" si="155"/>
        <v>0</v>
      </c>
      <c r="G177" s="28">
        <f t="shared" si="155"/>
        <v>0</v>
      </c>
      <c r="H177" s="28">
        <f t="shared" si="155"/>
        <v>0</v>
      </c>
      <c r="I177" s="28">
        <f t="shared" si="155"/>
        <v>0</v>
      </c>
      <c r="J177" s="28">
        <f t="shared" si="155"/>
        <v>0</v>
      </c>
      <c r="K177" s="28">
        <f t="shared" si="155"/>
        <v>0</v>
      </c>
      <c r="L177" s="28">
        <f t="shared" si="155"/>
        <v>0</v>
      </c>
      <c r="M177" s="28">
        <f t="shared" si="155"/>
        <v>0</v>
      </c>
      <c r="N177" s="28">
        <f t="shared" si="155"/>
        <v>0</v>
      </c>
      <c r="O177" s="28">
        <f t="shared" si="155"/>
        <v>0</v>
      </c>
      <c r="P177" s="28">
        <f t="shared" si="155"/>
        <v>0</v>
      </c>
      <c r="Q177" s="28">
        <f t="shared" si="155"/>
        <v>0</v>
      </c>
      <c r="R177" s="28">
        <f t="shared" si="155"/>
        <v>0</v>
      </c>
      <c r="S177" s="28">
        <f t="shared" si="155"/>
        <v>0</v>
      </c>
      <c r="T177" s="28">
        <f t="shared" si="155"/>
        <v>0</v>
      </c>
      <c r="U177" s="28">
        <f t="shared" si="155"/>
        <v>0</v>
      </c>
      <c r="V177" s="28">
        <f t="shared" si="155"/>
        <v>0</v>
      </c>
      <c r="W177" s="28">
        <f t="shared" si="155"/>
        <v>0</v>
      </c>
      <c r="X177" s="28">
        <f t="shared" si="155"/>
        <v>0</v>
      </c>
      <c r="Y177" s="28">
        <f t="shared" si="155"/>
        <v>0</v>
      </c>
      <c r="Z177" s="28">
        <f t="shared" si="155"/>
        <v>0</v>
      </c>
      <c r="AA177" s="28">
        <f t="shared" si="155"/>
        <v>0</v>
      </c>
      <c r="AB177" s="28">
        <f t="shared" si="155"/>
        <v>0</v>
      </c>
      <c r="AC177" s="28">
        <f t="shared" si="155"/>
        <v>0</v>
      </c>
      <c r="AD177" s="28">
        <f t="shared" si="155"/>
        <v>0</v>
      </c>
      <c r="AE177" s="28">
        <f t="shared" si="155"/>
        <v>0</v>
      </c>
      <c r="AF177" s="28">
        <f t="shared" si="155"/>
        <v>0</v>
      </c>
      <c r="AG177" s="28">
        <f t="shared" si="155"/>
        <v>0</v>
      </c>
      <c r="AH177" s="28">
        <f t="shared" si="155"/>
        <v>0</v>
      </c>
      <c r="AI177" s="28">
        <f t="shared" si="155"/>
        <v>0</v>
      </c>
      <c r="AJ177" s="28">
        <f t="shared" si="155"/>
        <v>0</v>
      </c>
      <c r="AK177" s="28">
        <f t="shared" si="155"/>
        <v>0</v>
      </c>
      <c r="AL177" s="28">
        <f t="shared" si="155"/>
        <v>0</v>
      </c>
      <c r="AM177" s="28">
        <f t="shared" ref="AM177:BJ177" si="156">AM171-AM175</f>
        <v>0</v>
      </c>
      <c r="AN177" s="28">
        <f t="shared" si="156"/>
        <v>0</v>
      </c>
      <c r="AO177" s="28">
        <f t="shared" si="156"/>
        <v>0</v>
      </c>
      <c r="AP177" s="28">
        <f t="shared" si="156"/>
        <v>0</v>
      </c>
      <c r="AQ177" s="28">
        <f t="shared" si="156"/>
        <v>0</v>
      </c>
      <c r="AR177" s="28">
        <f t="shared" si="156"/>
        <v>0</v>
      </c>
      <c r="AS177" s="28">
        <f t="shared" si="156"/>
        <v>0</v>
      </c>
      <c r="AT177" s="28">
        <f t="shared" si="156"/>
        <v>0</v>
      </c>
      <c r="AU177" s="28">
        <f t="shared" si="156"/>
        <v>0</v>
      </c>
      <c r="AV177" s="28">
        <f t="shared" si="156"/>
        <v>0</v>
      </c>
      <c r="AW177" s="28">
        <f t="shared" si="156"/>
        <v>0</v>
      </c>
      <c r="AX177" s="28">
        <f t="shared" si="156"/>
        <v>0</v>
      </c>
      <c r="AY177" s="28">
        <f t="shared" si="156"/>
        <v>0</v>
      </c>
      <c r="AZ177" s="28">
        <f t="shared" si="156"/>
        <v>0</v>
      </c>
      <c r="BA177" s="28">
        <f t="shared" si="156"/>
        <v>0</v>
      </c>
      <c r="BB177" s="28">
        <f t="shared" si="156"/>
        <v>0</v>
      </c>
      <c r="BC177" s="28">
        <f t="shared" si="156"/>
        <v>0</v>
      </c>
      <c r="BD177" s="28">
        <f t="shared" si="156"/>
        <v>0</v>
      </c>
      <c r="BE177" s="28">
        <f t="shared" si="156"/>
        <v>0</v>
      </c>
      <c r="BF177" s="28">
        <f t="shared" si="156"/>
        <v>0</v>
      </c>
      <c r="BG177" s="28">
        <f t="shared" si="156"/>
        <v>0</v>
      </c>
      <c r="BH177" s="28">
        <f t="shared" si="156"/>
        <v>0</v>
      </c>
      <c r="BI177" s="28">
        <f t="shared" si="156"/>
        <v>0</v>
      </c>
      <c r="BJ177" s="28">
        <f t="shared" si="156"/>
        <v>0</v>
      </c>
    </row>
    <row r="178" spans="1:62" ht="14.4" thickTop="1" x14ac:dyDescent="0.25"/>
    <row r="179" spans="1:62" x14ac:dyDescent="0.25">
      <c r="A179" s="3" t="str">
        <f>'Input Sheet'!B175</f>
        <v>Other</v>
      </c>
      <c r="B179" s="2" t="str">
        <f>B169</f>
        <v>Opening Balance At Cost</v>
      </c>
      <c r="C179" s="2">
        <f>'Input Sheet'!C255</f>
        <v>0</v>
      </c>
      <c r="D179" s="2">
        <f t="shared" ref="D179:BJ179" si="157">IF(C181-C185=0,0,C181)</f>
        <v>0</v>
      </c>
      <c r="E179" s="2">
        <f t="shared" si="157"/>
        <v>0</v>
      </c>
      <c r="F179" s="2">
        <f t="shared" si="157"/>
        <v>0</v>
      </c>
      <c r="G179" s="2">
        <f t="shared" si="157"/>
        <v>0</v>
      </c>
      <c r="H179" s="2">
        <f t="shared" si="157"/>
        <v>0</v>
      </c>
      <c r="I179" s="2">
        <f t="shared" si="157"/>
        <v>0</v>
      </c>
      <c r="J179" s="2">
        <f t="shared" si="157"/>
        <v>0</v>
      </c>
      <c r="K179" s="2">
        <f t="shared" si="157"/>
        <v>0</v>
      </c>
      <c r="L179" s="2">
        <f t="shared" si="157"/>
        <v>0</v>
      </c>
      <c r="M179" s="2">
        <f t="shared" si="157"/>
        <v>0</v>
      </c>
      <c r="N179" s="2">
        <f t="shared" si="157"/>
        <v>0</v>
      </c>
      <c r="O179" s="2">
        <f t="shared" si="157"/>
        <v>0</v>
      </c>
      <c r="P179" s="2">
        <f t="shared" si="157"/>
        <v>0</v>
      </c>
      <c r="Q179" s="2">
        <f t="shared" si="157"/>
        <v>0</v>
      </c>
      <c r="R179" s="2">
        <f t="shared" si="157"/>
        <v>0</v>
      </c>
      <c r="S179" s="2">
        <f t="shared" si="157"/>
        <v>0</v>
      </c>
      <c r="T179" s="2">
        <f t="shared" si="157"/>
        <v>0</v>
      </c>
      <c r="U179" s="2">
        <f t="shared" si="157"/>
        <v>0</v>
      </c>
      <c r="V179" s="2">
        <f t="shared" si="157"/>
        <v>0</v>
      </c>
      <c r="W179" s="2">
        <f t="shared" si="157"/>
        <v>0</v>
      </c>
      <c r="X179" s="2">
        <f t="shared" si="157"/>
        <v>0</v>
      </c>
      <c r="Y179" s="2">
        <f t="shared" si="157"/>
        <v>0</v>
      </c>
      <c r="Z179" s="2">
        <f t="shared" si="157"/>
        <v>0</v>
      </c>
      <c r="AA179" s="2">
        <f t="shared" si="157"/>
        <v>0</v>
      </c>
      <c r="AB179" s="2">
        <f t="shared" si="157"/>
        <v>0</v>
      </c>
      <c r="AC179" s="2">
        <f t="shared" si="157"/>
        <v>0</v>
      </c>
      <c r="AD179" s="2">
        <f t="shared" si="157"/>
        <v>0</v>
      </c>
      <c r="AE179" s="2">
        <f t="shared" si="157"/>
        <v>0</v>
      </c>
      <c r="AF179" s="2">
        <f t="shared" si="157"/>
        <v>0</v>
      </c>
      <c r="AG179" s="2">
        <f t="shared" si="157"/>
        <v>0</v>
      </c>
      <c r="AH179" s="2">
        <f t="shared" si="157"/>
        <v>0</v>
      </c>
      <c r="AI179" s="2">
        <f t="shared" si="157"/>
        <v>0</v>
      </c>
      <c r="AJ179" s="2">
        <f t="shared" si="157"/>
        <v>0</v>
      </c>
      <c r="AK179" s="2">
        <f t="shared" si="157"/>
        <v>0</v>
      </c>
      <c r="AL179" s="2">
        <f t="shared" si="157"/>
        <v>0</v>
      </c>
      <c r="AM179" s="2">
        <f t="shared" si="157"/>
        <v>0</v>
      </c>
      <c r="AN179" s="2">
        <f t="shared" si="157"/>
        <v>0</v>
      </c>
      <c r="AO179" s="2">
        <f t="shared" si="157"/>
        <v>0</v>
      </c>
      <c r="AP179" s="2">
        <f t="shared" si="157"/>
        <v>0</v>
      </c>
      <c r="AQ179" s="2">
        <f t="shared" si="157"/>
        <v>0</v>
      </c>
      <c r="AR179" s="2">
        <f t="shared" si="157"/>
        <v>0</v>
      </c>
      <c r="AS179" s="2">
        <f t="shared" si="157"/>
        <v>0</v>
      </c>
      <c r="AT179" s="2">
        <f t="shared" si="157"/>
        <v>0</v>
      </c>
      <c r="AU179" s="2">
        <f t="shared" si="157"/>
        <v>0</v>
      </c>
      <c r="AV179" s="2">
        <f t="shared" si="157"/>
        <v>0</v>
      </c>
      <c r="AW179" s="2">
        <f t="shared" si="157"/>
        <v>0</v>
      </c>
      <c r="AX179" s="2">
        <f t="shared" si="157"/>
        <v>0</v>
      </c>
      <c r="AY179" s="2">
        <f t="shared" si="157"/>
        <v>0</v>
      </c>
      <c r="AZ179" s="2">
        <f t="shared" si="157"/>
        <v>0</v>
      </c>
      <c r="BA179" s="2">
        <f t="shared" si="157"/>
        <v>0</v>
      </c>
      <c r="BB179" s="2">
        <f t="shared" si="157"/>
        <v>0</v>
      </c>
      <c r="BC179" s="2">
        <f t="shared" si="157"/>
        <v>0</v>
      </c>
      <c r="BD179" s="2">
        <f t="shared" si="157"/>
        <v>0</v>
      </c>
      <c r="BE179" s="2">
        <f t="shared" si="157"/>
        <v>0</v>
      </c>
      <c r="BF179" s="2">
        <f t="shared" si="157"/>
        <v>0</v>
      </c>
      <c r="BG179" s="2">
        <f t="shared" si="157"/>
        <v>0</v>
      </c>
      <c r="BH179" s="2">
        <f t="shared" si="157"/>
        <v>0</v>
      </c>
      <c r="BI179" s="2">
        <f t="shared" si="157"/>
        <v>0</v>
      </c>
      <c r="BJ179" s="2">
        <f t="shared" si="157"/>
        <v>0</v>
      </c>
    </row>
    <row r="180" spans="1:62" x14ac:dyDescent="0.25">
      <c r="B180" s="2" t="str">
        <f>B170</f>
        <v>Additions At Cost</v>
      </c>
      <c r="C180" s="2">
        <f>'Input Sheet'!C175</f>
        <v>0</v>
      </c>
      <c r="D180" s="2">
        <f>'Input Sheet'!D175</f>
        <v>0</v>
      </c>
      <c r="E180" s="2">
        <f>'Input Sheet'!E175</f>
        <v>0</v>
      </c>
      <c r="F180" s="2">
        <f>'Input Sheet'!F175</f>
        <v>0</v>
      </c>
      <c r="G180" s="2">
        <f>'Input Sheet'!G175</f>
        <v>0</v>
      </c>
      <c r="H180" s="2">
        <f>'Input Sheet'!H175</f>
        <v>0</v>
      </c>
      <c r="I180" s="2">
        <f>'Input Sheet'!I175</f>
        <v>0</v>
      </c>
      <c r="J180" s="2">
        <f>'Input Sheet'!J175</f>
        <v>0</v>
      </c>
      <c r="K180" s="2">
        <f>'Input Sheet'!K175</f>
        <v>0</v>
      </c>
      <c r="L180" s="2">
        <f>'Input Sheet'!L175</f>
        <v>0</v>
      </c>
      <c r="M180" s="2">
        <f>'Input Sheet'!M175</f>
        <v>0</v>
      </c>
      <c r="N180" s="2">
        <f>'Input Sheet'!N175</f>
        <v>0</v>
      </c>
      <c r="O180" s="2">
        <f>'Input Sheet'!O175</f>
        <v>0</v>
      </c>
      <c r="P180" s="2">
        <f>'Input Sheet'!P175</f>
        <v>0</v>
      </c>
      <c r="Q180" s="2">
        <f>'Input Sheet'!Q175</f>
        <v>0</v>
      </c>
      <c r="R180" s="2">
        <f>'Input Sheet'!R175</f>
        <v>0</v>
      </c>
      <c r="S180" s="2">
        <f>'Input Sheet'!S175</f>
        <v>0</v>
      </c>
      <c r="T180" s="2">
        <f>'Input Sheet'!T175</f>
        <v>0</v>
      </c>
      <c r="U180" s="2">
        <f>'Input Sheet'!U175</f>
        <v>0</v>
      </c>
      <c r="V180" s="2">
        <f>'Input Sheet'!V175</f>
        <v>0</v>
      </c>
      <c r="W180" s="2">
        <f>'Input Sheet'!W175</f>
        <v>0</v>
      </c>
      <c r="X180" s="2">
        <f>'Input Sheet'!X175</f>
        <v>0</v>
      </c>
      <c r="Y180" s="2">
        <f>'Input Sheet'!Y175</f>
        <v>0</v>
      </c>
      <c r="Z180" s="2">
        <f>'Input Sheet'!Z175</f>
        <v>0</v>
      </c>
      <c r="AA180" s="2">
        <f>'Input Sheet'!AA175</f>
        <v>0</v>
      </c>
      <c r="AB180" s="2">
        <f>'Input Sheet'!AB175</f>
        <v>0</v>
      </c>
      <c r="AC180" s="2">
        <f>'Input Sheet'!AC175</f>
        <v>0</v>
      </c>
      <c r="AD180" s="2">
        <f>'Input Sheet'!AD175</f>
        <v>0</v>
      </c>
      <c r="AE180" s="2">
        <f>'Input Sheet'!AE175</f>
        <v>0</v>
      </c>
      <c r="AF180" s="2">
        <f>'Input Sheet'!AF175</f>
        <v>0</v>
      </c>
      <c r="AG180" s="2">
        <f>'Input Sheet'!AG175</f>
        <v>0</v>
      </c>
      <c r="AH180" s="2">
        <f>'Input Sheet'!AH175</f>
        <v>0</v>
      </c>
      <c r="AI180" s="2">
        <f>'Input Sheet'!AI175</f>
        <v>0</v>
      </c>
      <c r="AJ180" s="2">
        <f>'Input Sheet'!AJ175</f>
        <v>0</v>
      </c>
      <c r="AK180" s="2">
        <f>'Input Sheet'!AK175</f>
        <v>0</v>
      </c>
      <c r="AL180" s="2">
        <f>'Input Sheet'!AL175</f>
        <v>0</v>
      </c>
      <c r="AM180" s="2">
        <f>'Input Sheet'!AM175</f>
        <v>0</v>
      </c>
      <c r="AN180" s="2">
        <f>'Input Sheet'!AN175</f>
        <v>0</v>
      </c>
      <c r="AO180" s="2">
        <f>'Input Sheet'!AO175</f>
        <v>0</v>
      </c>
      <c r="AP180" s="2">
        <f>'Input Sheet'!AP175</f>
        <v>0</v>
      </c>
      <c r="AQ180" s="2">
        <f>'Input Sheet'!AQ175</f>
        <v>0</v>
      </c>
      <c r="AR180" s="2">
        <f>'Input Sheet'!AR175</f>
        <v>0</v>
      </c>
      <c r="AS180" s="2">
        <f>'Input Sheet'!AS175</f>
        <v>0</v>
      </c>
      <c r="AT180" s="2">
        <f>'Input Sheet'!AT175</f>
        <v>0</v>
      </c>
      <c r="AU180" s="2">
        <f>'Input Sheet'!AU175</f>
        <v>0</v>
      </c>
      <c r="AV180" s="2">
        <f>'Input Sheet'!AV175</f>
        <v>0</v>
      </c>
      <c r="AW180" s="2">
        <f>'Input Sheet'!AW175</f>
        <v>0</v>
      </c>
      <c r="AX180" s="2">
        <f>'Input Sheet'!AX175</f>
        <v>0</v>
      </c>
      <c r="AY180" s="2">
        <f>'Input Sheet'!AY175</f>
        <v>0</v>
      </c>
      <c r="AZ180" s="2">
        <f>'Input Sheet'!AZ175</f>
        <v>0</v>
      </c>
      <c r="BA180" s="2">
        <f>'Input Sheet'!BA175</f>
        <v>0</v>
      </c>
      <c r="BB180" s="2">
        <f>'Input Sheet'!BB175</f>
        <v>0</v>
      </c>
      <c r="BC180" s="2">
        <f>'Input Sheet'!BC175</f>
        <v>0</v>
      </c>
      <c r="BD180" s="2">
        <f>'Input Sheet'!BD175</f>
        <v>0</v>
      </c>
      <c r="BE180" s="2">
        <f>'Input Sheet'!BE175</f>
        <v>0</v>
      </c>
      <c r="BF180" s="2">
        <f>'Input Sheet'!BF175</f>
        <v>0</v>
      </c>
      <c r="BG180" s="2">
        <f>'Input Sheet'!BG175</f>
        <v>0</v>
      </c>
      <c r="BH180" s="2">
        <f>'Input Sheet'!BH175</f>
        <v>0</v>
      </c>
      <c r="BI180" s="2">
        <f>'Input Sheet'!BI175</f>
        <v>0</v>
      </c>
      <c r="BJ180" s="2">
        <f>'Input Sheet'!BJ175</f>
        <v>0</v>
      </c>
    </row>
    <row r="181" spans="1:62" x14ac:dyDescent="0.25">
      <c r="B181" s="2" t="str">
        <f>A179&amp;" Total Cost"</f>
        <v>Other Total Cost</v>
      </c>
      <c r="C181" s="27">
        <f>C179+C180</f>
        <v>0</v>
      </c>
      <c r="D181" s="27">
        <f>D179+D180</f>
        <v>0</v>
      </c>
      <c r="E181" s="27">
        <f t="shared" ref="E181:AL181" si="158">E179+E180</f>
        <v>0</v>
      </c>
      <c r="F181" s="27">
        <f t="shared" si="158"/>
        <v>0</v>
      </c>
      <c r="G181" s="27">
        <f t="shared" si="158"/>
        <v>0</v>
      </c>
      <c r="H181" s="27">
        <f t="shared" si="158"/>
        <v>0</v>
      </c>
      <c r="I181" s="27">
        <f t="shared" si="158"/>
        <v>0</v>
      </c>
      <c r="J181" s="27">
        <f t="shared" si="158"/>
        <v>0</v>
      </c>
      <c r="K181" s="27">
        <f t="shared" si="158"/>
        <v>0</v>
      </c>
      <c r="L181" s="27">
        <f t="shared" si="158"/>
        <v>0</v>
      </c>
      <c r="M181" s="27">
        <f t="shared" si="158"/>
        <v>0</v>
      </c>
      <c r="N181" s="27">
        <f t="shared" si="158"/>
        <v>0</v>
      </c>
      <c r="O181" s="27">
        <f t="shared" si="158"/>
        <v>0</v>
      </c>
      <c r="P181" s="27">
        <f t="shared" si="158"/>
        <v>0</v>
      </c>
      <c r="Q181" s="27">
        <f t="shared" si="158"/>
        <v>0</v>
      </c>
      <c r="R181" s="27">
        <f t="shared" si="158"/>
        <v>0</v>
      </c>
      <c r="S181" s="27">
        <f t="shared" si="158"/>
        <v>0</v>
      </c>
      <c r="T181" s="27">
        <f t="shared" si="158"/>
        <v>0</v>
      </c>
      <c r="U181" s="27">
        <f t="shared" si="158"/>
        <v>0</v>
      </c>
      <c r="V181" s="27">
        <f t="shared" si="158"/>
        <v>0</v>
      </c>
      <c r="W181" s="27">
        <f t="shared" si="158"/>
        <v>0</v>
      </c>
      <c r="X181" s="27">
        <f t="shared" si="158"/>
        <v>0</v>
      </c>
      <c r="Y181" s="27">
        <f t="shared" si="158"/>
        <v>0</v>
      </c>
      <c r="Z181" s="27">
        <f t="shared" si="158"/>
        <v>0</v>
      </c>
      <c r="AA181" s="27">
        <f t="shared" si="158"/>
        <v>0</v>
      </c>
      <c r="AB181" s="27">
        <f t="shared" si="158"/>
        <v>0</v>
      </c>
      <c r="AC181" s="27">
        <f t="shared" si="158"/>
        <v>0</v>
      </c>
      <c r="AD181" s="27">
        <f t="shared" si="158"/>
        <v>0</v>
      </c>
      <c r="AE181" s="27">
        <f t="shared" si="158"/>
        <v>0</v>
      </c>
      <c r="AF181" s="27">
        <f t="shared" si="158"/>
        <v>0</v>
      </c>
      <c r="AG181" s="27">
        <f t="shared" si="158"/>
        <v>0</v>
      </c>
      <c r="AH181" s="27">
        <f t="shared" si="158"/>
        <v>0</v>
      </c>
      <c r="AI181" s="27">
        <f t="shared" si="158"/>
        <v>0</v>
      </c>
      <c r="AJ181" s="27">
        <f t="shared" si="158"/>
        <v>0</v>
      </c>
      <c r="AK181" s="27">
        <f t="shared" si="158"/>
        <v>0</v>
      </c>
      <c r="AL181" s="27">
        <f t="shared" si="158"/>
        <v>0</v>
      </c>
      <c r="AM181" s="27">
        <f t="shared" ref="AM181:BJ181" si="159">AM179+AM180</f>
        <v>0</v>
      </c>
      <c r="AN181" s="27">
        <f t="shared" si="159"/>
        <v>0</v>
      </c>
      <c r="AO181" s="27">
        <f t="shared" si="159"/>
        <v>0</v>
      </c>
      <c r="AP181" s="27">
        <f t="shared" si="159"/>
        <v>0</v>
      </c>
      <c r="AQ181" s="27">
        <f t="shared" si="159"/>
        <v>0</v>
      </c>
      <c r="AR181" s="27">
        <f t="shared" si="159"/>
        <v>0</v>
      </c>
      <c r="AS181" s="27">
        <f t="shared" si="159"/>
        <v>0</v>
      </c>
      <c r="AT181" s="27">
        <f t="shared" si="159"/>
        <v>0</v>
      </c>
      <c r="AU181" s="27">
        <f t="shared" si="159"/>
        <v>0</v>
      </c>
      <c r="AV181" s="27">
        <f t="shared" si="159"/>
        <v>0</v>
      </c>
      <c r="AW181" s="27">
        <f t="shared" si="159"/>
        <v>0</v>
      </c>
      <c r="AX181" s="27">
        <f t="shared" si="159"/>
        <v>0</v>
      </c>
      <c r="AY181" s="27">
        <f t="shared" si="159"/>
        <v>0</v>
      </c>
      <c r="AZ181" s="27">
        <f t="shared" si="159"/>
        <v>0</v>
      </c>
      <c r="BA181" s="27">
        <f t="shared" si="159"/>
        <v>0</v>
      </c>
      <c r="BB181" s="27">
        <f t="shared" si="159"/>
        <v>0</v>
      </c>
      <c r="BC181" s="27">
        <f t="shared" si="159"/>
        <v>0</v>
      </c>
      <c r="BD181" s="27">
        <f t="shared" si="159"/>
        <v>0</v>
      </c>
      <c r="BE181" s="27">
        <f t="shared" si="159"/>
        <v>0</v>
      </c>
      <c r="BF181" s="27">
        <f t="shared" si="159"/>
        <v>0</v>
      </c>
      <c r="BG181" s="27">
        <f t="shared" si="159"/>
        <v>0</v>
      </c>
      <c r="BH181" s="27">
        <f t="shared" si="159"/>
        <v>0</v>
      </c>
      <c r="BI181" s="27">
        <f t="shared" si="159"/>
        <v>0</v>
      </c>
      <c r="BJ181" s="27">
        <f t="shared" si="159"/>
        <v>0</v>
      </c>
    </row>
    <row r="183" spans="1:62" x14ac:dyDescent="0.25">
      <c r="B183" s="2" t="str">
        <f>B173</f>
        <v>Depreciation B/Fwd</v>
      </c>
      <c r="C183" s="2">
        <f>'Input Sheet'!D255</f>
        <v>0</v>
      </c>
      <c r="D183" s="2">
        <f t="shared" ref="D183:BJ183" si="160">IF(C181-C185=0,0,C185)</f>
        <v>0</v>
      </c>
      <c r="E183" s="2">
        <f t="shared" si="160"/>
        <v>0</v>
      </c>
      <c r="F183" s="2">
        <f t="shared" si="160"/>
        <v>0</v>
      </c>
      <c r="G183" s="2">
        <f t="shared" si="160"/>
        <v>0</v>
      </c>
      <c r="H183" s="2">
        <f t="shared" si="160"/>
        <v>0</v>
      </c>
      <c r="I183" s="2">
        <f t="shared" si="160"/>
        <v>0</v>
      </c>
      <c r="J183" s="2">
        <f t="shared" si="160"/>
        <v>0</v>
      </c>
      <c r="K183" s="2">
        <f t="shared" si="160"/>
        <v>0</v>
      </c>
      <c r="L183" s="2">
        <f t="shared" si="160"/>
        <v>0</v>
      </c>
      <c r="M183" s="2">
        <f t="shared" si="160"/>
        <v>0</v>
      </c>
      <c r="N183" s="2">
        <f t="shared" si="160"/>
        <v>0</v>
      </c>
      <c r="O183" s="2">
        <f t="shared" si="160"/>
        <v>0</v>
      </c>
      <c r="P183" s="2">
        <f t="shared" si="160"/>
        <v>0</v>
      </c>
      <c r="Q183" s="2">
        <f t="shared" si="160"/>
        <v>0</v>
      </c>
      <c r="R183" s="2">
        <f t="shared" si="160"/>
        <v>0</v>
      </c>
      <c r="S183" s="2">
        <f t="shared" si="160"/>
        <v>0</v>
      </c>
      <c r="T183" s="2">
        <f t="shared" si="160"/>
        <v>0</v>
      </c>
      <c r="U183" s="2">
        <f t="shared" si="160"/>
        <v>0</v>
      </c>
      <c r="V183" s="2">
        <f t="shared" si="160"/>
        <v>0</v>
      </c>
      <c r="W183" s="2">
        <f t="shared" si="160"/>
        <v>0</v>
      </c>
      <c r="X183" s="2">
        <f t="shared" si="160"/>
        <v>0</v>
      </c>
      <c r="Y183" s="2">
        <f t="shared" si="160"/>
        <v>0</v>
      </c>
      <c r="Z183" s="2">
        <f t="shared" si="160"/>
        <v>0</v>
      </c>
      <c r="AA183" s="2">
        <f t="shared" si="160"/>
        <v>0</v>
      </c>
      <c r="AB183" s="2">
        <f t="shared" si="160"/>
        <v>0</v>
      </c>
      <c r="AC183" s="2">
        <f t="shared" si="160"/>
        <v>0</v>
      </c>
      <c r="AD183" s="2">
        <f t="shared" si="160"/>
        <v>0</v>
      </c>
      <c r="AE183" s="2">
        <f t="shared" si="160"/>
        <v>0</v>
      </c>
      <c r="AF183" s="2">
        <f t="shared" si="160"/>
        <v>0</v>
      </c>
      <c r="AG183" s="2">
        <f t="shared" si="160"/>
        <v>0</v>
      </c>
      <c r="AH183" s="2">
        <f t="shared" si="160"/>
        <v>0</v>
      </c>
      <c r="AI183" s="2">
        <f t="shared" si="160"/>
        <v>0</v>
      </c>
      <c r="AJ183" s="2">
        <f t="shared" si="160"/>
        <v>0</v>
      </c>
      <c r="AK183" s="2">
        <f t="shared" si="160"/>
        <v>0</v>
      </c>
      <c r="AL183" s="2">
        <f t="shared" si="160"/>
        <v>0</v>
      </c>
      <c r="AM183" s="2">
        <f t="shared" si="160"/>
        <v>0</v>
      </c>
      <c r="AN183" s="2">
        <f t="shared" si="160"/>
        <v>0</v>
      </c>
      <c r="AO183" s="2">
        <f t="shared" si="160"/>
        <v>0</v>
      </c>
      <c r="AP183" s="2">
        <f t="shared" si="160"/>
        <v>0</v>
      </c>
      <c r="AQ183" s="2">
        <f t="shared" si="160"/>
        <v>0</v>
      </c>
      <c r="AR183" s="2">
        <f t="shared" si="160"/>
        <v>0</v>
      </c>
      <c r="AS183" s="2">
        <f t="shared" si="160"/>
        <v>0</v>
      </c>
      <c r="AT183" s="2">
        <f t="shared" si="160"/>
        <v>0</v>
      </c>
      <c r="AU183" s="2">
        <f t="shared" si="160"/>
        <v>0</v>
      </c>
      <c r="AV183" s="2">
        <f t="shared" si="160"/>
        <v>0</v>
      </c>
      <c r="AW183" s="2">
        <f t="shared" si="160"/>
        <v>0</v>
      </c>
      <c r="AX183" s="2">
        <f t="shared" si="160"/>
        <v>0</v>
      </c>
      <c r="AY183" s="2">
        <f t="shared" si="160"/>
        <v>0</v>
      </c>
      <c r="AZ183" s="2">
        <f t="shared" si="160"/>
        <v>0</v>
      </c>
      <c r="BA183" s="2">
        <f t="shared" si="160"/>
        <v>0</v>
      </c>
      <c r="BB183" s="2">
        <f t="shared" si="160"/>
        <v>0</v>
      </c>
      <c r="BC183" s="2">
        <f t="shared" si="160"/>
        <v>0</v>
      </c>
      <c r="BD183" s="2">
        <f t="shared" si="160"/>
        <v>0</v>
      </c>
      <c r="BE183" s="2">
        <f t="shared" si="160"/>
        <v>0</v>
      </c>
      <c r="BF183" s="2">
        <f t="shared" si="160"/>
        <v>0</v>
      </c>
      <c r="BG183" s="2">
        <f t="shared" si="160"/>
        <v>0</v>
      </c>
      <c r="BH183" s="2">
        <f t="shared" si="160"/>
        <v>0</v>
      </c>
      <c r="BI183" s="2">
        <f t="shared" si="160"/>
        <v>0</v>
      </c>
      <c r="BJ183" s="2">
        <f t="shared" si="160"/>
        <v>0</v>
      </c>
    </row>
    <row r="184" spans="1:62" x14ac:dyDescent="0.25">
      <c r="B184" s="2" t="str">
        <f>B174</f>
        <v>Charge For Month</v>
      </c>
      <c r="C184" s="2">
        <f>IF(ROUND((C181-C183),0)&gt;=ROUND('Input Sheet'!$D$166*C181/12,0),'Input Sheet'!$D$166*C181/12,0)</f>
        <v>0</v>
      </c>
      <c r="D184" s="2">
        <f>IF(ROUND((D181-D183),0)&gt;=ROUND('Input Sheet'!$D$166*D181/12,0),'Input Sheet'!$D$166*D181/12,0)</f>
        <v>0</v>
      </c>
      <c r="E184" s="2">
        <f>IF(ROUND((E181-E183),0)&gt;=ROUND('Input Sheet'!$D$166*E181/12,0),'Input Sheet'!$D$166*E181/12,0)</f>
        <v>0</v>
      </c>
      <c r="F184" s="2">
        <f>IF(ROUND((F181-F183),0)&gt;=ROUND('Input Sheet'!$D$166*F181/12,0),'Input Sheet'!$D$166*F181/12,0)</f>
        <v>0</v>
      </c>
      <c r="G184" s="2">
        <f>IF(ROUND((G181-G183),0)&gt;=ROUND('Input Sheet'!$D$166*G181/12,0),'Input Sheet'!$D$166*G181/12,0)</f>
        <v>0</v>
      </c>
      <c r="H184" s="2">
        <f>IF(ROUND((H181-H183),0)&gt;=ROUND('Input Sheet'!$D$166*H181/12,0),'Input Sheet'!$D$166*H181/12,0)</f>
        <v>0</v>
      </c>
      <c r="I184" s="2">
        <f>IF(ROUND((I181-I183),0)&gt;=ROUND('Input Sheet'!$D$166*I181/12,0),'Input Sheet'!$D$166*I181/12,0)</f>
        <v>0</v>
      </c>
      <c r="J184" s="2">
        <f>IF(ROUND((J181-J183),0)&gt;=ROUND('Input Sheet'!$D$166*J181/12,0),'Input Sheet'!$D$166*J181/12,0)</f>
        <v>0</v>
      </c>
      <c r="K184" s="2">
        <f>IF(ROUND((K181-K183),0)&gt;=ROUND('Input Sheet'!$D$166*K181/12,0),'Input Sheet'!$D$166*K181/12,0)</f>
        <v>0</v>
      </c>
      <c r="L184" s="2">
        <f>IF(ROUND((L181-L183),0)&gt;=ROUND('Input Sheet'!$D$166*L181/12,0),'Input Sheet'!$D$166*L181/12,0)</f>
        <v>0</v>
      </c>
      <c r="M184" s="2">
        <f>IF(ROUND((M181-M183),0)&gt;=ROUND('Input Sheet'!$D$166*M181/12,0),'Input Sheet'!$D$166*M181/12,0)</f>
        <v>0</v>
      </c>
      <c r="N184" s="2">
        <f>IF(ROUND((N181-N183),0)&gt;=ROUND('Input Sheet'!$D$166*N181/12,0),'Input Sheet'!$D$166*N181/12,0)</f>
        <v>0</v>
      </c>
      <c r="O184" s="2">
        <f>IF(ROUND((O181-O183),0)&gt;=ROUND('Input Sheet'!$D$166*O181/12,0),'Input Sheet'!$D$166*O181/12,0)</f>
        <v>0</v>
      </c>
      <c r="P184" s="2">
        <f>IF(ROUND((P181-P183),0)&gt;=ROUND('Input Sheet'!$D$166*P181/12,0),'Input Sheet'!$D$166*P181/12,0)</f>
        <v>0</v>
      </c>
      <c r="Q184" s="2">
        <f>IF(ROUND((Q181-Q183),0)&gt;=ROUND('Input Sheet'!$D$166*Q181/12,0),'Input Sheet'!$D$166*Q181/12,0)</f>
        <v>0</v>
      </c>
      <c r="R184" s="2">
        <f>IF(ROUND((R181-R183),0)&gt;=ROUND('Input Sheet'!$D$166*R181/12,0),'Input Sheet'!$D$166*R181/12,0)</f>
        <v>0</v>
      </c>
      <c r="S184" s="2">
        <f>IF(ROUND((S181-S183),0)&gt;=ROUND('Input Sheet'!$D$166*S181/12,0),'Input Sheet'!$D$166*S181/12,0)</f>
        <v>0</v>
      </c>
      <c r="T184" s="2">
        <f>IF(ROUND((T181-T183),0)&gt;=ROUND('Input Sheet'!$D$166*T181/12,0),'Input Sheet'!$D$166*T181/12,0)</f>
        <v>0</v>
      </c>
      <c r="U184" s="2">
        <f>IF(ROUND((U181-U183),0)&gt;=ROUND('Input Sheet'!$D$166*U181/12,0),'Input Sheet'!$D$166*U181/12,0)</f>
        <v>0</v>
      </c>
      <c r="V184" s="2">
        <f>IF(ROUND((V181-V183),0)&gt;=ROUND('Input Sheet'!$D$166*V181/12,0),'Input Sheet'!$D$166*V181/12,0)</f>
        <v>0</v>
      </c>
      <c r="W184" s="2">
        <f>IF(ROUND((W181-W183),0)&gt;=ROUND('Input Sheet'!$D$166*W181/12,0),'Input Sheet'!$D$166*W181/12,0)</f>
        <v>0</v>
      </c>
      <c r="X184" s="2">
        <f>IF(ROUND((X181-X183),0)&gt;=ROUND('Input Sheet'!$D$166*X181/12,0),'Input Sheet'!$D$166*X181/12,0)</f>
        <v>0</v>
      </c>
      <c r="Y184" s="2">
        <f>IF(ROUND((Y181-Y183),0)&gt;=ROUND('Input Sheet'!$D$166*Y181/12,0),'Input Sheet'!$D$166*Y181/12,0)</f>
        <v>0</v>
      </c>
      <c r="Z184" s="2">
        <f>IF(ROUND((Z181-Z183),0)&gt;=ROUND('Input Sheet'!$D$166*Z181/12,0),'Input Sheet'!$D$166*Z181/12,0)</f>
        <v>0</v>
      </c>
      <c r="AA184" s="2">
        <f>IF(ROUND((AA181-AA183),0)&gt;=ROUND('Input Sheet'!$D$166*AA181/12,0),'Input Sheet'!$D$166*AA181/12,0)</f>
        <v>0</v>
      </c>
      <c r="AB184" s="2">
        <f>IF(ROUND((AB181-AB183),0)&gt;=ROUND('Input Sheet'!$D$166*AB181/12,0),'Input Sheet'!$D$166*AB181/12,0)</f>
        <v>0</v>
      </c>
      <c r="AC184" s="2">
        <f>IF(ROUND((AC181-AC183),0)&gt;=ROUND('Input Sheet'!$D$166*AC181/12,0),'Input Sheet'!$D$166*AC181/12,0)</f>
        <v>0</v>
      </c>
      <c r="AD184" s="2">
        <f>IF(ROUND((AD181-AD183),0)&gt;=ROUND('Input Sheet'!$D$166*AD181/12,0),'Input Sheet'!$D$166*AD181/12,0)</f>
        <v>0</v>
      </c>
      <c r="AE184" s="2">
        <f>IF(ROUND((AE181-AE183),0)&gt;=ROUND('Input Sheet'!$D$166*AE181/12,0),'Input Sheet'!$D$166*AE181/12,0)</f>
        <v>0</v>
      </c>
      <c r="AF184" s="2">
        <f>IF(ROUND((AF181-AF183),0)&gt;=ROUND('Input Sheet'!$D$166*AF181/12,0),'Input Sheet'!$D$166*AF181/12,0)</f>
        <v>0</v>
      </c>
      <c r="AG184" s="2">
        <f>IF(ROUND((AG181-AG183),0)&gt;=ROUND('Input Sheet'!$D$166*AG181/12,0),'Input Sheet'!$D$166*AG181/12,0)</f>
        <v>0</v>
      </c>
      <c r="AH184" s="2">
        <f>IF(ROUND((AH181-AH183),0)&gt;=ROUND('Input Sheet'!$D$166*AH181/12,0),'Input Sheet'!$D$166*AH181/12,0)</f>
        <v>0</v>
      </c>
      <c r="AI184" s="2">
        <f>IF(ROUND((AI181-AI183),0)&gt;=ROUND('Input Sheet'!$D$166*AI181/12,0),'Input Sheet'!$D$166*AI181/12,0)</f>
        <v>0</v>
      </c>
      <c r="AJ184" s="2">
        <f>IF(ROUND((AJ181-AJ183),0)&gt;=ROUND('Input Sheet'!$D$166*AJ181/12,0),'Input Sheet'!$D$166*AJ181/12,0)</f>
        <v>0</v>
      </c>
      <c r="AK184" s="2">
        <f>IF(ROUND((AK181-AK183),0)&gt;=ROUND('Input Sheet'!$D$166*AK181/12,0),'Input Sheet'!$D$166*AK181/12,0)</f>
        <v>0</v>
      </c>
      <c r="AL184" s="2">
        <f>IF(ROUND((AL181-AL183),0)&gt;=ROUND('Input Sheet'!$D$166*AL181/12,0),'Input Sheet'!$D$166*AL181/12,0)</f>
        <v>0</v>
      </c>
      <c r="AM184" s="2">
        <f>IF(ROUND((AM181-AM183),0)&gt;=ROUND('Input Sheet'!$D$166*AM181/12,0),'Input Sheet'!$D$166*AM181/12,0)</f>
        <v>0</v>
      </c>
      <c r="AN184" s="2">
        <f>IF(ROUND((AN181-AN183),0)&gt;=ROUND('Input Sheet'!$D$166*AN181/12,0),'Input Sheet'!$D$166*AN181/12,0)</f>
        <v>0</v>
      </c>
      <c r="AO184" s="2">
        <f>IF(ROUND((AO181-AO183),0)&gt;=ROUND('Input Sheet'!$D$166*AO181/12,0),'Input Sheet'!$D$166*AO181/12,0)</f>
        <v>0</v>
      </c>
      <c r="AP184" s="2">
        <f>IF(ROUND((AP181-AP183),0)&gt;=ROUND('Input Sheet'!$D$166*AP181/12,0),'Input Sheet'!$D$166*AP181/12,0)</f>
        <v>0</v>
      </c>
      <c r="AQ184" s="2">
        <f>IF(ROUND((AQ181-AQ183),0)&gt;=ROUND('Input Sheet'!$D$166*AQ181/12,0),'Input Sheet'!$D$166*AQ181/12,0)</f>
        <v>0</v>
      </c>
      <c r="AR184" s="2">
        <f>IF(ROUND((AR181-AR183),0)&gt;=ROUND('Input Sheet'!$D$166*AR181/12,0),'Input Sheet'!$D$166*AR181/12,0)</f>
        <v>0</v>
      </c>
      <c r="AS184" s="2">
        <f>IF(ROUND((AS181-AS183),0)&gt;=ROUND('Input Sheet'!$D$166*AS181/12,0),'Input Sheet'!$D$166*AS181/12,0)</f>
        <v>0</v>
      </c>
      <c r="AT184" s="2">
        <f>IF(ROUND((AT181-AT183),0)&gt;=ROUND('Input Sheet'!$D$166*AT181/12,0),'Input Sheet'!$D$166*AT181/12,0)</f>
        <v>0</v>
      </c>
      <c r="AU184" s="2">
        <f>IF(ROUND((AU181-AU183),0)&gt;=ROUND('Input Sheet'!$D$166*AU181/12,0),'Input Sheet'!$D$166*AU181/12,0)</f>
        <v>0</v>
      </c>
      <c r="AV184" s="2">
        <f>IF(ROUND((AV181-AV183),0)&gt;=ROUND('Input Sheet'!$D$166*AV181/12,0),'Input Sheet'!$D$166*AV181/12,0)</f>
        <v>0</v>
      </c>
      <c r="AW184" s="2">
        <f>IF(ROUND((AW181-AW183),0)&gt;=ROUND('Input Sheet'!$D$166*AW181/12,0),'Input Sheet'!$D$166*AW181/12,0)</f>
        <v>0</v>
      </c>
      <c r="AX184" s="2">
        <f>IF(ROUND((AX181-AX183),0)&gt;=ROUND('Input Sheet'!$D$166*AX181/12,0),'Input Sheet'!$D$166*AX181/12,0)</f>
        <v>0</v>
      </c>
      <c r="AY184" s="2">
        <f>IF(ROUND((AY181-AY183),0)&gt;=ROUND('Input Sheet'!$D$166*AY181/12,0),'Input Sheet'!$D$166*AY181/12,0)</f>
        <v>0</v>
      </c>
      <c r="AZ184" s="2">
        <f>IF(ROUND((AZ181-AZ183),0)&gt;=ROUND('Input Sheet'!$D$166*AZ181/12,0),'Input Sheet'!$D$166*AZ181/12,0)</f>
        <v>0</v>
      </c>
      <c r="BA184" s="2">
        <f>IF(ROUND((BA181-BA183),0)&gt;=ROUND('Input Sheet'!$D$166*BA181/12,0),'Input Sheet'!$D$166*BA181/12,0)</f>
        <v>0</v>
      </c>
      <c r="BB184" s="2">
        <f>IF(ROUND((BB181-BB183),0)&gt;=ROUND('Input Sheet'!$D$166*BB181/12,0),'Input Sheet'!$D$166*BB181/12,0)</f>
        <v>0</v>
      </c>
      <c r="BC184" s="2">
        <f>IF(ROUND((BC181-BC183),0)&gt;=ROUND('Input Sheet'!$D$166*BC181/12,0),'Input Sheet'!$D$166*BC181/12,0)</f>
        <v>0</v>
      </c>
      <c r="BD184" s="2">
        <f>IF(ROUND((BD181-BD183),0)&gt;=ROUND('Input Sheet'!$D$166*BD181/12,0),'Input Sheet'!$D$166*BD181/12,0)</f>
        <v>0</v>
      </c>
      <c r="BE184" s="2">
        <f>IF(ROUND((BE181-BE183),0)&gt;=ROUND('Input Sheet'!$D$166*BE181/12,0),'Input Sheet'!$D$166*BE181/12,0)</f>
        <v>0</v>
      </c>
      <c r="BF184" s="2">
        <f>IF(ROUND((BF181-BF183),0)&gt;=ROUND('Input Sheet'!$D$166*BF181/12,0),'Input Sheet'!$D$166*BF181/12,0)</f>
        <v>0</v>
      </c>
      <c r="BG184" s="2">
        <f>IF(ROUND((BG181-BG183),0)&gt;=ROUND('Input Sheet'!$D$166*BG181/12,0),'Input Sheet'!$D$166*BG181/12,0)</f>
        <v>0</v>
      </c>
      <c r="BH184" s="2">
        <f>IF(ROUND((BH181-BH183),0)&gt;=ROUND('Input Sheet'!$D$166*BH181/12,0),'Input Sheet'!$D$166*BH181/12,0)</f>
        <v>0</v>
      </c>
      <c r="BI184" s="2">
        <f>IF(ROUND((BI181-BI183),0)&gt;=ROUND('Input Sheet'!$D$166*BI181/12,0),'Input Sheet'!$D$166*BI181/12,0)</f>
        <v>0</v>
      </c>
      <c r="BJ184" s="2">
        <f>IF(ROUND((BJ181-BJ183),0)&gt;=ROUND('Input Sheet'!$D$166*BJ181/12,0),'Input Sheet'!$D$166*BJ181/12,0)</f>
        <v>0</v>
      </c>
    </row>
    <row r="185" spans="1:62" x14ac:dyDescent="0.25">
      <c r="B185" s="2" t="str">
        <f>B175</f>
        <v>Cumulative C/Fwd</v>
      </c>
      <c r="C185" s="27">
        <f>C183+C184</f>
        <v>0</v>
      </c>
      <c r="D185" s="27">
        <f>D183+D184</f>
        <v>0</v>
      </c>
      <c r="E185" s="27">
        <f t="shared" ref="E185:AL185" si="161">E183+E184</f>
        <v>0</v>
      </c>
      <c r="F185" s="27">
        <f t="shared" si="161"/>
        <v>0</v>
      </c>
      <c r="G185" s="27">
        <f t="shared" si="161"/>
        <v>0</v>
      </c>
      <c r="H185" s="27">
        <f t="shared" si="161"/>
        <v>0</v>
      </c>
      <c r="I185" s="27">
        <f t="shared" si="161"/>
        <v>0</v>
      </c>
      <c r="J185" s="27">
        <f t="shared" si="161"/>
        <v>0</v>
      </c>
      <c r="K185" s="27">
        <f t="shared" si="161"/>
        <v>0</v>
      </c>
      <c r="L185" s="27">
        <f t="shared" si="161"/>
        <v>0</v>
      </c>
      <c r="M185" s="27">
        <f t="shared" si="161"/>
        <v>0</v>
      </c>
      <c r="N185" s="27">
        <f t="shared" si="161"/>
        <v>0</v>
      </c>
      <c r="O185" s="27">
        <f t="shared" si="161"/>
        <v>0</v>
      </c>
      <c r="P185" s="27">
        <f t="shared" si="161"/>
        <v>0</v>
      </c>
      <c r="Q185" s="27">
        <f t="shared" si="161"/>
        <v>0</v>
      </c>
      <c r="R185" s="27">
        <f t="shared" si="161"/>
        <v>0</v>
      </c>
      <c r="S185" s="27">
        <f t="shared" si="161"/>
        <v>0</v>
      </c>
      <c r="T185" s="27">
        <f t="shared" si="161"/>
        <v>0</v>
      </c>
      <c r="U185" s="27">
        <f t="shared" si="161"/>
        <v>0</v>
      </c>
      <c r="V185" s="27">
        <f t="shared" si="161"/>
        <v>0</v>
      </c>
      <c r="W185" s="27">
        <f t="shared" si="161"/>
        <v>0</v>
      </c>
      <c r="X185" s="27">
        <f t="shared" si="161"/>
        <v>0</v>
      </c>
      <c r="Y185" s="27">
        <f t="shared" si="161"/>
        <v>0</v>
      </c>
      <c r="Z185" s="27">
        <f t="shared" si="161"/>
        <v>0</v>
      </c>
      <c r="AA185" s="27">
        <f t="shared" si="161"/>
        <v>0</v>
      </c>
      <c r="AB185" s="27">
        <f t="shared" si="161"/>
        <v>0</v>
      </c>
      <c r="AC185" s="27">
        <f t="shared" si="161"/>
        <v>0</v>
      </c>
      <c r="AD185" s="27">
        <f t="shared" si="161"/>
        <v>0</v>
      </c>
      <c r="AE185" s="27">
        <f t="shared" si="161"/>
        <v>0</v>
      </c>
      <c r="AF185" s="27">
        <f t="shared" si="161"/>
        <v>0</v>
      </c>
      <c r="AG185" s="27">
        <f t="shared" si="161"/>
        <v>0</v>
      </c>
      <c r="AH185" s="27">
        <f t="shared" si="161"/>
        <v>0</v>
      </c>
      <c r="AI185" s="27">
        <f t="shared" si="161"/>
        <v>0</v>
      </c>
      <c r="AJ185" s="27">
        <f t="shared" si="161"/>
        <v>0</v>
      </c>
      <c r="AK185" s="27">
        <f t="shared" si="161"/>
        <v>0</v>
      </c>
      <c r="AL185" s="27">
        <f t="shared" si="161"/>
        <v>0</v>
      </c>
      <c r="AM185" s="27">
        <f t="shared" ref="AM185:BJ185" si="162">AM183+AM184</f>
        <v>0</v>
      </c>
      <c r="AN185" s="27">
        <f t="shared" si="162"/>
        <v>0</v>
      </c>
      <c r="AO185" s="27">
        <f t="shared" si="162"/>
        <v>0</v>
      </c>
      <c r="AP185" s="27">
        <f t="shared" si="162"/>
        <v>0</v>
      </c>
      <c r="AQ185" s="27">
        <f t="shared" si="162"/>
        <v>0</v>
      </c>
      <c r="AR185" s="27">
        <f t="shared" si="162"/>
        <v>0</v>
      </c>
      <c r="AS185" s="27">
        <f t="shared" si="162"/>
        <v>0</v>
      </c>
      <c r="AT185" s="27">
        <f t="shared" si="162"/>
        <v>0</v>
      </c>
      <c r="AU185" s="27">
        <f t="shared" si="162"/>
        <v>0</v>
      </c>
      <c r="AV185" s="27">
        <f t="shared" si="162"/>
        <v>0</v>
      </c>
      <c r="AW185" s="27">
        <f t="shared" si="162"/>
        <v>0</v>
      </c>
      <c r="AX185" s="27">
        <f t="shared" si="162"/>
        <v>0</v>
      </c>
      <c r="AY185" s="27">
        <f t="shared" si="162"/>
        <v>0</v>
      </c>
      <c r="AZ185" s="27">
        <f t="shared" si="162"/>
        <v>0</v>
      </c>
      <c r="BA185" s="27">
        <f t="shared" si="162"/>
        <v>0</v>
      </c>
      <c r="BB185" s="27">
        <f t="shared" si="162"/>
        <v>0</v>
      </c>
      <c r="BC185" s="27">
        <f t="shared" si="162"/>
        <v>0</v>
      </c>
      <c r="BD185" s="27">
        <f t="shared" si="162"/>
        <v>0</v>
      </c>
      <c r="BE185" s="27">
        <f t="shared" si="162"/>
        <v>0</v>
      </c>
      <c r="BF185" s="27">
        <f t="shared" si="162"/>
        <v>0</v>
      </c>
      <c r="BG185" s="27">
        <f t="shared" si="162"/>
        <v>0</v>
      </c>
      <c r="BH185" s="27">
        <f t="shared" si="162"/>
        <v>0</v>
      </c>
      <c r="BI185" s="27">
        <f t="shared" si="162"/>
        <v>0</v>
      </c>
      <c r="BJ185" s="27">
        <f t="shared" si="162"/>
        <v>0</v>
      </c>
    </row>
    <row r="187" spans="1:62" ht="14.4" thickBot="1" x14ac:dyDescent="0.3">
      <c r="B187" s="3" t="s">
        <v>19</v>
      </c>
      <c r="C187" s="28">
        <f>C181-C185</f>
        <v>0</v>
      </c>
      <c r="D187" s="28">
        <f>D181-D185</f>
        <v>0</v>
      </c>
      <c r="E187" s="28">
        <f t="shared" ref="E187:AL187" si="163">E181-E185</f>
        <v>0</v>
      </c>
      <c r="F187" s="28">
        <f t="shared" si="163"/>
        <v>0</v>
      </c>
      <c r="G187" s="28">
        <f t="shared" si="163"/>
        <v>0</v>
      </c>
      <c r="H187" s="28">
        <f t="shared" si="163"/>
        <v>0</v>
      </c>
      <c r="I187" s="28">
        <f t="shared" si="163"/>
        <v>0</v>
      </c>
      <c r="J187" s="28">
        <f t="shared" si="163"/>
        <v>0</v>
      </c>
      <c r="K187" s="28">
        <f t="shared" si="163"/>
        <v>0</v>
      </c>
      <c r="L187" s="28">
        <f t="shared" si="163"/>
        <v>0</v>
      </c>
      <c r="M187" s="28">
        <f t="shared" si="163"/>
        <v>0</v>
      </c>
      <c r="N187" s="28">
        <f t="shared" si="163"/>
        <v>0</v>
      </c>
      <c r="O187" s="28">
        <f t="shared" si="163"/>
        <v>0</v>
      </c>
      <c r="P187" s="28">
        <f t="shared" si="163"/>
        <v>0</v>
      </c>
      <c r="Q187" s="28">
        <f t="shared" si="163"/>
        <v>0</v>
      </c>
      <c r="R187" s="28">
        <f t="shared" si="163"/>
        <v>0</v>
      </c>
      <c r="S187" s="28">
        <f t="shared" si="163"/>
        <v>0</v>
      </c>
      <c r="T187" s="28">
        <f t="shared" si="163"/>
        <v>0</v>
      </c>
      <c r="U187" s="28">
        <f t="shared" si="163"/>
        <v>0</v>
      </c>
      <c r="V187" s="28">
        <f t="shared" si="163"/>
        <v>0</v>
      </c>
      <c r="W187" s="28">
        <f t="shared" si="163"/>
        <v>0</v>
      </c>
      <c r="X187" s="28">
        <f t="shared" si="163"/>
        <v>0</v>
      </c>
      <c r="Y187" s="28">
        <f t="shared" si="163"/>
        <v>0</v>
      </c>
      <c r="Z187" s="28">
        <f t="shared" si="163"/>
        <v>0</v>
      </c>
      <c r="AA187" s="28">
        <f t="shared" si="163"/>
        <v>0</v>
      </c>
      <c r="AB187" s="28">
        <f t="shared" si="163"/>
        <v>0</v>
      </c>
      <c r="AC187" s="28">
        <f t="shared" si="163"/>
        <v>0</v>
      </c>
      <c r="AD187" s="28">
        <f t="shared" si="163"/>
        <v>0</v>
      </c>
      <c r="AE187" s="28">
        <f t="shared" si="163"/>
        <v>0</v>
      </c>
      <c r="AF187" s="28">
        <f t="shared" si="163"/>
        <v>0</v>
      </c>
      <c r="AG187" s="28">
        <f t="shared" si="163"/>
        <v>0</v>
      </c>
      <c r="AH187" s="28">
        <f t="shared" si="163"/>
        <v>0</v>
      </c>
      <c r="AI187" s="28">
        <f t="shared" si="163"/>
        <v>0</v>
      </c>
      <c r="AJ187" s="28">
        <f t="shared" si="163"/>
        <v>0</v>
      </c>
      <c r="AK187" s="28">
        <f t="shared" si="163"/>
        <v>0</v>
      </c>
      <c r="AL187" s="28">
        <f t="shared" si="163"/>
        <v>0</v>
      </c>
      <c r="AM187" s="28">
        <f t="shared" ref="AM187:BJ187" si="164">AM181-AM185</f>
        <v>0</v>
      </c>
      <c r="AN187" s="28">
        <f t="shared" si="164"/>
        <v>0</v>
      </c>
      <c r="AO187" s="28">
        <f t="shared" si="164"/>
        <v>0</v>
      </c>
      <c r="AP187" s="28">
        <f t="shared" si="164"/>
        <v>0</v>
      </c>
      <c r="AQ187" s="28">
        <f t="shared" si="164"/>
        <v>0</v>
      </c>
      <c r="AR187" s="28">
        <f t="shared" si="164"/>
        <v>0</v>
      </c>
      <c r="AS187" s="28">
        <f t="shared" si="164"/>
        <v>0</v>
      </c>
      <c r="AT187" s="28">
        <f t="shared" si="164"/>
        <v>0</v>
      </c>
      <c r="AU187" s="28">
        <f t="shared" si="164"/>
        <v>0</v>
      </c>
      <c r="AV187" s="28">
        <f t="shared" si="164"/>
        <v>0</v>
      </c>
      <c r="AW187" s="28">
        <f t="shared" si="164"/>
        <v>0</v>
      </c>
      <c r="AX187" s="28">
        <f t="shared" si="164"/>
        <v>0</v>
      </c>
      <c r="AY187" s="28">
        <f t="shared" si="164"/>
        <v>0</v>
      </c>
      <c r="AZ187" s="28">
        <f t="shared" si="164"/>
        <v>0</v>
      </c>
      <c r="BA187" s="28">
        <f t="shared" si="164"/>
        <v>0</v>
      </c>
      <c r="BB187" s="28">
        <f t="shared" si="164"/>
        <v>0</v>
      </c>
      <c r="BC187" s="28">
        <f t="shared" si="164"/>
        <v>0</v>
      </c>
      <c r="BD187" s="28">
        <f t="shared" si="164"/>
        <v>0</v>
      </c>
      <c r="BE187" s="28">
        <f t="shared" si="164"/>
        <v>0</v>
      </c>
      <c r="BF187" s="28">
        <f t="shared" si="164"/>
        <v>0</v>
      </c>
      <c r="BG187" s="28">
        <f t="shared" si="164"/>
        <v>0</v>
      </c>
      <c r="BH187" s="28">
        <f t="shared" si="164"/>
        <v>0</v>
      </c>
      <c r="BI187" s="28">
        <f t="shared" si="164"/>
        <v>0</v>
      </c>
      <c r="BJ187" s="28">
        <f t="shared" si="164"/>
        <v>0</v>
      </c>
    </row>
    <row r="188" spans="1:62" ht="14.4" thickTop="1" x14ac:dyDescent="0.25"/>
    <row r="189" spans="1:62" x14ac:dyDescent="0.25">
      <c r="A189" s="3" t="str">
        <f>'Input Sheet'!B176</f>
        <v>Other</v>
      </c>
      <c r="B189" s="2" t="str">
        <f>B179</f>
        <v>Opening Balance At Cost</v>
      </c>
      <c r="C189" s="2">
        <f>'Input Sheet'!C256</f>
        <v>0</v>
      </c>
      <c r="D189" s="2">
        <f>IF(C191-C195=0,0,C191)</f>
        <v>0</v>
      </c>
      <c r="E189" s="2">
        <f>IF(D191-D195=0,0,D191)</f>
        <v>0</v>
      </c>
      <c r="F189" s="2">
        <f>IF(E191-E195=0,0,E191)</f>
        <v>0</v>
      </c>
      <c r="G189" s="2">
        <f>IF(F191-F195=0,0,F191)</f>
        <v>0</v>
      </c>
      <c r="H189" s="2">
        <f>IF(G191-G195=0,0,G191)</f>
        <v>0</v>
      </c>
      <c r="I189" s="2">
        <f t="shared" ref="I189:BJ189" si="165">IF(H191-H195=0,0,H191)</f>
        <v>0</v>
      </c>
      <c r="J189" s="2">
        <f t="shared" si="165"/>
        <v>0</v>
      </c>
      <c r="K189" s="2">
        <f t="shared" si="165"/>
        <v>0</v>
      </c>
      <c r="L189" s="2">
        <f t="shared" si="165"/>
        <v>0</v>
      </c>
      <c r="M189" s="2">
        <f t="shared" si="165"/>
        <v>0</v>
      </c>
      <c r="N189" s="2">
        <f t="shared" si="165"/>
        <v>0</v>
      </c>
      <c r="O189" s="2">
        <f t="shared" si="165"/>
        <v>0</v>
      </c>
      <c r="P189" s="2">
        <f t="shared" si="165"/>
        <v>0</v>
      </c>
      <c r="Q189" s="2">
        <f t="shared" si="165"/>
        <v>0</v>
      </c>
      <c r="R189" s="2">
        <f t="shared" si="165"/>
        <v>0</v>
      </c>
      <c r="S189" s="2">
        <f t="shared" si="165"/>
        <v>0</v>
      </c>
      <c r="T189" s="2">
        <f t="shared" si="165"/>
        <v>0</v>
      </c>
      <c r="U189" s="2">
        <f t="shared" si="165"/>
        <v>0</v>
      </c>
      <c r="V189" s="2">
        <f t="shared" si="165"/>
        <v>0</v>
      </c>
      <c r="W189" s="2">
        <f t="shared" si="165"/>
        <v>0</v>
      </c>
      <c r="X189" s="2">
        <f t="shared" si="165"/>
        <v>0</v>
      </c>
      <c r="Y189" s="2">
        <f t="shared" si="165"/>
        <v>0</v>
      </c>
      <c r="Z189" s="2">
        <f t="shared" si="165"/>
        <v>0</v>
      </c>
      <c r="AA189" s="2">
        <f t="shared" si="165"/>
        <v>0</v>
      </c>
      <c r="AB189" s="2">
        <f t="shared" si="165"/>
        <v>0</v>
      </c>
      <c r="AC189" s="2">
        <f t="shared" si="165"/>
        <v>0</v>
      </c>
      <c r="AD189" s="2">
        <f t="shared" si="165"/>
        <v>0</v>
      </c>
      <c r="AE189" s="2">
        <f t="shared" si="165"/>
        <v>0</v>
      </c>
      <c r="AF189" s="2">
        <f t="shared" si="165"/>
        <v>0</v>
      </c>
      <c r="AG189" s="2">
        <f t="shared" si="165"/>
        <v>0</v>
      </c>
      <c r="AH189" s="2">
        <f t="shared" si="165"/>
        <v>0</v>
      </c>
      <c r="AI189" s="2">
        <f t="shared" si="165"/>
        <v>0</v>
      </c>
      <c r="AJ189" s="2">
        <f t="shared" si="165"/>
        <v>0</v>
      </c>
      <c r="AK189" s="2">
        <f t="shared" si="165"/>
        <v>0</v>
      </c>
      <c r="AL189" s="2">
        <f t="shared" si="165"/>
        <v>0</v>
      </c>
      <c r="AM189" s="2">
        <f t="shared" si="165"/>
        <v>0</v>
      </c>
      <c r="AN189" s="2">
        <f t="shared" si="165"/>
        <v>0</v>
      </c>
      <c r="AO189" s="2">
        <f t="shared" si="165"/>
        <v>0</v>
      </c>
      <c r="AP189" s="2">
        <f t="shared" si="165"/>
        <v>0</v>
      </c>
      <c r="AQ189" s="2">
        <f t="shared" si="165"/>
        <v>0</v>
      </c>
      <c r="AR189" s="2">
        <f t="shared" si="165"/>
        <v>0</v>
      </c>
      <c r="AS189" s="2">
        <f t="shared" si="165"/>
        <v>0</v>
      </c>
      <c r="AT189" s="2">
        <f t="shared" si="165"/>
        <v>0</v>
      </c>
      <c r="AU189" s="2">
        <f t="shared" si="165"/>
        <v>0</v>
      </c>
      <c r="AV189" s="2">
        <f t="shared" si="165"/>
        <v>0</v>
      </c>
      <c r="AW189" s="2">
        <f t="shared" si="165"/>
        <v>0</v>
      </c>
      <c r="AX189" s="2">
        <f t="shared" si="165"/>
        <v>0</v>
      </c>
      <c r="AY189" s="2">
        <f t="shared" si="165"/>
        <v>0</v>
      </c>
      <c r="AZ189" s="2">
        <f t="shared" si="165"/>
        <v>0</v>
      </c>
      <c r="BA189" s="2">
        <f t="shared" si="165"/>
        <v>0</v>
      </c>
      <c r="BB189" s="2">
        <f t="shared" si="165"/>
        <v>0</v>
      </c>
      <c r="BC189" s="2">
        <f t="shared" si="165"/>
        <v>0</v>
      </c>
      <c r="BD189" s="2">
        <f t="shared" si="165"/>
        <v>0</v>
      </c>
      <c r="BE189" s="2">
        <f t="shared" si="165"/>
        <v>0</v>
      </c>
      <c r="BF189" s="2">
        <f t="shared" si="165"/>
        <v>0</v>
      </c>
      <c r="BG189" s="2">
        <f t="shared" si="165"/>
        <v>0</v>
      </c>
      <c r="BH189" s="2">
        <f t="shared" si="165"/>
        <v>0</v>
      </c>
      <c r="BI189" s="2">
        <f t="shared" si="165"/>
        <v>0</v>
      </c>
      <c r="BJ189" s="2">
        <f t="shared" si="165"/>
        <v>0</v>
      </c>
    </row>
    <row r="190" spans="1:62" x14ac:dyDescent="0.25">
      <c r="B190" s="2" t="str">
        <f>B180</f>
        <v>Additions At Cost</v>
      </c>
      <c r="C190" s="2">
        <f>'Input Sheet'!C176</f>
        <v>0</v>
      </c>
      <c r="D190" s="2">
        <f>'Input Sheet'!D176</f>
        <v>0</v>
      </c>
      <c r="E190" s="2">
        <f>'Input Sheet'!E176</f>
        <v>0</v>
      </c>
      <c r="F190" s="2">
        <f>'Input Sheet'!F176</f>
        <v>0</v>
      </c>
      <c r="G190" s="2">
        <f>'Input Sheet'!G176</f>
        <v>0</v>
      </c>
      <c r="H190" s="2">
        <f>'Input Sheet'!H176</f>
        <v>0</v>
      </c>
      <c r="I190" s="2">
        <f>'Input Sheet'!I176</f>
        <v>0</v>
      </c>
      <c r="J190" s="2">
        <f>'Input Sheet'!J176</f>
        <v>0</v>
      </c>
      <c r="K190" s="2">
        <f>'Input Sheet'!K176</f>
        <v>0</v>
      </c>
      <c r="L190" s="2">
        <f>'Input Sheet'!L176</f>
        <v>0</v>
      </c>
      <c r="M190" s="2">
        <f>'Input Sheet'!M176</f>
        <v>0</v>
      </c>
      <c r="N190" s="2">
        <f>'Input Sheet'!N176</f>
        <v>0</v>
      </c>
      <c r="O190" s="2">
        <f>'Input Sheet'!O176</f>
        <v>0</v>
      </c>
      <c r="P190" s="2">
        <f>'Input Sheet'!P176</f>
        <v>0</v>
      </c>
      <c r="Q190" s="2">
        <f>'Input Sheet'!Q176</f>
        <v>0</v>
      </c>
      <c r="R190" s="2">
        <f>'Input Sheet'!R176</f>
        <v>0</v>
      </c>
      <c r="S190" s="2">
        <f>'Input Sheet'!S176</f>
        <v>0</v>
      </c>
      <c r="T190" s="2">
        <f>'Input Sheet'!T176</f>
        <v>0</v>
      </c>
      <c r="U190" s="2">
        <f>'Input Sheet'!U176</f>
        <v>0</v>
      </c>
      <c r="V190" s="2">
        <f>'Input Sheet'!V176</f>
        <v>0</v>
      </c>
      <c r="W190" s="2">
        <f>'Input Sheet'!W176</f>
        <v>0</v>
      </c>
      <c r="X190" s="2">
        <f>'Input Sheet'!X176</f>
        <v>0</v>
      </c>
      <c r="Y190" s="2">
        <f>'Input Sheet'!Y176</f>
        <v>0</v>
      </c>
      <c r="Z190" s="2">
        <f>'Input Sheet'!Z176</f>
        <v>0</v>
      </c>
      <c r="AA190" s="2">
        <f>'Input Sheet'!AA176</f>
        <v>0</v>
      </c>
      <c r="AB190" s="2">
        <f>'Input Sheet'!AB176</f>
        <v>0</v>
      </c>
      <c r="AC190" s="2">
        <f>'Input Sheet'!AC176</f>
        <v>0</v>
      </c>
      <c r="AD190" s="2">
        <f>'Input Sheet'!AD176</f>
        <v>0</v>
      </c>
      <c r="AE190" s="2">
        <f>'Input Sheet'!AE176</f>
        <v>0</v>
      </c>
      <c r="AF190" s="2">
        <f>'Input Sheet'!AF176</f>
        <v>0</v>
      </c>
      <c r="AG190" s="2">
        <f>'Input Sheet'!AG176</f>
        <v>0</v>
      </c>
      <c r="AH190" s="2">
        <f>'Input Sheet'!AH176</f>
        <v>0</v>
      </c>
      <c r="AI190" s="2">
        <f>'Input Sheet'!AI176</f>
        <v>0</v>
      </c>
      <c r="AJ190" s="2">
        <f>'Input Sheet'!AJ176</f>
        <v>0</v>
      </c>
      <c r="AK190" s="2">
        <f>'Input Sheet'!AK176</f>
        <v>0</v>
      </c>
      <c r="AL190" s="2">
        <f>'Input Sheet'!AL176</f>
        <v>0</v>
      </c>
      <c r="AM190" s="2">
        <f>'Input Sheet'!AM176</f>
        <v>0</v>
      </c>
      <c r="AN190" s="2">
        <f>'Input Sheet'!AN176</f>
        <v>0</v>
      </c>
      <c r="AO190" s="2">
        <f>'Input Sheet'!AO176</f>
        <v>0</v>
      </c>
      <c r="AP190" s="2">
        <f>'Input Sheet'!AP176</f>
        <v>0</v>
      </c>
      <c r="AQ190" s="2">
        <f>'Input Sheet'!AQ176</f>
        <v>0</v>
      </c>
      <c r="AR190" s="2">
        <f>'Input Sheet'!AR176</f>
        <v>0</v>
      </c>
      <c r="AS190" s="2">
        <f>'Input Sheet'!AS176</f>
        <v>0</v>
      </c>
      <c r="AT190" s="2">
        <f>'Input Sheet'!AT176</f>
        <v>0</v>
      </c>
      <c r="AU190" s="2">
        <f>'Input Sheet'!AU176</f>
        <v>0</v>
      </c>
      <c r="AV190" s="2">
        <f>'Input Sheet'!AV176</f>
        <v>0</v>
      </c>
      <c r="AW190" s="2">
        <f>'Input Sheet'!AW176</f>
        <v>0</v>
      </c>
      <c r="AX190" s="2">
        <f>'Input Sheet'!AX176</f>
        <v>0</v>
      </c>
      <c r="AY190" s="2">
        <f>'Input Sheet'!AY176</f>
        <v>0</v>
      </c>
      <c r="AZ190" s="2">
        <f>'Input Sheet'!AZ176</f>
        <v>0</v>
      </c>
      <c r="BA190" s="2">
        <f>'Input Sheet'!BA176</f>
        <v>0</v>
      </c>
      <c r="BB190" s="2">
        <f>'Input Sheet'!BB176</f>
        <v>0</v>
      </c>
      <c r="BC190" s="2">
        <f>'Input Sheet'!BC176</f>
        <v>0</v>
      </c>
      <c r="BD190" s="2">
        <f>'Input Sheet'!BD176</f>
        <v>0</v>
      </c>
      <c r="BE190" s="2">
        <f>'Input Sheet'!BE176</f>
        <v>0</v>
      </c>
      <c r="BF190" s="2">
        <f>'Input Sheet'!BF176</f>
        <v>0</v>
      </c>
      <c r="BG190" s="2">
        <f>'Input Sheet'!BG176</f>
        <v>0</v>
      </c>
      <c r="BH190" s="2">
        <f>'Input Sheet'!BH176</f>
        <v>0</v>
      </c>
      <c r="BI190" s="2">
        <f>'Input Sheet'!BI176</f>
        <v>0</v>
      </c>
      <c r="BJ190" s="2">
        <f>'Input Sheet'!BJ176</f>
        <v>0</v>
      </c>
    </row>
    <row r="191" spans="1:62" x14ac:dyDescent="0.25">
      <c r="B191" s="2" t="str">
        <f>A189&amp;" Total Cost"</f>
        <v>Other Total Cost</v>
      </c>
      <c r="C191" s="27">
        <f>C189+C190</f>
        <v>0</v>
      </c>
      <c r="D191" s="27">
        <f>D189+D190</f>
        <v>0</v>
      </c>
      <c r="E191" s="27">
        <f t="shared" ref="E191:AL191" si="166">E189+E190</f>
        <v>0</v>
      </c>
      <c r="F191" s="27">
        <f t="shared" si="166"/>
        <v>0</v>
      </c>
      <c r="G191" s="27">
        <f t="shared" si="166"/>
        <v>0</v>
      </c>
      <c r="H191" s="27">
        <f t="shared" si="166"/>
        <v>0</v>
      </c>
      <c r="I191" s="27">
        <f t="shared" si="166"/>
        <v>0</v>
      </c>
      <c r="J191" s="27">
        <f t="shared" si="166"/>
        <v>0</v>
      </c>
      <c r="K191" s="27">
        <f t="shared" si="166"/>
        <v>0</v>
      </c>
      <c r="L191" s="27">
        <f t="shared" si="166"/>
        <v>0</v>
      </c>
      <c r="M191" s="27">
        <f t="shared" si="166"/>
        <v>0</v>
      </c>
      <c r="N191" s="27">
        <f t="shared" si="166"/>
        <v>0</v>
      </c>
      <c r="O191" s="27">
        <f t="shared" si="166"/>
        <v>0</v>
      </c>
      <c r="P191" s="27">
        <f t="shared" si="166"/>
        <v>0</v>
      </c>
      <c r="Q191" s="27">
        <f t="shared" si="166"/>
        <v>0</v>
      </c>
      <c r="R191" s="27">
        <f t="shared" si="166"/>
        <v>0</v>
      </c>
      <c r="S191" s="27">
        <f t="shared" si="166"/>
        <v>0</v>
      </c>
      <c r="T191" s="27">
        <f t="shared" si="166"/>
        <v>0</v>
      </c>
      <c r="U191" s="27">
        <f t="shared" si="166"/>
        <v>0</v>
      </c>
      <c r="V191" s="27">
        <f t="shared" si="166"/>
        <v>0</v>
      </c>
      <c r="W191" s="27">
        <f t="shared" si="166"/>
        <v>0</v>
      </c>
      <c r="X191" s="27">
        <f t="shared" si="166"/>
        <v>0</v>
      </c>
      <c r="Y191" s="27">
        <f t="shared" si="166"/>
        <v>0</v>
      </c>
      <c r="Z191" s="27">
        <f t="shared" si="166"/>
        <v>0</v>
      </c>
      <c r="AA191" s="27">
        <f t="shared" si="166"/>
        <v>0</v>
      </c>
      <c r="AB191" s="27">
        <f t="shared" si="166"/>
        <v>0</v>
      </c>
      <c r="AC191" s="27">
        <f t="shared" si="166"/>
        <v>0</v>
      </c>
      <c r="AD191" s="27">
        <f t="shared" si="166"/>
        <v>0</v>
      </c>
      <c r="AE191" s="27">
        <f t="shared" si="166"/>
        <v>0</v>
      </c>
      <c r="AF191" s="27">
        <f t="shared" si="166"/>
        <v>0</v>
      </c>
      <c r="AG191" s="27">
        <f t="shared" si="166"/>
        <v>0</v>
      </c>
      <c r="AH191" s="27">
        <f t="shared" si="166"/>
        <v>0</v>
      </c>
      <c r="AI191" s="27">
        <f t="shared" si="166"/>
        <v>0</v>
      </c>
      <c r="AJ191" s="27">
        <f t="shared" si="166"/>
        <v>0</v>
      </c>
      <c r="AK191" s="27">
        <f t="shared" si="166"/>
        <v>0</v>
      </c>
      <c r="AL191" s="27">
        <f t="shared" si="166"/>
        <v>0</v>
      </c>
      <c r="AM191" s="27">
        <f t="shared" ref="AM191:BJ191" si="167">AM189+AM190</f>
        <v>0</v>
      </c>
      <c r="AN191" s="27">
        <f t="shared" si="167"/>
        <v>0</v>
      </c>
      <c r="AO191" s="27">
        <f t="shared" si="167"/>
        <v>0</v>
      </c>
      <c r="AP191" s="27">
        <f t="shared" si="167"/>
        <v>0</v>
      </c>
      <c r="AQ191" s="27">
        <f t="shared" si="167"/>
        <v>0</v>
      </c>
      <c r="AR191" s="27">
        <f t="shared" si="167"/>
        <v>0</v>
      </c>
      <c r="AS191" s="27">
        <f t="shared" si="167"/>
        <v>0</v>
      </c>
      <c r="AT191" s="27">
        <f t="shared" si="167"/>
        <v>0</v>
      </c>
      <c r="AU191" s="27">
        <f t="shared" si="167"/>
        <v>0</v>
      </c>
      <c r="AV191" s="27">
        <f t="shared" si="167"/>
        <v>0</v>
      </c>
      <c r="AW191" s="27">
        <f t="shared" si="167"/>
        <v>0</v>
      </c>
      <c r="AX191" s="27">
        <f t="shared" si="167"/>
        <v>0</v>
      </c>
      <c r="AY191" s="27">
        <f t="shared" si="167"/>
        <v>0</v>
      </c>
      <c r="AZ191" s="27">
        <f t="shared" si="167"/>
        <v>0</v>
      </c>
      <c r="BA191" s="27">
        <f t="shared" si="167"/>
        <v>0</v>
      </c>
      <c r="BB191" s="27">
        <f t="shared" si="167"/>
        <v>0</v>
      </c>
      <c r="BC191" s="27">
        <f t="shared" si="167"/>
        <v>0</v>
      </c>
      <c r="BD191" s="27">
        <f t="shared" si="167"/>
        <v>0</v>
      </c>
      <c r="BE191" s="27">
        <f t="shared" si="167"/>
        <v>0</v>
      </c>
      <c r="BF191" s="27">
        <f t="shared" si="167"/>
        <v>0</v>
      </c>
      <c r="BG191" s="27">
        <f t="shared" si="167"/>
        <v>0</v>
      </c>
      <c r="BH191" s="27">
        <f t="shared" si="167"/>
        <v>0</v>
      </c>
      <c r="BI191" s="27">
        <f t="shared" si="167"/>
        <v>0</v>
      </c>
      <c r="BJ191" s="27">
        <f t="shared" si="167"/>
        <v>0</v>
      </c>
    </row>
    <row r="193" spans="1:62" x14ac:dyDescent="0.25">
      <c r="B193" s="2" t="str">
        <f>B183</f>
        <v>Depreciation B/Fwd</v>
      </c>
      <c r="C193" s="2">
        <f>'Input Sheet'!D256</f>
        <v>0</v>
      </c>
      <c r="D193" s="2">
        <f>IF(C191-C195=0,0,C195)</f>
        <v>0</v>
      </c>
      <c r="E193" s="2">
        <f>IF(D191-D195=0,0,D195)</f>
        <v>0</v>
      </c>
      <c r="F193" s="2">
        <f>IF(E191-E195=0,0,E195)</f>
        <v>0</v>
      </c>
      <c r="G193" s="2">
        <f>IF(F191-F195=0,0,F195)</f>
        <v>0</v>
      </c>
      <c r="H193" s="2">
        <f>IF(G191-G195=0,0,G195)</f>
        <v>0</v>
      </c>
      <c r="I193" s="2">
        <f t="shared" ref="I193:BJ193" si="168">IF(H191-H195=0,0,H195)</f>
        <v>0</v>
      </c>
      <c r="J193" s="2">
        <f t="shared" si="168"/>
        <v>0</v>
      </c>
      <c r="K193" s="2">
        <f t="shared" si="168"/>
        <v>0</v>
      </c>
      <c r="L193" s="2">
        <f t="shared" si="168"/>
        <v>0</v>
      </c>
      <c r="M193" s="2">
        <f t="shared" si="168"/>
        <v>0</v>
      </c>
      <c r="N193" s="2">
        <f t="shared" si="168"/>
        <v>0</v>
      </c>
      <c r="O193" s="2">
        <f t="shared" si="168"/>
        <v>0</v>
      </c>
      <c r="P193" s="2">
        <f t="shared" si="168"/>
        <v>0</v>
      </c>
      <c r="Q193" s="2">
        <f t="shared" si="168"/>
        <v>0</v>
      </c>
      <c r="R193" s="2">
        <f t="shared" si="168"/>
        <v>0</v>
      </c>
      <c r="S193" s="2">
        <f t="shared" si="168"/>
        <v>0</v>
      </c>
      <c r="T193" s="2">
        <f t="shared" si="168"/>
        <v>0</v>
      </c>
      <c r="U193" s="2">
        <f t="shared" si="168"/>
        <v>0</v>
      </c>
      <c r="V193" s="2">
        <f t="shared" si="168"/>
        <v>0</v>
      </c>
      <c r="W193" s="2">
        <f t="shared" si="168"/>
        <v>0</v>
      </c>
      <c r="X193" s="2">
        <f t="shared" si="168"/>
        <v>0</v>
      </c>
      <c r="Y193" s="2">
        <f t="shared" si="168"/>
        <v>0</v>
      </c>
      <c r="Z193" s="2">
        <f t="shared" si="168"/>
        <v>0</v>
      </c>
      <c r="AA193" s="2">
        <f t="shared" si="168"/>
        <v>0</v>
      </c>
      <c r="AB193" s="2">
        <f t="shared" si="168"/>
        <v>0</v>
      </c>
      <c r="AC193" s="2">
        <f t="shared" si="168"/>
        <v>0</v>
      </c>
      <c r="AD193" s="2">
        <f t="shared" si="168"/>
        <v>0</v>
      </c>
      <c r="AE193" s="2">
        <f t="shared" si="168"/>
        <v>0</v>
      </c>
      <c r="AF193" s="2">
        <f t="shared" si="168"/>
        <v>0</v>
      </c>
      <c r="AG193" s="2">
        <f t="shared" si="168"/>
        <v>0</v>
      </c>
      <c r="AH193" s="2">
        <f t="shared" si="168"/>
        <v>0</v>
      </c>
      <c r="AI193" s="2">
        <f t="shared" si="168"/>
        <v>0</v>
      </c>
      <c r="AJ193" s="2">
        <f t="shared" si="168"/>
        <v>0</v>
      </c>
      <c r="AK193" s="2">
        <f t="shared" si="168"/>
        <v>0</v>
      </c>
      <c r="AL193" s="2">
        <f t="shared" si="168"/>
        <v>0</v>
      </c>
      <c r="AM193" s="2">
        <f t="shared" si="168"/>
        <v>0</v>
      </c>
      <c r="AN193" s="2">
        <f t="shared" si="168"/>
        <v>0</v>
      </c>
      <c r="AO193" s="2">
        <f t="shared" si="168"/>
        <v>0</v>
      </c>
      <c r="AP193" s="2">
        <f t="shared" si="168"/>
        <v>0</v>
      </c>
      <c r="AQ193" s="2">
        <f t="shared" si="168"/>
        <v>0</v>
      </c>
      <c r="AR193" s="2">
        <f t="shared" si="168"/>
        <v>0</v>
      </c>
      <c r="AS193" s="2">
        <f t="shared" si="168"/>
        <v>0</v>
      </c>
      <c r="AT193" s="2">
        <f t="shared" si="168"/>
        <v>0</v>
      </c>
      <c r="AU193" s="2">
        <f t="shared" si="168"/>
        <v>0</v>
      </c>
      <c r="AV193" s="2">
        <f t="shared" si="168"/>
        <v>0</v>
      </c>
      <c r="AW193" s="2">
        <f t="shared" si="168"/>
        <v>0</v>
      </c>
      <c r="AX193" s="2">
        <f t="shared" si="168"/>
        <v>0</v>
      </c>
      <c r="AY193" s="2">
        <f t="shared" si="168"/>
        <v>0</v>
      </c>
      <c r="AZ193" s="2">
        <f t="shared" si="168"/>
        <v>0</v>
      </c>
      <c r="BA193" s="2">
        <f t="shared" si="168"/>
        <v>0</v>
      </c>
      <c r="BB193" s="2">
        <f t="shared" si="168"/>
        <v>0</v>
      </c>
      <c r="BC193" s="2">
        <f t="shared" si="168"/>
        <v>0</v>
      </c>
      <c r="BD193" s="2">
        <f t="shared" si="168"/>
        <v>0</v>
      </c>
      <c r="BE193" s="2">
        <f t="shared" si="168"/>
        <v>0</v>
      </c>
      <c r="BF193" s="2">
        <f t="shared" si="168"/>
        <v>0</v>
      </c>
      <c r="BG193" s="2">
        <f t="shared" si="168"/>
        <v>0</v>
      </c>
      <c r="BH193" s="2">
        <f t="shared" si="168"/>
        <v>0</v>
      </c>
      <c r="BI193" s="2">
        <f t="shared" si="168"/>
        <v>0</v>
      </c>
      <c r="BJ193" s="2">
        <f t="shared" si="168"/>
        <v>0</v>
      </c>
    </row>
    <row r="194" spans="1:62" x14ac:dyDescent="0.25">
      <c r="B194" s="2" t="str">
        <f>B184</f>
        <v>Charge For Month</v>
      </c>
      <c r="C194" s="2">
        <f>IF(ROUND((C191-C193),0)&gt;=ROUND('Input Sheet'!$D$167*C191/12,0),'Input Sheet'!$D$167*C191/12,0)</f>
        <v>0</v>
      </c>
      <c r="D194" s="2">
        <f>IF(ROUND((D191-D193),0)&gt;=ROUND('Input Sheet'!$D$167*D191/12,0),'Input Sheet'!$D$167*D191/12,0)</f>
        <v>0</v>
      </c>
      <c r="E194" s="2">
        <f>IF(ROUND((E191-E193),0)&gt;=ROUND('Input Sheet'!$D$167*E191/12,0),'Input Sheet'!$D$167*E191/12,0)</f>
        <v>0</v>
      </c>
      <c r="F194" s="2">
        <f>IF(ROUND((F191-F193),0)&gt;=ROUND('Input Sheet'!$D$167*F191/12,0),'Input Sheet'!$D$167*F191/12,0)</f>
        <v>0</v>
      </c>
      <c r="G194" s="2">
        <f>IF(ROUND((G191-G193),0)&gt;=ROUND('Input Sheet'!$D$167*G191/12,0),'Input Sheet'!$D$167*G191/12,0)</f>
        <v>0</v>
      </c>
      <c r="H194" s="2">
        <f>IF(ROUND((H191-H193),0)&gt;=ROUND('Input Sheet'!$D$167*H191/12,0),'Input Sheet'!$D$167*H191/12,0)</f>
        <v>0</v>
      </c>
      <c r="I194" s="2">
        <f>IF(ROUND((I191-I193),0)&gt;=ROUND('Input Sheet'!$D$167*I191/12,0),'Input Sheet'!$D$167*I191/12,0)</f>
        <v>0</v>
      </c>
      <c r="J194" s="2">
        <f>IF(ROUND((J191-J193),0)&gt;=ROUND('Input Sheet'!$D$167*J191/12,0),'Input Sheet'!$D$167*J191/12,0)</f>
        <v>0</v>
      </c>
      <c r="K194" s="2">
        <f>IF(ROUND((K191-K193),0)&gt;=ROUND('Input Sheet'!$D$167*K191/12,0),'Input Sheet'!$D$167*K191/12,0)</f>
        <v>0</v>
      </c>
      <c r="L194" s="2">
        <f>IF(ROUND((L191-L193),0)&gt;=ROUND('Input Sheet'!$D$167*L191/12,0),'Input Sheet'!$D$167*L191/12,0)</f>
        <v>0</v>
      </c>
      <c r="M194" s="2">
        <f>IF(ROUND((M191-M193),0)&gt;=ROUND('Input Sheet'!$D$167*M191/12,0),'Input Sheet'!$D$167*M191/12,0)</f>
        <v>0</v>
      </c>
      <c r="N194" s="2">
        <f>IF(ROUND((N191-N193),0)&gt;=ROUND('Input Sheet'!$D$167*N191/12,0),'Input Sheet'!$D$167*N191/12,0)</f>
        <v>0</v>
      </c>
      <c r="O194" s="2">
        <f>IF(ROUND((O191-O193),0)&gt;=ROUND('Input Sheet'!$D$167*O191/12,0),'Input Sheet'!$D$167*O191/12,0)</f>
        <v>0</v>
      </c>
      <c r="P194" s="2">
        <f>IF(ROUND((P191-P193),0)&gt;=ROUND('Input Sheet'!$D$167*P191/12,0),'Input Sheet'!$D$167*P191/12,0)</f>
        <v>0</v>
      </c>
      <c r="Q194" s="2">
        <f>IF(ROUND((Q191-Q193),0)&gt;=ROUND('Input Sheet'!$D$167*Q191/12,0),'Input Sheet'!$D$167*Q191/12,0)</f>
        <v>0</v>
      </c>
      <c r="R194" s="2">
        <f>IF(ROUND((R191-R193),0)&gt;=ROUND('Input Sheet'!$D$167*R191/12,0),'Input Sheet'!$D$167*R191/12,0)</f>
        <v>0</v>
      </c>
      <c r="S194" s="2">
        <f>IF(ROUND((S191-S193),0)&gt;=ROUND('Input Sheet'!$D$167*S191/12,0),'Input Sheet'!$D$167*S191/12,0)</f>
        <v>0</v>
      </c>
      <c r="T194" s="2">
        <f>IF(ROUND((T191-T193),0)&gt;=ROUND('Input Sheet'!$D$167*T191/12,0),'Input Sheet'!$D$167*T191/12,0)</f>
        <v>0</v>
      </c>
      <c r="U194" s="2">
        <f>IF(ROUND((U191-U193),0)&gt;=ROUND('Input Sheet'!$D$167*U191/12,0),'Input Sheet'!$D$167*U191/12,0)</f>
        <v>0</v>
      </c>
      <c r="V194" s="2">
        <f>IF(ROUND((V191-V193),0)&gt;=ROUND('Input Sheet'!$D$167*V191/12,0),'Input Sheet'!$D$167*V191/12,0)</f>
        <v>0</v>
      </c>
      <c r="W194" s="2">
        <f>IF(ROUND((W191-W193),0)&gt;=ROUND('Input Sheet'!$D$167*W191/12,0),'Input Sheet'!$D$167*W191/12,0)</f>
        <v>0</v>
      </c>
      <c r="X194" s="2">
        <f>IF(ROUND((X191-X193),0)&gt;=ROUND('Input Sheet'!$D$167*X191/12,0),'Input Sheet'!$D$167*X191/12,0)</f>
        <v>0</v>
      </c>
      <c r="Y194" s="2">
        <f>IF(ROUND((Y191-Y193),0)&gt;=ROUND('Input Sheet'!$D$167*Y191/12,0),'Input Sheet'!$D$167*Y191/12,0)</f>
        <v>0</v>
      </c>
      <c r="Z194" s="2">
        <f>IF(ROUND((Z191-Z193),0)&gt;=ROUND('Input Sheet'!$D$167*Z191/12,0),'Input Sheet'!$D$167*Z191/12,0)</f>
        <v>0</v>
      </c>
      <c r="AA194" s="2">
        <f>IF(ROUND((AA191-AA193),0)&gt;=ROUND('Input Sheet'!$D$167*AA191/12,0),'Input Sheet'!$D$167*AA191/12,0)</f>
        <v>0</v>
      </c>
      <c r="AB194" s="2">
        <f>IF(ROUND((AB191-AB193),0)&gt;=ROUND('Input Sheet'!$D$167*AB191/12,0),'Input Sheet'!$D$167*AB191/12,0)</f>
        <v>0</v>
      </c>
      <c r="AC194" s="2">
        <f>IF(ROUND((AC191-AC193),0)&gt;=ROUND('Input Sheet'!$D$167*AC191/12,0),'Input Sheet'!$D$167*AC191/12,0)</f>
        <v>0</v>
      </c>
      <c r="AD194" s="2">
        <f>IF(ROUND((AD191-AD193),0)&gt;=ROUND('Input Sheet'!$D$167*AD191/12,0),'Input Sheet'!$D$167*AD191/12,0)</f>
        <v>0</v>
      </c>
      <c r="AE194" s="2">
        <f>IF(ROUND((AE191-AE193),0)&gt;=ROUND('Input Sheet'!$D$167*AE191/12,0),'Input Sheet'!$D$167*AE191/12,0)</f>
        <v>0</v>
      </c>
      <c r="AF194" s="2">
        <f>IF(ROUND((AF191-AF193),0)&gt;=ROUND('Input Sheet'!$D$167*AF191/12,0),'Input Sheet'!$D$167*AF191/12,0)</f>
        <v>0</v>
      </c>
      <c r="AG194" s="2">
        <f>IF(ROUND((AG191-AG193),0)&gt;=ROUND('Input Sheet'!$D$167*AG191/12,0),'Input Sheet'!$D$167*AG191/12,0)</f>
        <v>0</v>
      </c>
      <c r="AH194" s="2">
        <f>IF(ROUND((AH191-AH193),0)&gt;=ROUND('Input Sheet'!$D$167*AH191/12,0),'Input Sheet'!$D$167*AH191/12,0)</f>
        <v>0</v>
      </c>
      <c r="AI194" s="2">
        <f>IF(ROUND((AI191-AI193),0)&gt;=ROUND('Input Sheet'!$D$167*AI191/12,0),'Input Sheet'!$D$167*AI191/12,0)</f>
        <v>0</v>
      </c>
      <c r="AJ194" s="2">
        <f>IF(ROUND((AJ191-AJ193),0)&gt;=ROUND('Input Sheet'!$D$167*AJ191/12,0),'Input Sheet'!$D$167*AJ191/12,0)</f>
        <v>0</v>
      </c>
      <c r="AK194" s="2">
        <f>IF(ROUND((AK191-AK193),0)&gt;=ROUND('Input Sheet'!$D$167*AK191/12,0),'Input Sheet'!$D$167*AK191/12,0)</f>
        <v>0</v>
      </c>
      <c r="AL194" s="2">
        <f>IF(ROUND((AL191-AL193),0)&gt;=ROUND('Input Sheet'!$D$167*AL191/12,0),'Input Sheet'!$D$167*AL191/12,0)</f>
        <v>0</v>
      </c>
      <c r="AM194" s="2">
        <f>IF(ROUND((AM191-AM193),0)&gt;=ROUND('Input Sheet'!$D$167*AM191/12,0),'Input Sheet'!$D$167*AM191/12,0)</f>
        <v>0</v>
      </c>
      <c r="AN194" s="2">
        <f>IF(ROUND((AN191-AN193),0)&gt;=ROUND('Input Sheet'!$D$167*AN191/12,0),'Input Sheet'!$D$167*AN191/12,0)</f>
        <v>0</v>
      </c>
      <c r="AO194" s="2">
        <f>IF(ROUND((AO191-AO193),0)&gt;=ROUND('Input Sheet'!$D$167*AO191/12,0),'Input Sheet'!$D$167*AO191/12,0)</f>
        <v>0</v>
      </c>
      <c r="AP194" s="2">
        <f>IF(ROUND((AP191-AP193),0)&gt;=ROUND('Input Sheet'!$D$167*AP191/12,0),'Input Sheet'!$D$167*AP191/12,0)</f>
        <v>0</v>
      </c>
      <c r="AQ194" s="2">
        <f>IF(ROUND((AQ191-AQ193),0)&gt;=ROUND('Input Sheet'!$D$167*AQ191/12,0),'Input Sheet'!$D$167*AQ191/12,0)</f>
        <v>0</v>
      </c>
      <c r="AR194" s="2">
        <f>IF(ROUND((AR191-AR193),0)&gt;=ROUND('Input Sheet'!$D$167*AR191/12,0),'Input Sheet'!$D$167*AR191/12,0)</f>
        <v>0</v>
      </c>
      <c r="AS194" s="2">
        <f>IF(ROUND((AS191-AS193),0)&gt;=ROUND('Input Sheet'!$D$167*AS191/12,0),'Input Sheet'!$D$167*AS191/12,0)</f>
        <v>0</v>
      </c>
      <c r="AT194" s="2">
        <f>IF(ROUND((AT191-AT193),0)&gt;=ROUND('Input Sheet'!$D$167*AT191/12,0),'Input Sheet'!$D$167*AT191/12,0)</f>
        <v>0</v>
      </c>
      <c r="AU194" s="2">
        <f>IF(ROUND((AU191-AU193),0)&gt;=ROUND('Input Sheet'!$D$167*AU191/12,0),'Input Sheet'!$D$167*AU191/12,0)</f>
        <v>0</v>
      </c>
      <c r="AV194" s="2">
        <f>IF(ROUND((AV191-AV193),0)&gt;=ROUND('Input Sheet'!$D$167*AV191/12,0),'Input Sheet'!$D$167*AV191/12,0)</f>
        <v>0</v>
      </c>
      <c r="AW194" s="2">
        <f>IF(ROUND((AW191-AW193),0)&gt;=ROUND('Input Sheet'!$D$167*AW191/12,0),'Input Sheet'!$D$167*AW191/12,0)</f>
        <v>0</v>
      </c>
      <c r="AX194" s="2">
        <f>IF(ROUND((AX191-AX193),0)&gt;=ROUND('Input Sheet'!$D$167*AX191/12,0),'Input Sheet'!$D$167*AX191/12,0)</f>
        <v>0</v>
      </c>
      <c r="AY194" s="2">
        <f>IF(ROUND((AY191-AY193),0)&gt;=ROUND('Input Sheet'!$D$167*AY191/12,0),'Input Sheet'!$D$167*AY191/12,0)</f>
        <v>0</v>
      </c>
      <c r="AZ194" s="2">
        <f>IF(ROUND((AZ191-AZ193),0)&gt;=ROUND('Input Sheet'!$D$167*AZ191/12,0),'Input Sheet'!$D$167*AZ191/12,0)</f>
        <v>0</v>
      </c>
      <c r="BA194" s="2">
        <f>IF(ROUND((BA191-BA193),0)&gt;=ROUND('Input Sheet'!$D$167*BA191/12,0),'Input Sheet'!$D$167*BA191/12,0)</f>
        <v>0</v>
      </c>
      <c r="BB194" s="2">
        <f>IF(ROUND((BB191-BB193),0)&gt;=ROUND('Input Sheet'!$D$167*BB191/12,0),'Input Sheet'!$D$167*BB191/12,0)</f>
        <v>0</v>
      </c>
      <c r="BC194" s="2">
        <f>IF(ROUND((BC191-BC193),0)&gt;=ROUND('Input Sheet'!$D$167*BC191/12,0),'Input Sheet'!$D$167*BC191/12,0)</f>
        <v>0</v>
      </c>
      <c r="BD194" s="2">
        <f>IF(ROUND((BD191-BD193),0)&gt;=ROUND('Input Sheet'!$D$167*BD191/12,0),'Input Sheet'!$D$167*BD191/12,0)</f>
        <v>0</v>
      </c>
      <c r="BE194" s="2">
        <f>IF(ROUND((BE191-BE193),0)&gt;=ROUND('Input Sheet'!$D$167*BE191/12,0),'Input Sheet'!$D$167*BE191/12,0)</f>
        <v>0</v>
      </c>
      <c r="BF194" s="2">
        <f>IF(ROUND((BF191-BF193),0)&gt;=ROUND('Input Sheet'!$D$167*BF191/12,0),'Input Sheet'!$D$167*BF191/12,0)</f>
        <v>0</v>
      </c>
      <c r="BG194" s="2">
        <f>IF(ROUND((BG191-BG193),0)&gt;=ROUND('Input Sheet'!$D$167*BG191/12,0),'Input Sheet'!$D$167*BG191/12,0)</f>
        <v>0</v>
      </c>
      <c r="BH194" s="2">
        <f>IF(ROUND((BH191-BH193),0)&gt;=ROUND('Input Sheet'!$D$167*BH191/12,0),'Input Sheet'!$D$167*BH191/12,0)</f>
        <v>0</v>
      </c>
      <c r="BI194" s="2">
        <f>IF(ROUND((BI191-BI193),0)&gt;=ROUND('Input Sheet'!$D$167*BI191/12,0),'Input Sheet'!$D$167*BI191/12,0)</f>
        <v>0</v>
      </c>
      <c r="BJ194" s="2">
        <f>IF(ROUND((BJ191-BJ193),0)&gt;=ROUND('Input Sheet'!$D$167*BJ191/12,0),'Input Sheet'!$D$167*BJ191/12,0)</f>
        <v>0</v>
      </c>
    </row>
    <row r="195" spans="1:62" x14ac:dyDescent="0.25">
      <c r="B195" s="2" t="str">
        <f>B185</f>
        <v>Cumulative C/Fwd</v>
      </c>
      <c r="C195" s="27">
        <f>C193+C194</f>
        <v>0</v>
      </c>
      <c r="D195" s="27">
        <f>D193+D194</f>
        <v>0</v>
      </c>
      <c r="E195" s="27">
        <f t="shared" ref="E195:AL195" si="169">E193+E194</f>
        <v>0</v>
      </c>
      <c r="F195" s="27">
        <f t="shared" si="169"/>
        <v>0</v>
      </c>
      <c r="G195" s="27">
        <f t="shared" si="169"/>
        <v>0</v>
      </c>
      <c r="H195" s="27">
        <f t="shared" si="169"/>
        <v>0</v>
      </c>
      <c r="I195" s="27">
        <f t="shared" si="169"/>
        <v>0</v>
      </c>
      <c r="J195" s="27">
        <f t="shared" si="169"/>
        <v>0</v>
      </c>
      <c r="K195" s="27">
        <f t="shared" si="169"/>
        <v>0</v>
      </c>
      <c r="L195" s="27">
        <f t="shared" si="169"/>
        <v>0</v>
      </c>
      <c r="M195" s="27">
        <f t="shared" si="169"/>
        <v>0</v>
      </c>
      <c r="N195" s="27">
        <f t="shared" si="169"/>
        <v>0</v>
      </c>
      <c r="O195" s="27">
        <f t="shared" si="169"/>
        <v>0</v>
      </c>
      <c r="P195" s="27">
        <f t="shared" si="169"/>
        <v>0</v>
      </c>
      <c r="Q195" s="27">
        <f t="shared" si="169"/>
        <v>0</v>
      </c>
      <c r="R195" s="27">
        <f t="shared" si="169"/>
        <v>0</v>
      </c>
      <c r="S195" s="27">
        <f t="shared" si="169"/>
        <v>0</v>
      </c>
      <c r="T195" s="27">
        <f t="shared" si="169"/>
        <v>0</v>
      </c>
      <c r="U195" s="27">
        <f t="shared" si="169"/>
        <v>0</v>
      </c>
      <c r="V195" s="27">
        <f t="shared" si="169"/>
        <v>0</v>
      </c>
      <c r="W195" s="27">
        <f t="shared" si="169"/>
        <v>0</v>
      </c>
      <c r="X195" s="27">
        <f t="shared" si="169"/>
        <v>0</v>
      </c>
      <c r="Y195" s="27">
        <f t="shared" si="169"/>
        <v>0</v>
      </c>
      <c r="Z195" s="27">
        <f t="shared" si="169"/>
        <v>0</v>
      </c>
      <c r="AA195" s="27">
        <f t="shared" si="169"/>
        <v>0</v>
      </c>
      <c r="AB195" s="27">
        <f t="shared" si="169"/>
        <v>0</v>
      </c>
      <c r="AC195" s="27">
        <f t="shared" si="169"/>
        <v>0</v>
      </c>
      <c r="AD195" s="27">
        <f t="shared" si="169"/>
        <v>0</v>
      </c>
      <c r="AE195" s="27">
        <f t="shared" si="169"/>
        <v>0</v>
      </c>
      <c r="AF195" s="27">
        <f t="shared" si="169"/>
        <v>0</v>
      </c>
      <c r="AG195" s="27">
        <f t="shared" si="169"/>
        <v>0</v>
      </c>
      <c r="AH195" s="27">
        <f t="shared" si="169"/>
        <v>0</v>
      </c>
      <c r="AI195" s="27">
        <f t="shared" si="169"/>
        <v>0</v>
      </c>
      <c r="AJ195" s="27">
        <f t="shared" si="169"/>
        <v>0</v>
      </c>
      <c r="AK195" s="27">
        <f t="shared" si="169"/>
        <v>0</v>
      </c>
      <c r="AL195" s="27">
        <f t="shared" si="169"/>
        <v>0</v>
      </c>
      <c r="AM195" s="27">
        <f t="shared" ref="AM195:BJ195" si="170">AM193+AM194</f>
        <v>0</v>
      </c>
      <c r="AN195" s="27">
        <f t="shared" si="170"/>
        <v>0</v>
      </c>
      <c r="AO195" s="27">
        <f t="shared" si="170"/>
        <v>0</v>
      </c>
      <c r="AP195" s="27">
        <f t="shared" si="170"/>
        <v>0</v>
      </c>
      <c r="AQ195" s="27">
        <f t="shared" si="170"/>
        <v>0</v>
      </c>
      <c r="AR195" s="27">
        <f t="shared" si="170"/>
        <v>0</v>
      </c>
      <c r="AS195" s="27">
        <f t="shared" si="170"/>
        <v>0</v>
      </c>
      <c r="AT195" s="27">
        <f t="shared" si="170"/>
        <v>0</v>
      </c>
      <c r="AU195" s="27">
        <f t="shared" si="170"/>
        <v>0</v>
      </c>
      <c r="AV195" s="27">
        <f t="shared" si="170"/>
        <v>0</v>
      </c>
      <c r="AW195" s="27">
        <f t="shared" si="170"/>
        <v>0</v>
      </c>
      <c r="AX195" s="27">
        <f t="shared" si="170"/>
        <v>0</v>
      </c>
      <c r="AY195" s="27">
        <f t="shared" si="170"/>
        <v>0</v>
      </c>
      <c r="AZ195" s="27">
        <f t="shared" si="170"/>
        <v>0</v>
      </c>
      <c r="BA195" s="27">
        <f t="shared" si="170"/>
        <v>0</v>
      </c>
      <c r="BB195" s="27">
        <f t="shared" si="170"/>
        <v>0</v>
      </c>
      <c r="BC195" s="27">
        <f t="shared" si="170"/>
        <v>0</v>
      </c>
      <c r="BD195" s="27">
        <f t="shared" si="170"/>
        <v>0</v>
      </c>
      <c r="BE195" s="27">
        <f t="shared" si="170"/>
        <v>0</v>
      </c>
      <c r="BF195" s="27">
        <f t="shared" si="170"/>
        <v>0</v>
      </c>
      <c r="BG195" s="27">
        <f t="shared" si="170"/>
        <v>0</v>
      </c>
      <c r="BH195" s="27">
        <f t="shared" si="170"/>
        <v>0</v>
      </c>
      <c r="BI195" s="27">
        <f t="shared" si="170"/>
        <v>0</v>
      </c>
      <c r="BJ195" s="27">
        <f t="shared" si="170"/>
        <v>0</v>
      </c>
    </row>
    <row r="197" spans="1:62" ht="14.4" thickBot="1" x14ac:dyDescent="0.3">
      <c r="B197" s="3" t="s">
        <v>19</v>
      </c>
      <c r="C197" s="28">
        <f>C191-C195</f>
        <v>0</v>
      </c>
      <c r="D197" s="28">
        <f>D191-D195</f>
        <v>0</v>
      </c>
      <c r="E197" s="28">
        <f t="shared" ref="E197:AL197" si="171">E191-E195</f>
        <v>0</v>
      </c>
      <c r="F197" s="28">
        <f t="shared" si="171"/>
        <v>0</v>
      </c>
      <c r="G197" s="28">
        <f t="shared" si="171"/>
        <v>0</v>
      </c>
      <c r="H197" s="28">
        <f t="shared" si="171"/>
        <v>0</v>
      </c>
      <c r="I197" s="28">
        <f t="shared" si="171"/>
        <v>0</v>
      </c>
      <c r="J197" s="28">
        <f t="shared" si="171"/>
        <v>0</v>
      </c>
      <c r="K197" s="28">
        <f t="shared" si="171"/>
        <v>0</v>
      </c>
      <c r="L197" s="28">
        <f t="shared" si="171"/>
        <v>0</v>
      </c>
      <c r="M197" s="28">
        <f t="shared" si="171"/>
        <v>0</v>
      </c>
      <c r="N197" s="28">
        <f t="shared" si="171"/>
        <v>0</v>
      </c>
      <c r="O197" s="28">
        <f t="shared" si="171"/>
        <v>0</v>
      </c>
      <c r="P197" s="28">
        <f t="shared" si="171"/>
        <v>0</v>
      </c>
      <c r="Q197" s="28">
        <f t="shared" si="171"/>
        <v>0</v>
      </c>
      <c r="R197" s="28">
        <f t="shared" si="171"/>
        <v>0</v>
      </c>
      <c r="S197" s="28">
        <f t="shared" si="171"/>
        <v>0</v>
      </c>
      <c r="T197" s="28">
        <f t="shared" si="171"/>
        <v>0</v>
      </c>
      <c r="U197" s="28">
        <f t="shared" si="171"/>
        <v>0</v>
      </c>
      <c r="V197" s="28">
        <f t="shared" si="171"/>
        <v>0</v>
      </c>
      <c r="W197" s="28">
        <f t="shared" si="171"/>
        <v>0</v>
      </c>
      <c r="X197" s="28">
        <f t="shared" si="171"/>
        <v>0</v>
      </c>
      <c r="Y197" s="28">
        <f t="shared" si="171"/>
        <v>0</v>
      </c>
      <c r="Z197" s="28">
        <f t="shared" si="171"/>
        <v>0</v>
      </c>
      <c r="AA197" s="28">
        <f t="shared" si="171"/>
        <v>0</v>
      </c>
      <c r="AB197" s="28">
        <f t="shared" si="171"/>
        <v>0</v>
      </c>
      <c r="AC197" s="28">
        <f t="shared" si="171"/>
        <v>0</v>
      </c>
      <c r="AD197" s="28">
        <f t="shared" si="171"/>
        <v>0</v>
      </c>
      <c r="AE197" s="28">
        <f t="shared" si="171"/>
        <v>0</v>
      </c>
      <c r="AF197" s="28">
        <f t="shared" si="171"/>
        <v>0</v>
      </c>
      <c r="AG197" s="28">
        <f t="shared" si="171"/>
        <v>0</v>
      </c>
      <c r="AH197" s="28">
        <f t="shared" si="171"/>
        <v>0</v>
      </c>
      <c r="AI197" s="28">
        <f t="shared" si="171"/>
        <v>0</v>
      </c>
      <c r="AJ197" s="28">
        <f t="shared" si="171"/>
        <v>0</v>
      </c>
      <c r="AK197" s="28">
        <f t="shared" si="171"/>
        <v>0</v>
      </c>
      <c r="AL197" s="28">
        <f t="shared" si="171"/>
        <v>0</v>
      </c>
      <c r="AM197" s="28">
        <f t="shared" ref="AM197:BJ197" si="172">AM191-AM195</f>
        <v>0</v>
      </c>
      <c r="AN197" s="28">
        <f t="shared" si="172"/>
        <v>0</v>
      </c>
      <c r="AO197" s="28">
        <f t="shared" si="172"/>
        <v>0</v>
      </c>
      <c r="AP197" s="28">
        <f t="shared" si="172"/>
        <v>0</v>
      </c>
      <c r="AQ197" s="28">
        <f t="shared" si="172"/>
        <v>0</v>
      </c>
      <c r="AR197" s="28">
        <f t="shared" si="172"/>
        <v>0</v>
      </c>
      <c r="AS197" s="28">
        <f t="shared" si="172"/>
        <v>0</v>
      </c>
      <c r="AT197" s="28">
        <f t="shared" si="172"/>
        <v>0</v>
      </c>
      <c r="AU197" s="28">
        <f t="shared" si="172"/>
        <v>0</v>
      </c>
      <c r="AV197" s="28">
        <f t="shared" si="172"/>
        <v>0</v>
      </c>
      <c r="AW197" s="28">
        <f t="shared" si="172"/>
        <v>0</v>
      </c>
      <c r="AX197" s="28">
        <f t="shared" si="172"/>
        <v>0</v>
      </c>
      <c r="AY197" s="28">
        <f t="shared" si="172"/>
        <v>0</v>
      </c>
      <c r="AZ197" s="28">
        <f t="shared" si="172"/>
        <v>0</v>
      </c>
      <c r="BA197" s="28">
        <f t="shared" si="172"/>
        <v>0</v>
      </c>
      <c r="BB197" s="28">
        <f t="shared" si="172"/>
        <v>0</v>
      </c>
      <c r="BC197" s="28">
        <f t="shared" si="172"/>
        <v>0</v>
      </c>
      <c r="BD197" s="28">
        <f t="shared" si="172"/>
        <v>0</v>
      </c>
      <c r="BE197" s="28">
        <f t="shared" si="172"/>
        <v>0</v>
      </c>
      <c r="BF197" s="28">
        <f t="shared" si="172"/>
        <v>0</v>
      </c>
      <c r="BG197" s="28">
        <f t="shared" si="172"/>
        <v>0</v>
      </c>
      <c r="BH197" s="28">
        <f t="shared" si="172"/>
        <v>0</v>
      </c>
      <c r="BI197" s="28">
        <f t="shared" si="172"/>
        <v>0</v>
      </c>
      <c r="BJ197" s="28">
        <f t="shared" si="172"/>
        <v>0</v>
      </c>
    </row>
    <row r="198" spans="1:62" ht="14.4" thickTop="1" x14ac:dyDescent="0.25"/>
    <row r="199" spans="1:62" x14ac:dyDescent="0.25">
      <c r="A199" s="3" t="str">
        <f>'Input Sheet'!B177</f>
        <v>Other</v>
      </c>
      <c r="B199" s="2" t="str">
        <f>B189</f>
        <v>Opening Balance At Cost</v>
      </c>
      <c r="C199" s="2">
        <f>'Input Sheet'!C257</f>
        <v>0</v>
      </c>
      <c r="D199" s="2">
        <f t="shared" ref="D199:BJ199" si="173">IF(C201-C205=0,0,C201)</f>
        <v>0</v>
      </c>
      <c r="E199" s="2">
        <f t="shared" si="173"/>
        <v>0</v>
      </c>
      <c r="F199" s="2">
        <f t="shared" si="173"/>
        <v>0</v>
      </c>
      <c r="G199" s="2">
        <f t="shared" si="173"/>
        <v>0</v>
      </c>
      <c r="H199" s="2">
        <f t="shared" si="173"/>
        <v>0</v>
      </c>
      <c r="I199" s="2">
        <f t="shared" si="173"/>
        <v>0</v>
      </c>
      <c r="J199" s="2">
        <f t="shared" si="173"/>
        <v>0</v>
      </c>
      <c r="K199" s="2">
        <f t="shared" si="173"/>
        <v>0</v>
      </c>
      <c r="L199" s="2">
        <f t="shared" si="173"/>
        <v>0</v>
      </c>
      <c r="M199" s="2">
        <f t="shared" si="173"/>
        <v>0</v>
      </c>
      <c r="N199" s="2">
        <f t="shared" si="173"/>
        <v>0</v>
      </c>
      <c r="O199" s="2">
        <f t="shared" si="173"/>
        <v>0</v>
      </c>
      <c r="P199" s="2">
        <f t="shared" si="173"/>
        <v>0</v>
      </c>
      <c r="Q199" s="2">
        <f t="shared" si="173"/>
        <v>0</v>
      </c>
      <c r="R199" s="2">
        <f t="shared" si="173"/>
        <v>0</v>
      </c>
      <c r="S199" s="2">
        <f t="shared" si="173"/>
        <v>0</v>
      </c>
      <c r="T199" s="2">
        <f t="shared" si="173"/>
        <v>0</v>
      </c>
      <c r="U199" s="2">
        <f t="shared" si="173"/>
        <v>0</v>
      </c>
      <c r="V199" s="2">
        <f t="shared" si="173"/>
        <v>0</v>
      </c>
      <c r="W199" s="2">
        <f t="shared" si="173"/>
        <v>0</v>
      </c>
      <c r="X199" s="2">
        <f t="shared" si="173"/>
        <v>0</v>
      </c>
      <c r="Y199" s="2">
        <f t="shared" si="173"/>
        <v>0</v>
      </c>
      <c r="Z199" s="2">
        <f t="shared" si="173"/>
        <v>0</v>
      </c>
      <c r="AA199" s="2">
        <f t="shared" si="173"/>
        <v>0</v>
      </c>
      <c r="AB199" s="2">
        <f t="shared" si="173"/>
        <v>0</v>
      </c>
      <c r="AC199" s="2">
        <f t="shared" si="173"/>
        <v>0</v>
      </c>
      <c r="AD199" s="2">
        <f t="shared" si="173"/>
        <v>0</v>
      </c>
      <c r="AE199" s="2">
        <f t="shared" si="173"/>
        <v>0</v>
      </c>
      <c r="AF199" s="2">
        <f t="shared" si="173"/>
        <v>0</v>
      </c>
      <c r="AG199" s="2">
        <f t="shared" si="173"/>
        <v>0</v>
      </c>
      <c r="AH199" s="2">
        <f t="shared" si="173"/>
        <v>0</v>
      </c>
      <c r="AI199" s="2">
        <f t="shared" si="173"/>
        <v>0</v>
      </c>
      <c r="AJ199" s="2">
        <f t="shared" si="173"/>
        <v>0</v>
      </c>
      <c r="AK199" s="2">
        <f t="shared" si="173"/>
        <v>0</v>
      </c>
      <c r="AL199" s="2">
        <f t="shared" si="173"/>
        <v>0</v>
      </c>
      <c r="AM199" s="2">
        <f t="shared" si="173"/>
        <v>0</v>
      </c>
      <c r="AN199" s="2">
        <f t="shared" si="173"/>
        <v>0</v>
      </c>
      <c r="AO199" s="2">
        <f t="shared" si="173"/>
        <v>0</v>
      </c>
      <c r="AP199" s="2">
        <f t="shared" si="173"/>
        <v>0</v>
      </c>
      <c r="AQ199" s="2">
        <f t="shared" si="173"/>
        <v>0</v>
      </c>
      <c r="AR199" s="2">
        <f t="shared" si="173"/>
        <v>0</v>
      </c>
      <c r="AS199" s="2">
        <f t="shared" si="173"/>
        <v>0</v>
      </c>
      <c r="AT199" s="2">
        <f t="shared" si="173"/>
        <v>0</v>
      </c>
      <c r="AU199" s="2">
        <f t="shared" si="173"/>
        <v>0</v>
      </c>
      <c r="AV199" s="2">
        <f t="shared" si="173"/>
        <v>0</v>
      </c>
      <c r="AW199" s="2">
        <f t="shared" si="173"/>
        <v>0</v>
      </c>
      <c r="AX199" s="2">
        <f t="shared" si="173"/>
        <v>0</v>
      </c>
      <c r="AY199" s="2">
        <f t="shared" si="173"/>
        <v>0</v>
      </c>
      <c r="AZ199" s="2">
        <f t="shared" si="173"/>
        <v>0</v>
      </c>
      <c r="BA199" s="2">
        <f t="shared" si="173"/>
        <v>0</v>
      </c>
      <c r="BB199" s="2">
        <f t="shared" si="173"/>
        <v>0</v>
      </c>
      <c r="BC199" s="2">
        <f t="shared" si="173"/>
        <v>0</v>
      </c>
      <c r="BD199" s="2">
        <f t="shared" si="173"/>
        <v>0</v>
      </c>
      <c r="BE199" s="2">
        <f t="shared" si="173"/>
        <v>0</v>
      </c>
      <c r="BF199" s="2">
        <f t="shared" si="173"/>
        <v>0</v>
      </c>
      <c r="BG199" s="2">
        <f t="shared" si="173"/>
        <v>0</v>
      </c>
      <c r="BH199" s="2">
        <f t="shared" si="173"/>
        <v>0</v>
      </c>
      <c r="BI199" s="2">
        <f t="shared" si="173"/>
        <v>0</v>
      </c>
      <c r="BJ199" s="2">
        <f t="shared" si="173"/>
        <v>0</v>
      </c>
    </row>
    <row r="200" spans="1:62" x14ac:dyDescent="0.25">
      <c r="B200" s="2" t="str">
        <f>B190</f>
        <v>Additions At Cost</v>
      </c>
      <c r="C200" s="2">
        <f>'Input Sheet'!C177</f>
        <v>0</v>
      </c>
      <c r="D200" s="2">
        <f>'Input Sheet'!D177</f>
        <v>0</v>
      </c>
      <c r="E200" s="2">
        <f>'Input Sheet'!E177</f>
        <v>0</v>
      </c>
      <c r="F200" s="2">
        <f>'Input Sheet'!F177</f>
        <v>0</v>
      </c>
      <c r="G200" s="2">
        <f>'Input Sheet'!G177</f>
        <v>0</v>
      </c>
      <c r="H200" s="2">
        <f>'Input Sheet'!H177</f>
        <v>0</v>
      </c>
      <c r="I200" s="2">
        <f>'Input Sheet'!I177</f>
        <v>0</v>
      </c>
      <c r="J200" s="2">
        <f>'Input Sheet'!J177</f>
        <v>0</v>
      </c>
      <c r="K200" s="2">
        <f>'Input Sheet'!K177</f>
        <v>0</v>
      </c>
      <c r="L200" s="2">
        <f>'Input Sheet'!L177</f>
        <v>0</v>
      </c>
      <c r="M200" s="2">
        <f>'Input Sheet'!M177</f>
        <v>0</v>
      </c>
      <c r="N200" s="2">
        <f>'Input Sheet'!N177</f>
        <v>0</v>
      </c>
      <c r="O200" s="2">
        <f>'Input Sheet'!O177</f>
        <v>0</v>
      </c>
      <c r="P200" s="2">
        <f>'Input Sheet'!P177</f>
        <v>0</v>
      </c>
      <c r="Q200" s="2">
        <f>'Input Sheet'!Q177</f>
        <v>0</v>
      </c>
      <c r="R200" s="2">
        <f>'Input Sheet'!R177</f>
        <v>0</v>
      </c>
      <c r="S200" s="2">
        <f>'Input Sheet'!S177</f>
        <v>0</v>
      </c>
      <c r="T200" s="2">
        <f>'Input Sheet'!T177</f>
        <v>0</v>
      </c>
      <c r="U200" s="2">
        <f>'Input Sheet'!U177</f>
        <v>0</v>
      </c>
      <c r="V200" s="2">
        <f>'Input Sheet'!V177</f>
        <v>0</v>
      </c>
      <c r="W200" s="2">
        <f>'Input Sheet'!W177</f>
        <v>0</v>
      </c>
      <c r="X200" s="2">
        <f>'Input Sheet'!X177</f>
        <v>0</v>
      </c>
      <c r="Y200" s="2">
        <f>'Input Sheet'!Y177</f>
        <v>0</v>
      </c>
      <c r="Z200" s="2">
        <f>'Input Sheet'!Z177</f>
        <v>0</v>
      </c>
      <c r="AA200" s="2">
        <f>'Input Sheet'!AA177</f>
        <v>0</v>
      </c>
      <c r="AB200" s="2">
        <f>'Input Sheet'!AB177</f>
        <v>0</v>
      </c>
      <c r="AC200" s="2">
        <f>'Input Sheet'!AC177</f>
        <v>0</v>
      </c>
      <c r="AD200" s="2">
        <f>'Input Sheet'!AD177</f>
        <v>0</v>
      </c>
      <c r="AE200" s="2">
        <f>'Input Sheet'!AE177</f>
        <v>0</v>
      </c>
      <c r="AF200" s="2">
        <f>'Input Sheet'!AF177</f>
        <v>0</v>
      </c>
      <c r="AG200" s="2">
        <f>'Input Sheet'!AG177</f>
        <v>0</v>
      </c>
      <c r="AH200" s="2">
        <f>'Input Sheet'!AH177</f>
        <v>0</v>
      </c>
      <c r="AI200" s="2">
        <f>'Input Sheet'!AI177</f>
        <v>0</v>
      </c>
      <c r="AJ200" s="2">
        <f>'Input Sheet'!AJ177</f>
        <v>0</v>
      </c>
      <c r="AK200" s="2">
        <f>'Input Sheet'!AK177</f>
        <v>0</v>
      </c>
      <c r="AL200" s="2">
        <f>'Input Sheet'!AL177</f>
        <v>0</v>
      </c>
      <c r="AM200" s="2">
        <f>'Input Sheet'!AM177</f>
        <v>0</v>
      </c>
      <c r="AN200" s="2">
        <f>'Input Sheet'!AN177</f>
        <v>0</v>
      </c>
      <c r="AO200" s="2">
        <f>'Input Sheet'!AO177</f>
        <v>0</v>
      </c>
      <c r="AP200" s="2">
        <f>'Input Sheet'!AP177</f>
        <v>0</v>
      </c>
      <c r="AQ200" s="2">
        <f>'Input Sheet'!AQ177</f>
        <v>0</v>
      </c>
      <c r="AR200" s="2">
        <f>'Input Sheet'!AR177</f>
        <v>0</v>
      </c>
      <c r="AS200" s="2">
        <f>'Input Sheet'!AS177</f>
        <v>0</v>
      </c>
      <c r="AT200" s="2">
        <f>'Input Sheet'!AT177</f>
        <v>0</v>
      </c>
      <c r="AU200" s="2">
        <f>'Input Sheet'!AU177</f>
        <v>0</v>
      </c>
      <c r="AV200" s="2">
        <f>'Input Sheet'!AV177</f>
        <v>0</v>
      </c>
      <c r="AW200" s="2">
        <f>'Input Sheet'!AW177</f>
        <v>0</v>
      </c>
      <c r="AX200" s="2">
        <f>'Input Sheet'!AX177</f>
        <v>0</v>
      </c>
      <c r="AY200" s="2">
        <f>'Input Sheet'!AY177</f>
        <v>0</v>
      </c>
      <c r="AZ200" s="2">
        <f>'Input Sheet'!AZ177</f>
        <v>0</v>
      </c>
      <c r="BA200" s="2">
        <f>'Input Sheet'!BA177</f>
        <v>0</v>
      </c>
      <c r="BB200" s="2">
        <f>'Input Sheet'!BB177</f>
        <v>0</v>
      </c>
      <c r="BC200" s="2">
        <f>'Input Sheet'!BC177</f>
        <v>0</v>
      </c>
      <c r="BD200" s="2">
        <f>'Input Sheet'!BD177</f>
        <v>0</v>
      </c>
      <c r="BE200" s="2">
        <f>'Input Sheet'!BE177</f>
        <v>0</v>
      </c>
      <c r="BF200" s="2">
        <f>'Input Sheet'!BF177</f>
        <v>0</v>
      </c>
      <c r="BG200" s="2">
        <f>'Input Sheet'!BG177</f>
        <v>0</v>
      </c>
      <c r="BH200" s="2">
        <f>'Input Sheet'!BH177</f>
        <v>0</v>
      </c>
      <c r="BI200" s="2">
        <f>'Input Sheet'!BI177</f>
        <v>0</v>
      </c>
      <c r="BJ200" s="2">
        <f>'Input Sheet'!BJ177</f>
        <v>0</v>
      </c>
    </row>
    <row r="201" spans="1:62" x14ac:dyDescent="0.25">
      <c r="B201" s="2" t="str">
        <f>A199&amp;" Total Cost"</f>
        <v>Other Total Cost</v>
      </c>
      <c r="C201" s="27">
        <f>C199+C200</f>
        <v>0</v>
      </c>
      <c r="D201" s="27">
        <f>D199+D200</f>
        <v>0</v>
      </c>
      <c r="E201" s="27">
        <f t="shared" ref="E201:AL201" si="174">E199+E200</f>
        <v>0</v>
      </c>
      <c r="F201" s="27">
        <f t="shared" si="174"/>
        <v>0</v>
      </c>
      <c r="G201" s="27">
        <f t="shared" si="174"/>
        <v>0</v>
      </c>
      <c r="H201" s="27">
        <f t="shared" si="174"/>
        <v>0</v>
      </c>
      <c r="I201" s="27">
        <f t="shared" si="174"/>
        <v>0</v>
      </c>
      <c r="J201" s="27">
        <f t="shared" si="174"/>
        <v>0</v>
      </c>
      <c r="K201" s="27">
        <f t="shared" si="174"/>
        <v>0</v>
      </c>
      <c r="L201" s="27">
        <f t="shared" si="174"/>
        <v>0</v>
      </c>
      <c r="M201" s="27">
        <f t="shared" si="174"/>
        <v>0</v>
      </c>
      <c r="N201" s="27">
        <f t="shared" si="174"/>
        <v>0</v>
      </c>
      <c r="O201" s="27">
        <f t="shared" si="174"/>
        <v>0</v>
      </c>
      <c r="P201" s="27">
        <f t="shared" si="174"/>
        <v>0</v>
      </c>
      <c r="Q201" s="27">
        <f t="shared" si="174"/>
        <v>0</v>
      </c>
      <c r="R201" s="27">
        <f t="shared" si="174"/>
        <v>0</v>
      </c>
      <c r="S201" s="27">
        <f t="shared" si="174"/>
        <v>0</v>
      </c>
      <c r="T201" s="27">
        <f t="shared" si="174"/>
        <v>0</v>
      </c>
      <c r="U201" s="27">
        <f t="shared" si="174"/>
        <v>0</v>
      </c>
      <c r="V201" s="27">
        <f t="shared" si="174"/>
        <v>0</v>
      </c>
      <c r="W201" s="27">
        <f t="shared" si="174"/>
        <v>0</v>
      </c>
      <c r="X201" s="27">
        <f t="shared" si="174"/>
        <v>0</v>
      </c>
      <c r="Y201" s="27">
        <f t="shared" si="174"/>
        <v>0</v>
      </c>
      <c r="Z201" s="27">
        <f t="shared" si="174"/>
        <v>0</v>
      </c>
      <c r="AA201" s="27">
        <f t="shared" si="174"/>
        <v>0</v>
      </c>
      <c r="AB201" s="27">
        <f t="shared" si="174"/>
        <v>0</v>
      </c>
      <c r="AC201" s="27">
        <f t="shared" si="174"/>
        <v>0</v>
      </c>
      <c r="AD201" s="27">
        <f t="shared" si="174"/>
        <v>0</v>
      </c>
      <c r="AE201" s="27">
        <f t="shared" si="174"/>
        <v>0</v>
      </c>
      <c r="AF201" s="27">
        <f t="shared" si="174"/>
        <v>0</v>
      </c>
      <c r="AG201" s="27">
        <f t="shared" si="174"/>
        <v>0</v>
      </c>
      <c r="AH201" s="27">
        <f t="shared" si="174"/>
        <v>0</v>
      </c>
      <c r="AI201" s="27">
        <f t="shared" si="174"/>
        <v>0</v>
      </c>
      <c r="AJ201" s="27">
        <f t="shared" si="174"/>
        <v>0</v>
      </c>
      <c r="AK201" s="27">
        <f t="shared" si="174"/>
        <v>0</v>
      </c>
      <c r="AL201" s="27">
        <f t="shared" si="174"/>
        <v>0</v>
      </c>
      <c r="AM201" s="27">
        <f t="shared" ref="AM201:BJ201" si="175">AM199+AM200</f>
        <v>0</v>
      </c>
      <c r="AN201" s="27">
        <f t="shared" si="175"/>
        <v>0</v>
      </c>
      <c r="AO201" s="27">
        <f t="shared" si="175"/>
        <v>0</v>
      </c>
      <c r="AP201" s="27">
        <f t="shared" si="175"/>
        <v>0</v>
      </c>
      <c r="AQ201" s="27">
        <f t="shared" si="175"/>
        <v>0</v>
      </c>
      <c r="AR201" s="27">
        <f t="shared" si="175"/>
        <v>0</v>
      </c>
      <c r="AS201" s="27">
        <f t="shared" si="175"/>
        <v>0</v>
      </c>
      <c r="AT201" s="27">
        <f t="shared" si="175"/>
        <v>0</v>
      </c>
      <c r="AU201" s="27">
        <f t="shared" si="175"/>
        <v>0</v>
      </c>
      <c r="AV201" s="27">
        <f t="shared" si="175"/>
        <v>0</v>
      </c>
      <c r="AW201" s="27">
        <f t="shared" si="175"/>
        <v>0</v>
      </c>
      <c r="AX201" s="27">
        <f t="shared" si="175"/>
        <v>0</v>
      </c>
      <c r="AY201" s="27">
        <f t="shared" si="175"/>
        <v>0</v>
      </c>
      <c r="AZ201" s="27">
        <f t="shared" si="175"/>
        <v>0</v>
      </c>
      <c r="BA201" s="27">
        <f t="shared" si="175"/>
        <v>0</v>
      </c>
      <c r="BB201" s="27">
        <f t="shared" si="175"/>
        <v>0</v>
      </c>
      <c r="BC201" s="27">
        <f t="shared" si="175"/>
        <v>0</v>
      </c>
      <c r="BD201" s="27">
        <f t="shared" si="175"/>
        <v>0</v>
      </c>
      <c r="BE201" s="27">
        <f t="shared" si="175"/>
        <v>0</v>
      </c>
      <c r="BF201" s="27">
        <f t="shared" si="175"/>
        <v>0</v>
      </c>
      <c r="BG201" s="27">
        <f t="shared" si="175"/>
        <v>0</v>
      </c>
      <c r="BH201" s="27">
        <f t="shared" si="175"/>
        <v>0</v>
      </c>
      <c r="BI201" s="27">
        <f t="shared" si="175"/>
        <v>0</v>
      </c>
      <c r="BJ201" s="27">
        <f t="shared" si="175"/>
        <v>0</v>
      </c>
    </row>
    <row r="203" spans="1:62" x14ac:dyDescent="0.25">
      <c r="B203" s="2" t="str">
        <f>B193</f>
        <v>Depreciation B/Fwd</v>
      </c>
      <c r="C203" s="2">
        <f>'Input Sheet'!D257</f>
        <v>0</v>
      </c>
      <c r="D203" s="2">
        <f t="shared" ref="D203:BJ203" si="176">IF(C201-C205=0,0,C205)</f>
        <v>0</v>
      </c>
      <c r="E203" s="2">
        <f t="shared" si="176"/>
        <v>0</v>
      </c>
      <c r="F203" s="2">
        <f t="shared" si="176"/>
        <v>0</v>
      </c>
      <c r="G203" s="2">
        <f t="shared" si="176"/>
        <v>0</v>
      </c>
      <c r="H203" s="2">
        <f t="shared" si="176"/>
        <v>0</v>
      </c>
      <c r="I203" s="2">
        <f t="shared" si="176"/>
        <v>0</v>
      </c>
      <c r="J203" s="2">
        <f t="shared" si="176"/>
        <v>0</v>
      </c>
      <c r="K203" s="2">
        <f t="shared" si="176"/>
        <v>0</v>
      </c>
      <c r="L203" s="2">
        <f t="shared" si="176"/>
        <v>0</v>
      </c>
      <c r="M203" s="2">
        <f t="shared" si="176"/>
        <v>0</v>
      </c>
      <c r="N203" s="2">
        <f t="shared" si="176"/>
        <v>0</v>
      </c>
      <c r="O203" s="2">
        <f t="shared" si="176"/>
        <v>0</v>
      </c>
      <c r="P203" s="2">
        <f t="shared" si="176"/>
        <v>0</v>
      </c>
      <c r="Q203" s="2">
        <f t="shared" si="176"/>
        <v>0</v>
      </c>
      <c r="R203" s="2">
        <f t="shared" si="176"/>
        <v>0</v>
      </c>
      <c r="S203" s="2">
        <f t="shared" si="176"/>
        <v>0</v>
      </c>
      <c r="T203" s="2">
        <f t="shared" si="176"/>
        <v>0</v>
      </c>
      <c r="U203" s="2">
        <f t="shared" si="176"/>
        <v>0</v>
      </c>
      <c r="V203" s="2">
        <f t="shared" si="176"/>
        <v>0</v>
      </c>
      <c r="W203" s="2">
        <f t="shared" si="176"/>
        <v>0</v>
      </c>
      <c r="X203" s="2">
        <f t="shared" si="176"/>
        <v>0</v>
      </c>
      <c r="Y203" s="2">
        <f t="shared" si="176"/>
        <v>0</v>
      </c>
      <c r="Z203" s="2">
        <f t="shared" si="176"/>
        <v>0</v>
      </c>
      <c r="AA203" s="2">
        <f t="shared" si="176"/>
        <v>0</v>
      </c>
      <c r="AB203" s="2">
        <f t="shared" si="176"/>
        <v>0</v>
      </c>
      <c r="AC203" s="2">
        <f t="shared" si="176"/>
        <v>0</v>
      </c>
      <c r="AD203" s="2">
        <f t="shared" si="176"/>
        <v>0</v>
      </c>
      <c r="AE203" s="2">
        <f t="shared" si="176"/>
        <v>0</v>
      </c>
      <c r="AF203" s="2">
        <f t="shared" si="176"/>
        <v>0</v>
      </c>
      <c r="AG203" s="2">
        <f t="shared" si="176"/>
        <v>0</v>
      </c>
      <c r="AH203" s="2">
        <f t="shared" si="176"/>
        <v>0</v>
      </c>
      <c r="AI203" s="2">
        <f t="shared" si="176"/>
        <v>0</v>
      </c>
      <c r="AJ203" s="2">
        <f t="shared" si="176"/>
        <v>0</v>
      </c>
      <c r="AK203" s="2">
        <f t="shared" si="176"/>
        <v>0</v>
      </c>
      <c r="AL203" s="2">
        <f t="shared" si="176"/>
        <v>0</v>
      </c>
      <c r="AM203" s="2">
        <f t="shared" si="176"/>
        <v>0</v>
      </c>
      <c r="AN203" s="2">
        <f t="shared" si="176"/>
        <v>0</v>
      </c>
      <c r="AO203" s="2">
        <f t="shared" si="176"/>
        <v>0</v>
      </c>
      <c r="AP203" s="2">
        <f t="shared" si="176"/>
        <v>0</v>
      </c>
      <c r="AQ203" s="2">
        <f t="shared" si="176"/>
        <v>0</v>
      </c>
      <c r="AR203" s="2">
        <f t="shared" si="176"/>
        <v>0</v>
      </c>
      <c r="AS203" s="2">
        <f t="shared" si="176"/>
        <v>0</v>
      </c>
      <c r="AT203" s="2">
        <f t="shared" si="176"/>
        <v>0</v>
      </c>
      <c r="AU203" s="2">
        <f t="shared" si="176"/>
        <v>0</v>
      </c>
      <c r="AV203" s="2">
        <f t="shared" si="176"/>
        <v>0</v>
      </c>
      <c r="AW203" s="2">
        <f t="shared" si="176"/>
        <v>0</v>
      </c>
      <c r="AX203" s="2">
        <f t="shared" si="176"/>
        <v>0</v>
      </c>
      <c r="AY203" s="2">
        <f t="shared" si="176"/>
        <v>0</v>
      </c>
      <c r="AZ203" s="2">
        <f t="shared" si="176"/>
        <v>0</v>
      </c>
      <c r="BA203" s="2">
        <f t="shared" si="176"/>
        <v>0</v>
      </c>
      <c r="BB203" s="2">
        <f t="shared" si="176"/>
        <v>0</v>
      </c>
      <c r="BC203" s="2">
        <f t="shared" si="176"/>
        <v>0</v>
      </c>
      <c r="BD203" s="2">
        <f t="shared" si="176"/>
        <v>0</v>
      </c>
      <c r="BE203" s="2">
        <f t="shared" si="176"/>
        <v>0</v>
      </c>
      <c r="BF203" s="2">
        <f t="shared" si="176"/>
        <v>0</v>
      </c>
      <c r="BG203" s="2">
        <f t="shared" si="176"/>
        <v>0</v>
      </c>
      <c r="BH203" s="2">
        <f t="shared" si="176"/>
        <v>0</v>
      </c>
      <c r="BI203" s="2">
        <f t="shared" si="176"/>
        <v>0</v>
      </c>
      <c r="BJ203" s="2">
        <f t="shared" si="176"/>
        <v>0</v>
      </c>
    </row>
    <row r="204" spans="1:62" x14ac:dyDescent="0.25">
      <c r="B204" s="2" t="str">
        <f>B194</f>
        <v>Charge For Month</v>
      </c>
      <c r="C204" s="2">
        <f>IF(ROUND((C201-C203),0)&gt;=ROUND('Input Sheet'!$D$168*C201/12,0),'Input Sheet'!$D$168*C201/12,0)</f>
        <v>0</v>
      </c>
      <c r="D204" s="2">
        <f>IF(ROUND((D201-D203),0)&gt;=ROUND('Input Sheet'!$D$168*D201/12,0),'Input Sheet'!$D$168*D201/12,0)</f>
        <v>0</v>
      </c>
      <c r="E204" s="2">
        <f>IF(ROUND((E201-E203),0)&gt;=ROUND('Input Sheet'!$D$168*E201/12,0),'Input Sheet'!$D$168*E201/12,0)</f>
        <v>0</v>
      </c>
      <c r="F204" s="2">
        <f>IF(ROUND((F201-F203),0)&gt;=ROUND('Input Sheet'!$D$168*F201/12,0),'Input Sheet'!$D$168*F201/12,0)</f>
        <v>0</v>
      </c>
      <c r="G204" s="2">
        <f>IF(ROUND((G201-G203),0)&gt;=ROUND('Input Sheet'!$D$168*G201/12,0),'Input Sheet'!$D$168*G201/12,0)</f>
        <v>0</v>
      </c>
      <c r="H204" s="2">
        <f>IF(ROUND((H201-H203),0)&gt;=ROUND('Input Sheet'!$D$168*H201/12,0),'Input Sheet'!$D$168*H201/12,0)</f>
        <v>0</v>
      </c>
      <c r="I204" s="2">
        <f>IF(ROUND((I201-I203),0)&gt;=ROUND('Input Sheet'!$D$168*I201/12,0),'Input Sheet'!$D$168*I201/12,0)</f>
        <v>0</v>
      </c>
      <c r="J204" s="2">
        <f>IF(ROUND((J201-J203),0)&gt;=ROUND('Input Sheet'!$D$168*J201/12,0),'Input Sheet'!$D$168*J201/12,0)</f>
        <v>0</v>
      </c>
      <c r="K204" s="2">
        <f>IF(ROUND((K201-K203),0)&gt;=ROUND('Input Sheet'!$D$168*K201/12,0),'Input Sheet'!$D$168*K201/12,0)</f>
        <v>0</v>
      </c>
      <c r="L204" s="2">
        <f>IF(ROUND((L201-L203),0)&gt;=ROUND('Input Sheet'!$D$168*L201/12,0),'Input Sheet'!$D$168*L201/12,0)</f>
        <v>0</v>
      </c>
      <c r="M204" s="2">
        <f>IF(ROUND((M201-M203),0)&gt;=ROUND('Input Sheet'!$D$168*M201/12,0),'Input Sheet'!$D$168*M201/12,0)</f>
        <v>0</v>
      </c>
      <c r="N204" s="2">
        <f>IF(ROUND((N201-N203),0)&gt;=ROUND('Input Sheet'!$D$168*N201/12,0),'Input Sheet'!$D$168*N201/12,0)</f>
        <v>0</v>
      </c>
      <c r="O204" s="2">
        <f>IF(ROUND((O201-O203),0)&gt;=ROUND('Input Sheet'!$D$168*O201/12,0),'Input Sheet'!$D$168*O201/12,0)</f>
        <v>0</v>
      </c>
      <c r="P204" s="2">
        <f>IF(ROUND((P201-P203),0)&gt;=ROUND('Input Sheet'!$D$168*P201/12,0),'Input Sheet'!$D$168*P201/12,0)</f>
        <v>0</v>
      </c>
      <c r="Q204" s="2">
        <f>IF(ROUND((Q201-Q203),0)&gt;=ROUND('Input Sheet'!$D$168*Q201/12,0),'Input Sheet'!$D$168*Q201/12,0)</f>
        <v>0</v>
      </c>
      <c r="R204" s="2">
        <f>IF(ROUND((R201-R203),0)&gt;=ROUND('Input Sheet'!$D$168*R201/12,0),'Input Sheet'!$D$168*R201/12,0)</f>
        <v>0</v>
      </c>
      <c r="S204" s="2">
        <f>IF(ROUND((S201-S203),0)&gt;=ROUND('Input Sheet'!$D$168*S201/12,0),'Input Sheet'!$D$168*S201/12,0)</f>
        <v>0</v>
      </c>
      <c r="T204" s="2">
        <f>IF(ROUND((T201-T203),0)&gt;=ROUND('Input Sheet'!$D$168*T201/12,0),'Input Sheet'!$D$168*T201/12,0)</f>
        <v>0</v>
      </c>
      <c r="U204" s="2">
        <f>IF(ROUND((U201-U203),0)&gt;=ROUND('Input Sheet'!$D$168*U201/12,0),'Input Sheet'!$D$168*U201/12,0)</f>
        <v>0</v>
      </c>
      <c r="V204" s="2">
        <f>IF(ROUND((V201-V203),0)&gt;=ROUND('Input Sheet'!$D$168*V201/12,0),'Input Sheet'!$D$168*V201/12,0)</f>
        <v>0</v>
      </c>
      <c r="W204" s="2">
        <f>IF(ROUND((W201-W203),0)&gt;=ROUND('Input Sheet'!$D$168*W201/12,0),'Input Sheet'!$D$168*W201/12,0)</f>
        <v>0</v>
      </c>
      <c r="X204" s="2">
        <f>IF(ROUND((X201-X203),0)&gt;=ROUND('Input Sheet'!$D$168*X201/12,0),'Input Sheet'!$D$168*X201/12,0)</f>
        <v>0</v>
      </c>
      <c r="Y204" s="2">
        <f>IF(ROUND((Y201-Y203),0)&gt;=ROUND('Input Sheet'!$D$168*Y201/12,0),'Input Sheet'!$D$168*Y201/12,0)</f>
        <v>0</v>
      </c>
      <c r="Z204" s="2">
        <f>IF(ROUND((Z201-Z203),0)&gt;=ROUND('Input Sheet'!$D$168*Z201/12,0),'Input Sheet'!$D$168*Z201/12,0)</f>
        <v>0</v>
      </c>
      <c r="AA204" s="2">
        <f>IF(ROUND((AA201-AA203),0)&gt;=ROUND('Input Sheet'!$D$168*AA201/12,0),'Input Sheet'!$D$168*AA201/12,0)</f>
        <v>0</v>
      </c>
      <c r="AB204" s="2">
        <f>IF(ROUND((AB201-AB203),0)&gt;=ROUND('Input Sheet'!$D$168*AB201/12,0),'Input Sheet'!$D$168*AB201/12,0)</f>
        <v>0</v>
      </c>
      <c r="AC204" s="2">
        <f>IF(ROUND((AC201-AC203),0)&gt;=ROUND('Input Sheet'!$D$168*AC201/12,0),'Input Sheet'!$D$168*AC201/12,0)</f>
        <v>0</v>
      </c>
      <c r="AD204" s="2">
        <f>IF(ROUND((AD201-AD203),0)&gt;=ROUND('Input Sheet'!$D$168*AD201/12,0),'Input Sheet'!$D$168*AD201/12,0)</f>
        <v>0</v>
      </c>
      <c r="AE204" s="2">
        <f>IF(ROUND((AE201-AE203),0)&gt;=ROUND('Input Sheet'!$D$168*AE201/12,0),'Input Sheet'!$D$168*AE201/12,0)</f>
        <v>0</v>
      </c>
      <c r="AF204" s="2">
        <f>IF(ROUND((AF201-AF203),0)&gt;=ROUND('Input Sheet'!$D$168*AF201/12,0),'Input Sheet'!$D$168*AF201/12,0)</f>
        <v>0</v>
      </c>
      <c r="AG204" s="2">
        <f>IF(ROUND((AG201-AG203),0)&gt;=ROUND('Input Sheet'!$D$168*AG201/12,0),'Input Sheet'!$D$168*AG201/12,0)</f>
        <v>0</v>
      </c>
      <c r="AH204" s="2">
        <f>IF(ROUND((AH201-AH203),0)&gt;=ROUND('Input Sheet'!$D$168*AH201/12,0),'Input Sheet'!$D$168*AH201/12,0)</f>
        <v>0</v>
      </c>
      <c r="AI204" s="2">
        <f>IF(ROUND((AI201-AI203),0)&gt;=ROUND('Input Sheet'!$D$168*AI201/12,0),'Input Sheet'!$D$168*AI201/12,0)</f>
        <v>0</v>
      </c>
      <c r="AJ204" s="2">
        <f>IF(ROUND((AJ201-AJ203),0)&gt;=ROUND('Input Sheet'!$D$168*AJ201/12,0),'Input Sheet'!$D$168*AJ201/12,0)</f>
        <v>0</v>
      </c>
      <c r="AK204" s="2">
        <f>IF(ROUND((AK201-AK203),0)&gt;=ROUND('Input Sheet'!$D$168*AK201/12,0),'Input Sheet'!$D$168*AK201/12,0)</f>
        <v>0</v>
      </c>
      <c r="AL204" s="2">
        <f>IF(ROUND((AL201-AL203),0)&gt;=ROUND('Input Sheet'!$D$168*AL201/12,0),'Input Sheet'!$D$168*AL201/12,0)</f>
        <v>0</v>
      </c>
      <c r="AM204" s="2">
        <f>IF(ROUND((AM201-AM203),0)&gt;=ROUND('Input Sheet'!$D$168*AM201/12,0),'Input Sheet'!$D$168*AM201/12,0)</f>
        <v>0</v>
      </c>
      <c r="AN204" s="2">
        <f>IF(ROUND((AN201-AN203),0)&gt;=ROUND('Input Sheet'!$D$168*AN201/12,0),'Input Sheet'!$D$168*AN201/12,0)</f>
        <v>0</v>
      </c>
      <c r="AO204" s="2">
        <f>IF(ROUND((AO201-AO203),0)&gt;=ROUND('Input Sheet'!$D$168*AO201/12,0),'Input Sheet'!$D$168*AO201/12,0)</f>
        <v>0</v>
      </c>
      <c r="AP204" s="2">
        <f>IF(ROUND((AP201-AP203),0)&gt;=ROUND('Input Sheet'!$D$168*AP201/12,0),'Input Sheet'!$D$168*AP201/12,0)</f>
        <v>0</v>
      </c>
      <c r="AQ204" s="2">
        <f>IF(ROUND((AQ201-AQ203),0)&gt;=ROUND('Input Sheet'!$D$168*AQ201/12,0),'Input Sheet'!$D$168*AQ201/12,0)</f>
        <v>0</v>
      </c>
      <c r="AR204" s="2">
        <f>IF(ROUND((AR201-AR203),0)&gt;=ROUND('Input Sheet'!$D$168*AR201/12,0),'Input Sheet'!$D$168*AR201/12,0)</f>
        <v>0</v>
      </c>
      <c r="AS204" s="2">
        <f>IF(ROUND((AS201-AS203),0)&gt;=ROUND('Input Sheet'!$D$168*AS201/12,0),'Input Sheet'!$D$168*AS201/12,0)</f>
        <v>0</v>
      </c>
      <c r="AT204" s="2">
        <f>IF(ROUND((AT201-AT203),0)&gt;=ROUND('Input Sheet'!$D$168*AT201/12,0),'Input Sheet'!$D$168*AT201/12,0)</f>
        <v>0</v>
      </c>
      <c r="AU204" s="2">
        <f>IF(ROUND((AU201-AU203),0)&gt;=ROUND('Input Sheet'!$D$168*AU201/12,0),'Input Sheet'!$D$168*AU201/12,0)</f>
        <v>0</v>
      </c>
      <c r="AV204" s="2">
        <f>IF(ROUND((AV201-AV203),0)&gt;=ROUND('Input Sheet'!$D$168*AV201/12,0),'Input Sheet'!$D$168*AV201/12,0)</f>
        <v>0</v>
      </c>
      <c r="AW204" s="2">
        <f>IF(ROUND((AW201-AW203),0)&gt;=ROUND('Input Sheet'!$D$168*AW201/12,0),'Input Sheet'!$D$168*AW201/12,0)</f>
        <v>0</v>
      </c>
      <c r="AX204" s="2">
        <f>IF(ROUND((AX201-AX203),0)&gt;=ROUND('Input Sheet'!$D$168*AX201/12,0),'Input Sheet'!$D$168*AX201/12,0)</f>
        <v>0</v>
      </c>
      <c r="AY204" s="2">
        <f>IF(ROUND((AY201-AY203),0)&gt;=ROUND('Input Sheet'!$D$168*AY201/12,0),'Input Sheet'!$D$168*AY201/12,0)</f>
        <v>0</v>
      </c>
      <c r="AZ204" s="2">
        <f>IF(ROUND((AZ201-AZ203),0)&gt;=ROUND('Input Sheet'!$D$168*AZ201/12,0),'Input Sheet'!$D$168*AZ201/12,0)</f>
        <v>0</v>
      </c>
      <c r="BA204" s="2">
        <f>IF(ROUND((BA201-BA203),0)&gt;=ROUND('Input Sheet'!$D$168*BA201/12,0),'Input Sheet'!$D$168*BA201/12,0)</f>
        <v>0</v>
      </c>
      <c r="BB204" s="2">
        <f>IF(ROUND((BB201-BB203),0)&gt;=ROUND('Input Sheet'!$D$168*BB201/12,0),'Input Sheet'!$D$168*BB201/12,0)</f>
        <v>0</v>
      </c>
      <c r="BC204" s="2">
        <f>IF(ROUND((BC201-BC203),0)&gt;=ROUND('Input Sheet'!$D$168*BC201/12,0),'Input Sheet'!$D$168*BC201/12,0)</f>
        <v>0</v>
      </c>
      <c r="BD204" s="2">
        <f>IF(ROUND((BD201-BD203),0)&gt;=ROUND('Input Sheet'!$D$168*BD201/12,0),'Input Sheet'!$D$168*BD201/12,0)</f>
        <v>0</v>
      </c>
      <c r="BE204" s="2">
        <f>IF(ROUND((BE201-BE203),0)&gt;=ROUND('Input Sheet'!$D$168*BE201/12,0),'Input Sheet'!$D$168*BE201/12,0)</f>
        <v>0</v>
      </c>
      <c r="BF204" s="2">
        <f>IF(ROUND((BF201-BF203),0)&gt;=ROUND('Input Sheet'!$D$168*BF201/12,0),'Input Sheet'!$D$168*BF201/12,0)</f>
        <v>0</v>
      </c>
      <c r="BG204" s="2">
        <f>IF(ROUND((BG201-BG203),0)&gt;=ROUND('Input Sheet'!$D$168*BG201/12,0),'Input Sheet'!$D$168*BG201/12,0)</f>
        <v>0</v>
      </c>
      <c r="BH204" s="2">
        <f>IF(ROUND((BH201-BH203),0)&gt;=ROUND('Input Sheet'!$D$168*BH201/12,0),'Input Sheet'!$D$168*BH201/12,0)</f>
        <v>0</v>
      </c>
      <c r="BI204" s="2">
        <f>IF(ROUND((BI201-BI203),0)&gt;=ROUND('Input Sheet'!$D$168*BI201/12,0),'Input Sheet'!$D$168*BI201/12,0)</f>
        <v>0</v>
      </c>
      <c r="BJ204" s="2">
        <f>IF(ROUND((BJ201-BJ203),0)&gt;=ROUND('Input Sheet'!$D$168*BJ201/12,0),'Input Sheet'!$D$168*BJ201/12,0)</f>
        <v>0</v>
      </c>
    </row>
    <row r="205" spans="1:62" x14ac:dyDescent="0.25">
      <c r="B205" s="2" t="str">
        <f>B195</f>
        <v>Cumulative C/Fwd</v>
      </c>
      <c r="C205" s="27">
        <f>C203+C204</f>
        <v>0</v>
      </c>
      <c r="D205" s="27">
        <f>D203+D204</f>
        <v>0</v>
      </c>
      <c r="E205" s="27">
        <f t="shared" ref="E205:AL205" si="177">E203+E204</f>
        <v>0</v>
      </c>
      <c r="F205" s="27">
        <f t="shared" si="177"/>
        <v>0</v>
      </c>
      <c r="G205" s="27">
        <f t="shared" si="177"/>
        <v>0</v>
      </c>
      <c r="H205" s="27">
        <f t="shared" si="177"/>
        <v>0</v>
      </c>
      <c r="I205" s="27">
        <f t="shared" si="177"/>
        <v>0</v>
      </c>
      <c r="J205" s="27">
        <f t="shared" si="177"/>
        <v>0</v>
      </c>
      <c r="K205" s="27">
        <f t="shared" si="177"/>
        <v>0</v>
      </c>
      <c r="L205" s="27">
        <f t="shared" si="177"/>
        <v>0</v>
      </c>
      <c r="M205" s="27">
        <f t="shared" si="177"/>
        <v>0</v>
      </c>
      <c r="N205" s="27">
        <f t="shared" si="177"/>
        <v>0</v>
      </c>
      <c r="O205" s="27">
        <f t="shared" si="177"/>
        <v>0</v>
      </c>
      <c r="P205" s="27">
        <f t="shared" si="177"/>
        <v>0</v>
      </c>
      <c r="Q205" s="27">
        <f t="shared" si="177"/>
        <v>0</v>
      </c>
      <c r="R205" s="27">
        <f t="shared" si="177"/>
        <v>0</v>
      </c>
      <c r="S205" s="27">
        <f t="shared" si="177"/>
        <v>0</v>
      </c>
      <c r="T205" s="27">
        <f t="shared" si="177"/>
        <v>0</v>
      </c>
      <c r="U205" s="27">
        <f t="shared" si="177"/>
        <v>0</v>
      </c>
      <c r="V205" s="27">
        <f t="shared" si="177"/>
        <v>0</v>
      </c>
      <c r="W205" s="27">
        <f t="shared" si="177"/>
        <v>0</v>
      </c>
      <c r="X205" s="27">
        <f t="shared" si="177"/>
        <v>0</v>
      </c>
      <c r="Y205" s="27">
        <f t="shared" si="177"/>
        <v>0</v>
      </c>
      <c r="Z205" s="27">
        <f t="shared" si="177"/>
        <v>0</v>
      </c>
      <c r="AA205" s="27">
        <f t="shared" si="177"/>
        <v>0</v>
      </c>
      <c r="AB205" s="27">
        <f t="shared" si="177"/>
        <v>0</v>
      </c>
      <c r="AC205" s="27">
        <f t="shared" si="177"/>
        <v>0</v>
      </c>
      <c r="AD205" s="27">
        <f t="shared" si="177"/>
        <v>0</v>
      </c>
      <c r="AE205" s="27">
        <f t="shared" si="177"/>
        <v>0</v>
      </c>
      <c r="AF205" s="27">
        <f t="shared" si="177"/>
        <v>0</v>
      </c>
      <c r="AG205" s="27">
        <f t="shared" si="177"/>
        <v>0</v>
      </c>
      <c r="AH205" s="27">
        <f t="shared" si="177"/>
        <v>0</v>
      </c>
      <c r="AI205" s="27">
        <f t="shared" si="177"/>
        <v>0</v>
      </c>
      <c r="AJ205" s="27">
        <f t="shared" si="177"/>
        <v>0</v>
      </c>
      <c r="AK205" s="27">
        <f t="shared" si="177"/>
        <v>0</v>
      </c>
      <c r="AL205" s="27">
        <f t="shared" si="177"/>
        <v>0</v>
      </c>
      <c r="AM205" s="27">
        <f t="shared" ref="AM205:BJ205" si="178">AM203+AM204</f>
        <v>0</v>
      </c>
      <c r="AN205" s="27">
        <f t="shared" si="178"/>
        <v>0</v>
      </c>
      <c r="AO205" s="27">
        <f t="shared" si="178"/>
        <v>0</v>
      </c>
      <c r="AP205" s="27">
        <f t="shared" si="178"/>
        <v>0</v>
      </c>
      <c r="AQ205" s="27">
        <f t="shared" si="178"/>
        <v>0</v>
      </c>
      <c r="AR205" s="27">
        <f t="shared" si="178"/>
        <v>0</v>
      </c>
      <c r="AS205" s="27">
        <f t="shared" si="178"/>
        <v>0</v>
      </c>
      <c r="AT205" s="27">
        <f t="shared" si="178"/>
        <v>0</v>
      </c>
      <c r="AU205" s="27">
        <f t="shared" si="178"/>
        <v>0</v>
      </c>
      <c r="AV205" s="27">
        <f t="shared" si="178"/>
        <v>0</v>
      </c>
      <c r="AW205" s="27">
        <f t="shared" si="178"/>
        <v>0</v>
      </c>
      <c r="AX205" s="27">
        <f t="shared" si="178"/>
        <v>0</v>
      </c>
      <c r="AY205" s="27">
        <f t="shared" si="178"/>
        <v>0</v>
      </c>
      <c r="AZ205" s="27">
        <f t="shared" si="178"/>
        <v>0</v>
      </c>
      <c r="BA205" s="27">
        <f t="shared" si="178"/>
        <v>0</v>
      </c>
      <c r="BB205" s="27">
        <f t="shared" si="178"/>
        <v>0</v>
      </c>
      <c r="BC205" s="27">
        <f t="shared" si="178"/>
        <v>0</v>
      </c>
      <c r="BD205" s="27">
        <f t="shared" si="178"/>
        <v>0</v>
      </c>
      <c r="BE205" s="27">
        <f t="shared" si="178"/>
        <v>0</v>
      </c>
      <c r="BF205" s="27">
        <f t="shared" si="178"/>
        <v>0</v>
      </c>
      <c r="BG205" s="27">
        <f t="shared" si="178"/>
        <v>0</v>
      </c>
      <c r="BH205" s="27">
        <f t="shared" si="178"/>
        <v>0</v>
      </c>
      <c r="BI205" s="27">
        <f t="shared" si="178"/>
        <v>0</v>
      </c>
      <c r="BJ205" s="27">
        <f t="shared" si="178"/>
        <v>0</v>
      </c>
    </row>
    <row r="207" spans="1:62" ht="14.4" thickBot="1" x14ac:dyDescent="0.3">
      <c r="B207" s="3" t="s">
        <v>19</v>
      </c>
      <c r="C207" s="28">
        <f>C201-C205</f>
        <v>0</v>
      </c>
      <c r="D207" s="28">
        <f>D201-D205</f>
        <v>0</v>
      </c>
      <c r="E207" s="28">
        <f t="shared" ref="E207:AL207" si="179">E201-E205</f>
        <v>0</v>
      </c>
      <c r="F207" s="28">
        <f t="shared" si="179"/>
        <v>0</v>
      </c>
      <c r="G207" s="28">
        <f t="shared" si="179"/>
        <v>0</v>
      </c>
      <c r="H207" s="28">
        <f t="shared" si="179"/>
        <v>0</v>
      </c>
      <c r="I207" s="28">
        <f t="shared" si="179"/>
        <v>0</v>
      </c>
      <c r="J207" s="28">
        <f t="shared" si="179"/>
        <v>0</v>
      </c>
      <c r="K207" s="28">
        <f t="shared" si="179"/>
        <v>0</v>
      </c>
      <c r="L207" s="28">
        <f t="shared" si="179"/>
        <v>0</v>
      </c>
      <c r="M207" s="28">
        <f t="shared" si="179"/>
        <v>0</v>
      </c>
      <c r="N207" s="28">
        <f t="shared" si="179"/>
        <v>0</v>
      </c>
      <c r="O207" s="28">
        <f t="shared" si="179"/>
        <v>0</v>
      </c>
      <c r="P207" s="28">
        <f t="shared" si="179"/>
        <v>0</v>
      </c>
      <c r="Q207" s="28">
        <f t="shared" si="179"/>
        <v>0</v>
      </c>
      <c r="R207" s="28">
        <f t="shared" si="179"/>
        <v>0</v>
      </c>
      <c r="S207" s="28">
        <f t="shared" si="179"/>
        <v>0</v>
      </c>
      <c r="T207" s="28">
        <f t="shared" si="179"/>
        <v>0</v>
      </c>
      <c r="U207" s="28">
        <f t="shared" si="179"/>
        <v>0</v>
      </c>
      <c r="V207" s="28">
        <f t="shared" si="179"/>
        <v>0</v>
      </c>
      <c r="W207" s="28">
        <f t="shared" si="179"/>
        <v>0</v>
      </c>
      <c r="X207" s="28">
        <f t="shared" si="179"/>
        <v>0</v>
      </c>
      <c r="Y207" s="28">
        <f t="shared" si="179"/>
        <v>0</v>
      </c>
      <c r="Z207" s="28">
        <f t="shared" si="179"/>
        <v>0</v>
      </c>
      <c r="AA207" s="28">
        <f t="shared" si="179"/>
        <v>0</v>
      </c>
      <c r="AB207" s="28">
        <f t="shared" si="179"/>
        <v>0</v>
      </c>
      <c r="AC207" s="28">
        <f t="shared" si="179"/>
        <v>0</v>
      </c>
      <c r="AD207" s="28">
        <f t="shared" si="179"/>
        <v>0</v>
      </c>
      <c r="AE207" s="28">
        <f t="shared" si="179"/>
        <v>0</v>
      </c>
      <c r="AF207" s="28">
        <f t="shared" si="179"/>
        <v>0</v>
      </c>
      <c r="AG207" s="28">
        <f t="shared" si="179"/>
        <v>0</v>
      </c>
      <c r="AH207" s="28">
        <f t="shared" si="179"/>
        <v>0</v>
      </c>
      <c r="AI207" s="28">
        <f t="shared" si="179"/>
        <v>0</v>
      </c>
      <c r="AJ207" s="28">
        <f t="shared" si="179"/>
        <v>0</v>
      </c>
      <c r="AK207" s="28">
        <f t="shared" si="179"/>
        <v>0</v>
      </c>
      <c r="AL207" s="28">
        <f t="shared" si="179"/>
        <v>0</v>
      </c>
      <c r="AM207" s="28">
        <f t="shared" ref="AM207:BJ207" si="180">AM201-AM205</f>
        <v>0</v>
      </c>
      <c r="AN207" s="28">
        <f t="shared" si="180"/>
        <v>0</v>
      </c>
      <c r="AO207" s="28">
        <f t="shared" si="180"/>
        <v>0</v>
      </c>
      <c r="AP207" s="28">
        <f t="shared" si="180"/>
        <v>0</v>
      </c>
      <c r="AQ207" s="28">
        <f t="shared" si="180"/>
        <v>0</v>
      </c>
      <c r="AR207" s="28">
        <f t="shared" si="180"/>
        <v>0</v>
      </c>
      <c r="AS207" s="28">
        <f t="shared" si="180"/>
        <v>0</v>
      </c>
      <c r="AT207" s="28">
        <f t="shared" si="180"/>
        <v>0</v>
      </c>
      <c r="AU207" s="28">
        <f t="shared" si="180"/>
        <v>0</v>
      </c>
      <c r="AV207" s="28">
        <f t="shared" si="180"/>
        <v>0</v>
      </c>
      <c r="AW207" s="28">
        <f t="shared" si="180"/>
        <v>0</v>
      </c>
      <c r="AX207" s="28">
        <f t="shared" si="180"/>
        <v>0</v>
      </c>
      <c r="AY207" s="28">
        <f t="shared" si="180"/>
        <v>0</v>
      </c>
      <c r="AZ207" s="28">
        <f t="shared" si="180"/>
        <v>0</v>
      </c>
      <c r="BA207" s="28">
        <f t="shared" si="180"/>
        <v>0</v>
      </c>
      <c r="BB207" s="28">
        <f t="shared" si="180"/>
        <v>0</v>
      </c>
      <c r="BC207" s="28">
        <f t="shared" si="180"/>
        <v>0</v>
      </c>
      <c r="BD207" s="28">
        <f t="shared" si="180"/>
        <v>0</v>
      </c>
      <c r="BE207" s="28">
        <f t="shared" si="180"/>
        <v>0</v>
      </c>
      <c r="BF207" s="28">
        <f t="shared" si="180"/>
        <v>0</v>
      </c>
      <c r="BG207" s="28">
        <f t="shared" si="180"/>
        <v>0</v>
      </c>
      <c r="BH207" s="28">
        <f t="shared" si="180"/>
        <v>0</v>
      </c>
      <c r="BI207" s="28">
        <f t="shared" si="180"/>
        <v>0</v>
      </c>
      <c r="BJ207" s="28">
        <f t="shared" si="180"/>
        <v>0</v>
      </c>
    </row>
    <row r="208" spans="1:62" ht="14.4" thickTop="1" x14ac:dyDescent="0.25">
      <c r="B208" s="29" t="s">
        <v>229</v>
      </c>
      <c r="C208" s="29">
        <f>SUMIF($B$159:$B$207,$B$160,C$159:C$207)</f>
        <v>32500</v>
      </c>
      <c r="D208" s="29">
        <f t="shared" ref="D208:BJ208" si="181">SUMIF($B$159:$B$207,$B$160,D$159:D$207)</f>
        <v>40000</v>
      </c>
      <c r="E208" s="29">
        <f t="shared" si="181"/>
        <v>40000</v>
      </c>
      <c r="F208" s="29">
        <f t="shared" si="181"/>
        <v>42500</v>
      </c>
      <c r="G208" s="29">
        <f t="shared" si="181"/>
        <v>42500</v>
      </c>
      <c r="H208" s="29">
        <f t="shared" si="181"/>
        <v>55000</v>
      </c>
      <c r="I208" s="29">
        <f t="shared" si="181"/>
        <v>55000</v>
      </c>
      <c r="J208" s="29">
        <f t="shared" si="181"/>
        <v>55000</v>
      </c>
      <c r="K208" s="29">
        <f t="shared" si="181"/>
        <v>55000</v>
      </c>
      <c r="L208" s="29">
        <f t="shared" si="181"/>
        <v>55000</v>
      </c>
      <c r="M208" s="29">
        <f t="shared" si="181"/>
        <v>55000</v>
      </c>
      <c r="N208" s="29">
        <f t="shared" si="181"/>
        <v>55000</v>
      </c>
      <c r="O208" s="29">
        <f t="shared" si="181"/>
        <v>57500</v>
      </c>
      <c r="P208" s="29">
        <f t="shared" si="181"/>
        <v>57500</v>
      </c>
      <c r="Q208" s="29">
        <f t="shared" si="181"/>
        <v>57500</v>
      </c>
      <c r="R208" s="29">
        <f t="shared" si="181"/>
        <v>57500</v>
      </c>
      <c r="S208" s="29">
        <f t="shared" si="181"/>
        <v>57500</v>
      </c>
      <c r="T208" s="29">
        <f t="shared" si="181"/>
        <v>57500</v>
      </c>
      <c r="U208" s="29">
        <f t="shared" si="181"/>
        <v>55000</v>
      </c>
      <c r="V208" s="29">
        <f t="shared" si="181"/>
        <v>65000</v>
      </c>
      <c r="W208" s="29">
        <f t="shared" si="181"/>
        <v>65000</v>
      </c>
      <c r="X208" s="29">
        <f t="shared" si="181"/>
        <v>65000</v>
      </c>
      <c r="Y208" s="29">
        <f t="shared" si="181"/>
        <v>65000</v>
      </c>
      <c r="Z208" s="29">
        <f t="shared" si="181"/>
        <v>65000</v>
      </c>
      <c r="AA208" s="29">
        <f t="shared" si="181"/>
        <v>65000</v>
      </c>
      <c r="AB208" s="29">
        <f t="shared" si="181"/>
        <v>65000</v>
      </c>
      <c r="AC208" s="29">
        <f t="shared" si="181"/>
        <v>65000</v>
      </c>
      <c r="AD208" s="29">
        <f t="shared" si="181"/>
        <v>65000</v>
      </c>
      <c r="AE208" s="29">
        <f t="shared" si="181"/>
        <v>65000</v>
      </c>
      <c r="AF208" s="29">
        <f t="shared" si="181"/>
        <v>65000</v>
      </c>
      <c r="AG208" s="29">
        <f t="shared" si="181"/>
        <v>70000</v>
      </c>
      <c r="AH208" s="29">
        <f t="shared" si="181"/>
        <v>72500</v>
      </c>
      <c r="AI208" s="29">
        <f t="shared" si="181"/>
        <v>72500</v>
      </c>
      <c r="AJ208" s="29">
        <f t="shared" si="181"/>
        <v>72500</v>
      </c>
      <c r="AK208" s="29">
        <f t="shared" si="181"/>
        <v>72500</v>
      </c>
      <c r="AL208" s="29">
        <f t="shared" si="181"/>
        <v>72500</v>
      </c>
      <c r="AM208" s="29">
        <f t="shared" si="181"/>
        <v>72500</v>
      </c>
      <c r="AN208" s="29">
        <f t="shared" si="181"/>
        <v>72500</v>
      </c>
      <c r="AO208" s="29">
        <f t="shared" si="181"/>
        <v>75000</v>
      </c>
      <c r="AP208" s="29">
        <f t="shared" si="181"/>
        <v>75000</v>
      </c>
      <c r="AQ208" s="29">
        <f t="shared" si="181"/>
        <v>75000</v>
      </c>
      <c r="AR208" s="29">
        <f t="shared" si="181"/>
        <v>75000</v>
      </c>
      <c r="AS208" s="29">
        <f t="shared" si="181"/>
        <v>75000</v>
      </c>
      <c r="AT208" s="29">
        <f t="shared" si="181"/>
        <v>75000</v>
      </c>
      <c r="AU208" s="29">
        <f t="shared" si="181"/>
        <v>75000</v>
      </c>
      <c r="AV208" s="29">
        <f t="shared" si="181"/>
        <v>75000</v>
      </c>
      <c r="AW208" s="29">
        <f t="shared" si="181"/>
        <v>75000</v>
      </c>
      <c r="AX208" s="29">
        <f t="shared" si="181"/>
        <v>77500</v>
      </c>
      <c r="AY208" s="29">
        <f t="shared" si="181"/>
        <v>85000</v>
      </c>
      <c r="AZ208" s="29">
        <f t="shared" si="181"/>
        <v>85000</v>
      </c>
      <c r="BA208" s="29">
        <f t="shared" si="181"/>
        <v>85000</v>
      </c>
      <c r="BB208" s="29">
        <f t="shared" si="181"/>
        <v>85000</v>
      </c>
      <c r="BC208" s="29">
        <f t="shared" si="181"/>
        <v>85000</v>
      </c>
      <c r="BD208" s="29">
        <f t="shared" si="181"/>
        <v>85000</v>
      </c>
      <c r="BE208" s="29">
        <f t="shared" si="181"/>
        <v>85000</v>
      </c>
      <c r="BF208" s="29">
        <f t="shared" si="181"/>
        <v>85000</v>
      </c>
      <c r="BG208" s="29">
        <f t="shared" si="181"/>
        <v>85000</v>
      </c>
      <c r="BH208" s="29">
        <f t="shared" si="181"/>
        <v>85000</v>
      </c>
      <c r="BI208" s="29">
        <f t="shared" si="181"/>
        <v>85000</v>
      </c>
      <c r="BJ208" s="29">
        <f t="shared" si="181"/>
        <v>85000</v>
      </c>
    </row>
    <row r="209" spans="1:62" x14ac:dyDescent="0.25">
      <c r="B209" s="29" t="s">
        <v>230</v>
      </c>
      <c r="C209" s="29">
        <f>SUMIF($B$159:$B$207,$B$164,C$159:C$207)</f>
        <v>541.66666666666663</v>
      </c>
      <c r="D209" s="29">
        <f t="shared" ref="D209:BJ209" si="182">SUMIF($B$159:$B$207,$B$164,D$159:D$207)</f>
        <v>1208.3333333333333</v>
      </c>
      <c r="E209" s="29">
        <f t="shared" si="182"/>
        <v>1875</v>
      </c>
      <c r="F209" s="29">
        <f t="shared" si="182"/>
        <v>2583.3333333333335</v>
      </c>
      <c r="G209" s="29">
        <f t="shared" si="182"/>
        <v>3291.6666666666665</v>
      </c>
      <c r="H209" s="29">
        <f t="shared" si="182"/>
        <v>4208.333333333333</v>
      </c>
      <c r="I209" s="29">
        <f t="shared" si="182"/>
        <v>5125</v>
      </c>
      <c r="J209" s="29">
        <f t="shared" si="182"/>
        <v>6041.666666666667</v>
      </c>
      <c r="K209" s="29">
        <f t="shared" si="182"/>
        <v>6958.333333333333</v>
      </c>
      <c r="L209" s="29">
        <f t="shared" si="182"/>
        <v>7875</v>
      </c>
      <c r="M209" s="29">
        <f t="shared" si="182"/>
        <v>8791.6666666666661</v>
      </c>
      <c r="N209" s="29">
        <f t="shared" si="182"/>
        <v>9708.3333333333339</v>
      </c>
      <c r="O209" s="29">
        <f t="shared" si="182"/>
        <v>10666.666666666666</v>
      </c>
      <c r="P209" s="29">
        <f t="shared" si="182"/>
        <v>11625</v>
      </c>
      <c r="Q209" s="29">
        <f t="shared" si="182"/>
        <v>12583.333333333334</v>
      </c>
      <c r="R209" s="29">
        <f t="shared" si="182"/>
        <v>13541.666666666666</v>
      </c>
      <c r="S209" s="29">
        <f t="shared" si="182"/>
        <v>14500</v>
      </c>
      <c r="T209" s="29">
        <f t="shared" si="182"/>
        <v>15458.333333333334</v>
      </c>
      <c r="U209" s="29">
        <f t="shared" si="182"/>
        <v>16375</v>
      </c>
      <c r="V209" s="29">
        <f t="shared" si="182"/>
        <v>17458.333333333332</v>
      </c>
      <c r="W209" s="29">
        <f t="shared" si="182"/>
        <v>18541.666666666668</v>
      </c>
      <c r="X209" s="29">
        <f t="shared" si="182"/>
        <v>19625</v>
      </c>
      <c r="Y209" s="29">
        <f t="shared" si="182"/>
        <v>20708.333333333332</v>
      </c>
      <c r="Z209" s="29">
        <f t="shared" si="182"/>
        <v>21791.666666666668</v>
      </c>
      <c r="AA209" s="29">
        <f t="shared" si="182"/>
        <v>22875</v>
      </c>
      <c r="AB209" s="29">
        <f t="shared" si="182"/>
        <v>23958.333333333332</v>
      </c>
      <c r="AC209" s="29">
        <f t="shared" si="182"/>
        <v>25041.666666666668</v>
      </c>
      <c r="AD209" s="29">
        <f t="shared" si="182"/>
        <v>26125</v>
      </c>
      <c r="AE209" s="29">
        <f t="shared" si="182"/>
        <v>27208.333333333332</v>
      </c>
      <c r="AF209" s="29">
        <f t="shared" si="182"/>
        <v>28291.666666666668</v>
      </c>
      <c r="AG209" s="29">
        <f t="shared" si="182"/>
        <v>29458.333333333332</v>
      </c>
      <c r="AH209" s="29">
        <f t="shared" si="182"/>
        <v>30666.666666666668</v>
      </c>
      <c r="AI209" s="29">
        <f t="shared" si="182"/>
        <v>31875</v>
      </c>
      <c r="AJ209" s="29">
        <f t="shared" si="182"/>
        <v>33083.333333333336</v>
      </c>
      <c r="AK209" s="29">
        <f t="shared" si="182"/>
        <v>34291.666666666664</v>
      </c>
      <c r="AL209" s="29">
        <f t="shared" si="182"/>
        <v>35500</v>
      </c>
      <c r="AM209" s="29">
        <f t="shared" si="182"/>
        <v>36708.333333333336</v>
      </c>
      <c r="AN209" s="29">
        <f t="shared" si="182"/>
        <v>37916.666666666664</v>
      </c>
      <c r="AO209" s="29">
        <f t="shared" si="182"/>
        <v>39166.666666666664</v>
      </c>
      <c r="AP209" s="29">
        <f t="shared" si="182"/>
        <v>40416.666666666664</v>
      </c>
      <c r="AQ209" s="29">
        <f t="shared" si="182"/>
        <v>41666.666666666664</v>
      </c>
      <c r="AR209" s="29">
        <f t="shared" si="182"/>
        <v>42916.666666666664</v>
      </c>
      <c r="AS209" s="29">
        <f t="shared" si="182"/>
        <v>44166.666666666664</v>
      </c>
      <c r="AT209" s="29">
        <f t="shared" si="182"/>
        <v>45416.666666666664</v>
      </c>
      <c r="AU209" s="29">
        <f t="shared" si="182"/>
        <v>46666.666666666664</v>
      </c>
      <c r="AV209" s="29">
        <f t="shared" si="182"/>
        <v>47916.666666666664</v>
      </c>
      <c r="AW209" s="29">
        <f t="shared" si="182"/>
        <v>49166.666666666664</v>
      </c>
      <c r="AX209" s="29">
        <f t="shared" si="182"/>
        <v>50458.333333333336</v>
      </c>
      <c r="AY209" s="29">
        <f t="shared" si="182"/>
        <v>51875</v>
      </c>
      <c r="AZ209" s="29">
        <f t="shared" si="182"/>
        <v>53291.666666666664</v>
      </c>
      <c r="BA209" s="29">
        <f t="shared" si="182"/>
        <v>54708.333333333336</v>
      </c>
      <c r="BB209" s="29">
        <f t="shared" si="182"/>
        <v>56125</v>
      </c>
      <c r="BC209" s="29">
        <f t="shared" si="182"/>
        <v>57541.666666666664</v>
      </c>
      <c r="BD209" s="29">
        <f t="shared" si="182"/>
        <v>58958.333333333336</v>
      </c>
      <c r="BE209" s="29">
        <f t="shared" si="182"/>
        <v>60375</v>
      </c>
      <c r="BF209" s="29">
        <f t="shared" si="182"/>
        <v>61791.666666666664</v>
      </c>
      <c r="BG209" s="29">
        <f t="shared" si="182"/>
        <v>63208.333333333336</v>
      </c>
      <c r="BH209" s="29">
        <f t="shared" si="182"/>
        <v>64625</v>
      </c>
      <c r="BI209" s="29">
        <f t="shared" si="182"/>
        <v>66041.666666666672</v>
      </c>
      <c r="BJ209" s="29">
        <f t="shared" si="182"/>
        <v>67458.333333333328</v>
      </c>
    </row>
    <row r="210" spans="1:62" x14ac:dyDescent="0.25">
      <c r="A210" s="4" t="s">
        <v>23</v>
      </c>
    </row>
    <row r="211" spans="1:62" x14ac:dyDescent="0.25">
      <c r="A211" s="2" t="str">
        <f>B7</f>
        <v>SaaS - Tier 1 Sales</v>
      </c>
    </row>
    <row r="212" spans="1:62" x14ac:dyDescent="0.25">
      <c r="A212" s="2" t="s">
        <v>231</v>
      </c>
      <c r="B212" s="12"/>
      <c r="C212" s="2">
        <f>C262*'Input Sheet'!$D$150+C261</f>
        <v>0</v>
      </c>
      <c r="D212" s="2">
        <f>D262*'Input Sheet'!$D$150</f>
        <v>0</v>
      </c>
      <c r="E212" s="2">
        <f>E262*'Input Sheet'!$D$150</f>
        <v>0</v>
      </c>
      <c r="F212" s="2">
        <f>F262*'Input Sheet'!$D$150</f>
        <v>0</v>
      </c>
      <c r="G212" s="2">
        <f>G262*'Input Sheet'!$D$150</f>
        <v>0</v>
      </c>
      <c r="H212" s="2">
        <f>H262*'Input Sheet'!$D$150</f>
        <v>0</v>
      </c>
      <c r="I212" s="2">
        <f>I262*'Input Sheet'!$D$150</f>
        <v>0</v>
      </c>
      <c r="J212" s="2">
        <f>J262*'Input Sheet'!$D$150</f>
        <v>0</v>
      </c>
      <c r="K212" s="2">
        <f>K262*'Input Sheet'!$D$150</f>
        <v>0</v>
      </c>
      <c r="L212" s="2">
        <f>L262*'Input Sheet'!$D$150</f>
        <v>0</v>
      </c>
      <c r="M212" s="2">
        <f>M262*'Input Sheet'!$D$150</f>
        <v>0</v>
      </c>
      <c r="N212" s="2">
        <f>N262*'Input Sheet'!$D$150</f>
        <v>0</v>
      </c>
      <c r="O212" s="2">
        <f>O262*'Input Sheet'!$D$150</f>
        <v>0</v>
      </c>
      <c r="P212" s="2">
        <f>P262*'Input Sheet'!$D$150</f>
        <v>0</v>
      </c>
      <c r="Q212" s="2">
        <f>Q262*'Input Sheet'!$D$150</f>
        <v>0</v>
      </c>
      <c r="R212" s="2">
        <f>R262*'Input Sheet'!$D$150</f>
        <v>0</v>
      </c>
      <c r="S212" s="2">
        <f>S262*'Input Sheet'!$D$150</f>
        <v>0</v>
      </c>
      <c r="T212" s="2">
        <f>T262*'Input Sheet'!$D$150</f>
        <v>0</v>
      </c>
      <c r="U212" s="2">
        <f>U262*'Input Sheet'!$D$150</f>
        <v>0</v>
      </c>
      <c r="V212" s="2">
        <f>V262*'Input Sheet'!$D$150</f>
        <v>0</v>
      </c>
      <c r="W212" s="2">
        <f>W262*'Input Sheet'!$D$150</f>
        <v>0</v>
      </c>
      <c r="X212" s="2">
        <f>X262*'Input Sheet'!$D$150</f>
        <v>0</v>
      </c>
      <c r="Y212" s="2">
        <f>Y262*'Input Sheet'!$D$150</f>
        <v>0</v>
      </c>
      <c r="Z212" s="2">
        <f>Z262*'Input Sheet'!$D$150</f>
        <v>0</v>
      </c>
      <c r="AA212" s="2">
        <f>AA262*'Input Sheet'!$D$150</f>
        <v>0</v>
      </c>
      <c r="AB212" s="2">
        <f>AB262*'Input Sheet'!$D$150</f>
        <v>0</v>
      </c>
      <c r="AC212" s="2">
        <f>AC262*'Input Sheet'!$D$150</f>
        <v>0</v>
      </c>
      <c r="AD212" s="2">
        <f>AD262*'Input Sheet'!$D$150</f>
        <v>0</v>
      </c>
      <c r="AE212" s="2">
        <f>AE262*'Input Sheet'!$D$150</f>
        <v>0</v>
      </c>
      <c r="AF212" s="2">
        <f>AF262*'Input Sheet'!$D$150</f>
        <v>0</v>
      </c>
      <c r="AG212" s="2">
        <f>AG262*'Input Sheet'!$D$150</f>
        <v>0</v>
      </c>
      <c r="AH212" s="2">
        <f>AH262*'Input Sheet'!$D$150</f>
        <v>0</v>
      </c>
      <c r="AI212" s="2">
        <f>AI262*'Input Sheet'!$D$150</f>
        <v>0</v>
      </c>
      <c r="AJ212" s="2">
        <f>AJ262*'Input Sheet'!$D$150</f>
        <v>0</v>
      </c>
      <c r="AK212" s="2">
        <f>AK262*'Input Sheet'!$D$150</f>
        <v>0</v>
      </c>
      <c r="AL212" s="2">
        <f>AL262*'Input Sheet'!$D$150</f>
        <v>0</v>
      </c>
      <c r="AM212" s="2">
        <f>AM262*'Input Sheet'!$D$150</f>
        <v>0</v>
      </c>
      <c r="AN212" s="2">
        <f>AN262*'Input Sheet'!$D$150</f>
        <v>0</v>
      </c>
      <c r="AO212" s="2">
        <f>AO262*'Input Sheet'!$D$150</f>
        <v>0</v>
      </c>
      <c r="AP212" s="2">
        <f>AP262*'Input Sheet'!$D$150</f>
        <v>0</v>
      </c>
      <c r="AQ212" s="2">
        <f>AQ262*'Input Sheet'!$D$150</f>
        <v>0</v>
      </c>
      <c r="AR212" s="2">
        <f>AR262*'Input Sheet'!$D$150</f>
        <v>0</v>
      </c>
      <c r="AS212" s="2">
        <f>AS262*'Input Sheet'!$D$150</f>
        <v>0</v>
      </c>
      <c r="AT212" s="2">
        <f>AT262*'Input Sheet'!$D$150</f>
        <v>0</v>
      </c>
      <c r="AU212" s="2">
        <f>AU262*'Input Sheet'!$D$150</f>
        <v>0</v>
      </c>
      <c r="AV212" s="2">
        <f>AV262*'Input Sheet'!$D$150</f>
        <v>0</v>
      </c>
      <c r="AW212" s="2">
        <f>AW262*'Input Sheet'!$D$150</f>
        <v>0</v>
      </c>
      <c r="AX212" s="2">
        <f>AX262*'Input Sheet'!$D$150</f>
        <v>0</v>
      </c>
      <c r="AY212" s="2">
        <f>AY262*'Input Sheet'!$D$150</f>
        <v>0</v>
      </c>
      <c r="AZ212" s="2">
        <f>AZ262*'Input Sheet'!$D$150</f>
        <v>0</v>
      </c>
      <c r="BA212" s="2">
        <f>BA262*'Input Sheet'!$D$150</f>
        <v>0</v>
      </c>
      <c r="BB212" s="2">
        <f>BB262*'Input Sheet'!$D$150</f>
        <v>0</v>
      </c>
      <c r="BC212" s="2">
        <f>BC262*'Input Sheet'!$D$150</f>
        <v>0</v>
      </c>
      <c r="BD212" s="2">
        <f>BD262*'Input Sheet'!$D$150</f>
        <v>0</v>
      </c>
      <c r="BE212" s="2">
        <f>BE262*'Input Sheet'!$D$150</f>
        <v>0</v>
      </c>
      <c r="BF212" s="2">
        <f>BF262*'Input Sheet'!$D$150</f>
        <v>0</v>
      </c>
      <c r="BG212" s="2">
        <f>BG262*'Input Sheet'!$D$150</f>
        <v>0</v>
      </c>
      <c r="BH212" s="2">
        <f>BH262*'Input Sheet'!$D$150</f>
        <v>0</v>
      </c>
      <c r="BI212" s="2">
        <f>BI262*'Input Sheet'!$D$150</f>
        <v>0</v>
      </c>
      <c r="BJ212" s="2">
        <f>BJ262*'Input Sheet'!$D$150</f>
        <v>0</v>
      </c>
    </row>
    <row r="213" spans="1:62" x14ac:dyDescent="0.25">
      <c r="A213" s="2" t="s">
        <v>232</v>
      </c>
      <c r="B213" s="12"/>
      <c r="C213" s="30"/>
      <c r="D213" s="2">
        <f>C262*'Input Sheet'!$D$151</f>
        <v>0</v>
      </c>
      <c r="E213" s="2">
        <f>D262*'Input Sheet'!$D$151</f>
        <v>0</v>
      </c>
      <c r="F213" s="2">
        <f>E262*'Input Sheet'!$D$151</f>
        <v>0</v>
      </c>
      <c r="G213" s="2">
        <f>F262*'Input Sheet'!$D$151</f>
        <v>0</v>
      </c>
      <c r="H213" s="2">
        <f>G262*'Input Sheet'!$D$151</f>
        <v>0</v>
      </c>
      <c r="I213" s="2">
        <f>H262*'Input Sheet'!$D$151</f>
        <v>44063</v>
      </c>
      <c r="J213" s="2">
        <f>I262*'Input Sheet'!$D$151</f>
        <v>54549</v>
      </c>
      <c r="K213" s="2">
        <f>J262*'Input Sheet'!$D$151</f>
        <v>64781</v>
      </c>
      <c r="L213" s="2">
        <f>K262*'Input Sheet'!$D$151</f>
        <v>74764</v>
      </c>
      <c r="M213" s="2">
        <f>L262*'Input Sheet'!$D$151</f>
        <v>84508</v>
      </c>
      <c r="N213" s="2">
        <f>M262*'Input Sheet'!$D$151</f>
        <v>94020</v>
      </c>
      <c r="O213" s="2">
        <f>N262*'Input Sheet'!$D$151</f>
        <v>103306</v>
      </c>
      <c r="P213" s="2">
        <f>O262*'Input Sheet'!$D$151</f>
        <v>112890</v>
      </c>
      <c r="Q213" s="2">
        <f>P262*'Input Sheet'!$D$151</f>
        <v>122296</v>
      </c>
      <c r="R213" s="2">
        <f>Q262*'Input Sheet'!$D$151</f>
        <v>131530</v>
      </c>
      <c r="S213" s="2">
        <f>R262*'Input Sheet'!$D$151</f>
        <v>140591</v>
      </c>
      <c r="T213" s="2">
        <f>S262*'Input Sheet'!$D$151</f>
        <v>149489</v>
      </c>
      <c r="U213" s="2">
        <f>T262*'Input Sheet'!$D$151</f>
        <v>158227</v>
      </c>
      <c r="V213" s="2">
        <f>U262*'Input Sheet'!$D$151</f>
        <v>168390</v>
      </c>
      <c r="W213" s="2">
        <f>V262*'Input Sheet'!$D$151</f>
        <v>178465</v>
      </c>
      <c r="X213" s="2">
        <f>W262*'Input Sheet'!$D$151</f>
        <v>188450</v>
      </c>
      <c r="Y213" s="2">
        <f>X262*'Input Sheet'!$D$151</f>
        <v>198349</v>
      </c>
      <c r="Z213" s="2">
        <f>Y262*'Input Sheet'!$D$151</f>
        <v>208164</v>
      </c>
      <c r="AA213" s="2">
        <f>Z262*'Input Sheet'!$D$151</f>
        <v>217896</v>
      </c>
      <c r="AB213" s="2">
        <f>AA262*'Input Sheet'!$D$151</f>
        <v>271747</v>
      </c>
      <c r="AC213" s="2">
        <f>AB262*'Input Sheet'!$D$151</f>
        <v>281891</v>
      </c>
      <c r="AD213" s="2">
        <f>AC262*'Input Sheet'!$D$151</f>
        <v>291910</v>
      </c>
      <c r="AE213" s="2">
        <f>AD262*'Input Sheet'!$D$151</f>
        <v>301807</v>
      </c>
      <c r="AF213" s="2">
        <f>AE262*'Input Sheet'!$D$151</f>
        <v>311584</v>
      </c>
      <c r="AG213" s="2">
        <f>AF262*'Input Sheet'!$D$151</f>
        <v>321246</v>
      </c>
      <c r="AH213" s="2">
        <f>AG262*'Input Sheet'!$D$151</f>
        <v>332399</v>
      </c>
      <c r="AI213" s="2">
        <f>AH262*'Input Sheet'!$D$151</f>
        <v>343465</v>
      </c>
      <c r="AJ213" s="2">
        <f>AI262*'Input Sheet'!$D$151</f>
        <v>354446</v>
      </c>
      <c r="AK213" s="2">
        <f>AJ262*'Input Sheet'!$D$151</f>
        <v>365343</v>
      </c>
      <c r="AL213" s="2">
        <f>AK262*'Input Sheet'!$D$151</f>
        <v>376157</v>
      </c>
      <c r="AM213" s="2">
        <f>AL262*'Input Sheet'!$D$151</f>
        <v>386890</v>
      </c>
      <c r="AN213" s="2">
        <f>AM262*'Input Sheet'!$D$151</f>
        <v>430673</v>
      </c>
      <c r="AO213" s="2">
        <f>AN262*'Input Sheet'!$D$151</f>
        <v>442131</v>
      </c>
      <c r="AP213" s="2">
        <f>AO262*'Input Sheet'!$D$151</f>
        <v>453508</v>
      </c>
      <c r="AQ213" s="2">
        <f>AP262*'Input Sheet'!$D$151</f>
        <v>464803</v>
      </c>
      <c r="AR213" s="2">
        <f>AQ262*'Input Sheet'!$D$151</f>
        <v>476018</v>
      </c>
      <c r="AS213" s="2">
        <f>AR262*'Input Sheet'!$D$151</f>
        <v>487157</v>
      </c>
      <c r="AT213" s="2">
        <f>AS262*'Input Sheet'!$D$151</f>
        <v>498221</v>
      </c>
      <c r="AU213" s="2">
        <f>AT262*'Input Sheet'!$D$151</f>
        <v>509211</v>
      </c>
      <c r="AV213" s="2">
        <f>AU262*'Input Sheet'!$D$151</f>
        <v>520127</v>
      </c>
      <c r="AW213" s="2">
        <f>AV262*'Input Sheet'!$D$151</f>
        <v>530973</v>
      </c>
      <c r="AX213" s="2">
        <f>AW262*'Input Sheet'!$D$151</f>
        <v>541749</v>
      </c>
      <c r="AY213" s="2">
        <f>AX262*'Input Sheet'!$D$151</f>
        <v>552458</v>
      </c>
      <c r="AZ213" s="2">
        <f>AY262*'Input Sheet'!$D$151</f>
        <v>606415</v>
      </c>
      <c r="BA213" s="2">
        <f>AZ262*'Input Sheet'!$D$151</f>
        <v>617806</v>
      </c>
      <c r="BB213" s="2">
        <f>BA262*'Input Sheet'!$D$151</f>
        <v>629127</v>
      </c>
      <c r="BC213" s="2">
        <f>BB262*'Input Sheet'!$D$151</f>
        <v>640382</v>
      </c>
      <c r="BD213" s="2">
        <f>BC262*'Input Sheet'!$D$151</f>
        <v>651573</v>
      </c>
      <c r="BE213" s="2">
        <f>BD262*'Input Sheet'!$D$151</f>
        <v>662698</v>
      </c>
      <c r="BF213" s="2">
        <f>BE262*'Input Sheet'!$D$151</f>
        <v>673761</v>
      </c>
      <c r="BG213" s="2">
        <f>BF262*'Input Sheet'!$D$151</f>
        <v>684764</v>
      </c>
      <c r="BH213" s="2">
        <f>BG262*'Input Sheet'!$D$151</f>
        <v>695708</v>
      </c>
      <c r="BI213" s="2">
        <f>BH262*'Input Sheet'!$D$151</f>
        <v>706592</v>
      </c>
      <c r="BJ213" s="2">
        <f>BI262*'Input Sheet'!$D$151</f>
        <v>717421</v>
      </c>
    </row>
    <row r="214" spans="1:62" x14ac:dyDescent="0.25">
      <c r="A214" s="2" t="s">
        <v>233</v>
      </c>
      <c r="B214" s="12"/>
      <c r="C214" s="30"/>
      <c r="D214" s="30"/>
      <c r="E214" s="2">
        <f>C262*'Input Sheet'!$D$152</f>
        <v>0</v>
      </c>
      <c r="F214" s="2">
        <f>D262*'Input Sheet'!$D$152</f>
        <v>0</v>
      </c>
      <c r="G214" s="2">
        <f>E262*'Input Sheet'!$D$152</f>
        <v>0</v>
      </c>
      <c r="H214" s="2">
        <f>F262*'Input Sheet'!$D$152</f>
        <v>0</v>
      </c>
      <c r="I214" s="2">
        <f>G262*'Input Sheet'!$D$152</f>
        <v>0</v>
      </c>
      <c r="J214" s="2">
        <f>H262*'Input Sheet'!$D$152</f>
        <v>0</v>
      </c>
      <c r="K214" s="2">
        <f>I262*'Input Sheet'!$D$152</f>
        <v>0</v>
      </c>
      <c r="L214" s="2">
        <f>J262*'Input Sheet'!$D$152</f>
        <v>0</v>
      </c>
      <c r="M214" s="2">
        <f>K262*'Input Sheet'!$D$152</f>
        <v>0</v>
      </c>
      <c r="N214" s="2">
        <f>L262*'Input Sheet'!$D$152</f>
        <v>0</v>
      </c>
      <c r="O214" s="2">
        <f>M262*'Input Sheet'!$D$152</f>
        <v>0</v>
      </c>
      <c r="P214" s="2">
        <f>N262*'Input Sheet'!$D$152</f>
        <v>0</v>
      </c>
      <c r="Q214" s="2">
        <f>O262*'Input Sheet'!$D$152</f>
        <v>0</v>
      </c>
      <c r="R214" s="2">
        <f>P262*'Input Sheet'!$D$152</f>
        <v>0</v>
      </c>
      <c r="S214" s="2">
        <f>Q262*'Input Sheet'!$D$152</f>
        <v>0</v>
      </c>
      <c r="T214" s="2">
        <f>R262*'Input Sheet'!$D$152</f>
        <v>0</v>
      </c>
      <c r="U214" s="2">
        <f>S262*'Input Sheet'!$D$152</f>
        <v>0</v>
      </c>
      <c r="V214" s="2">
        <f>T262*'Input Sheet'!$D$152</f>
        <v>0</v>
      </c>
      <c r="W214" s="2">
        <f>U262*'Input Sheet'!$D$152</f>
        <v>0</v>
      </c>
      <c r="X214" s="2">
        <f>V262*'Input Sheet'!$D$152</f>
        <v>0</v>
      </c>
      <c r="Y214" s="2">
        <f>W262*'Input Sheet'!$D$152</f>
        <v>0</v>
      </c>
      <c r="Z214" s="2">
        <f>X262*'Input Sheet'!$D$152</f>
        <v>0</v>
      </c>
      <c r="AA214" s="2">
        <f>Y262*'Input Sheet'!$D$152</f>
        <v>0</v>
      </c>
      <c r="AB214" s="2">
        <f>Z262*'Input Sheet'!$D$152</f>
        <v>0</v>
      </c>
      <c r="AC214" s="2">
        <f>AA262*'Input Sheet'!$D$152</f>
        <v>0</v>
      </c>
      <c r="AD214" s="2">
        <f>AB262*'Input Sheet'!$D$152</f>
        <v>0</v>
      </c>
      <c r="AE214" s="2">
        <f>AC262*'Input Sheet'!$D$152</f>
        <v>0</v>
      </c>
      <c r="AF214" s="2">
        <f>AD262*'Input Sheet'!$D$152</f>
        <v>0</v>
      </c>
      <c r="AG214" s="2">
        <f>AE262*'Input Sheet'!$D$152</f>
        <v>0</v>
      </c>
      <c r="AH214" s="2">
        <f>AF262*'Input Sheet'!$D$152</f>
        <v>0</v>
      </c>
      <c r="AI214" s="2">
        <f>AG262*'Input Sheet'!$D$152</f>
        <v>0</v>
      </c>
      <c r="AJ214" s="2">
        <f>AH262*'Input Sheet'!$D$152</f>
        <v>0</v>
      </c>
      <c r="AK214" s="2">
        <f>AI262*'Input Sheet'!$D$152</f>
        <v>0</v>
      </c>
      <c r="AL214" s="2">
        <f>AJ262*'Input Sheet'!$D$152</f>
        <v>0</v>
      </c>
      <c r="AM214" s="2">
        <f>AK262*'Input Sheet'!$D$152</f>
        <v>0</v>
      </c>
      <c r="AN214" s="2">
        <f>AL262*'Input Sheet'!$D$152</f>
        <v>0</v>
      </c>
      <c r="AO214" s="2">
        <f>AM262*'Input Sheet'!$D$152</f>
        <v>0</v>
      </c>
      <c r="AP214" s="2">
        <f>AN262*'Input Sheet'!$D$152</f>
        <v>0</v>
      </c>
      <c r="AQ214" s="2">
        <f>AO262*'Input Sheet'!$D$152</f>
        <v>0</v>
      </c>
      <c r="AR214" s="2">
        <f>AP262*'Input Sheet'!$D$152</f>
        <v>0</v>
      </c>
      <c r="AS214" s="2">
        <f>AQ262*'Input Sheet'!$D$152</f>
        <v>0</v>
      </c>
      <c r="AT214" s="2">
        <f>AR262*'Input Sheet'!$D$152</f>
        <v>0</v>
      </c>
      <c r="AU214" s="2">
        <f>AS262*'Input Sheet'!$D$152</f>
        <v>0</v>
      </c>
      <c r="AV214" s="2">
        <f>AT262*'Input Sheet'!$D$152</f>
        <v>0</v>
      </c>
      <c r="AW214" s="2">
        <f>AU262*'Input Sheet'!$D$152</f>
        <v>0</v>
      </c>
      <c r="AX214" s="2">
        <f>AV262*'Input Sheet'!$D$152</f>
        <v>0</v>
      </c>
      <c r="AY214" s="2">
        <f>AW262*'Input Sheet'!$D$152</f>
        <v>0</v>
      </c>
      <c r="AZ214" s="2">
        <f>AX262*'Input Sheet'!$D$152</f>
        <v>0</v>
      </c>
      <c r="BA214" s="2">
        <f>AY262*'Input Sheet'!$D$152</f>
        <v>0</v>
      </c>
      <c r="BB214" s="2">
        <f>AZ262*'Input Sheet'!$D$152</f>
        <v>0</v>
      </c>
      <c r="BC214" s="2">
        <f>BA262*'Input Sheet'!$D$152</f>
        <v>0</v>
      </c>
      <c r="BD214" s="2">
        <f>BB262*'Input Sheet'!$D$152</f>
        <v>0</v>
      </c>
      <c r="BE214" s="2">
        <f>BC262*'Input Sheet'!$D$152</f>
        <v>0</v>
      </c>
      <c r="BF214" s="2">
        <f>BD262*'Input Sheet'!$D$152</f>
        <v>0</v>
      </c>
      <c r="BG214" s="2">
        <f>BE262*'Input Sheet'!$D$152</f>
        <v>0</v>
      </c>
      <c r="BH214" s="2">
        <f>BF262*'Input Sheet'!$D$152</f>
        <v>0</v>
      </c>
      <c r="BI214" s="2">
        <f>BG262*'Input Sheet'!$D$152</f>
        <v>0</v>
      </c>
      <c r="BJ214" s="2">
        <f>BH262*'Input Sheet'!$D$152</f>
        <v>0</v>
      </c>
    </row>
    <row r="215" spans="1:62" x14ac:dyDescent="0.25">
      <c r="A215" s="2" t="s">
        <v>234</v>
      </c>
      <c r="B215" s="12"/>
      <c r="C215" s="30"/>
      <c r="D215" s="30"/>
      <c r="E215" s="30"/>
      <c r="F215" s="2">
        <f>C262*'Input Sheet'!$D$153</f>
        <v>0</v>
      </c>
      <c r="G215" s="2">
        <f>D262*'Input Sheet'!$D$153</f>
        <v>0</v>
      </c>
      <c r="H215" s="2">
        <f>E262*'Input Sheet'!$D$153</f>
        <v>0</v>
      </c>
      <c r="I215" s="2">
        <f>F262*'Input Sheet'!$D$153</f>
        <v>0</v>
      </c>
      <c r="J215" s="2">
        <f>G262*'Input Sheet'!$D$153</f>
        <v>0</v>
      </c>
      <c r="K215" s="2">
        <f>H262*'Input Sheet'!$D$153</f>
        <v>0</v>
      </c>
      <c r="L215" s="2">
        <f>I262*'Input Sheet'!$D$153</f>
        <v>0</v>
      </c>
      <c r="M215" s="2">
        <f>J262*'Input Sheet'!$D$153</f>
        <v>0</v>
      </c>
      <c r="N215" s="2">
        <f>K262*'Input Sheet'!$D$153</f>
        <v>0</v>
      </c>
      <c r="O215" s="2">
        <f>L262*'Input Sheet'!$D$153</f>
        <v>0</v>
      </c>
      <c r="P215" s="2">
        <f>M262*'Input Sheet'!$D$153</f>
        <v>0</v>
      </c>
      <c r="Q215" s="2">
        <f>N262*'Input Sheet'!$D$153</f>
        <v>0</v>
      </c>
      <c r="R215" s="2">
        <f>O262*'Input Sheet'!$D$153</f>
        <v>0</v>
      </c>
      <c r="S215" s="2">
        <f>P262*'Input Sheet'!$D$153</f>
        <v>0</v>
      </c>
      <c r="T215" s="2">
        <f>Q262*'Input Sheet'!$D$153</f>
        <v>0</v>
      </c>
      <c r="U215" s="2">
        <f>R262*'Input Sheet'!$D$153</f>
        <v>0</v>
      </c>
      <c r="V215" s="2">
        <f>S262*'Input Sheet'!$D$153</f>
        <v>0</v>
      </c>
      <c r="W215" s="2">
        <f>T262*'Input Sheet'!$D$153</f>
        <v>0</v>
      </c>
      <c r="X215" s="2">
        <f>U262*'Input Sheet'!$D$153</f>
        <v>0</v>
      </c>
      <c r="Y215" s="2">
        <f>V262*'Input Sheet'!$D$153</f>
        <v>0</v>
      </c>
      <c r="Z215" s="2">
        <f>W262*'Input Sheet'!$D$153</f>
        <v>0</v>
      </c>
      <c r="AA215" s="2">
        <f>X262*'Input Sheet'!$D$153</f>
        <v>0</v>
      </c>
      <c r="AB215" s="2">
        <f>Y262*'Input Sheet'!$D$153</f>
        <v>0</v>
      </c>
      <c r="AC215" s="2">
        <f>Z262*'Input Sheet'!$D$153</f>
        <v>0</v>
      </c>
      <c r="AD215" s="2">
        <f>AA262*'Input Sheet'!$D$153</f>
        <v>0</v>
      </c>
      <c r="AE215" s="2">
        <f>AB262*'Input Sheet'!$D$153</f>
        <v>0</v>
      </c>
      <c r="AF215" s="2">
        <f>AC262*'Input Sheet'!$D$153</f>
        <v>0</v>
      </c>
      <c r="AG215" s="2">
        <f>AD262*'Input Sheet'!$D$153</f>
        <v>0</v>
      </c>
      <c r="AH215" s="2">
        <f>AE262*'Input Sheet'!$D$153</f>
        <v>0</v>
      </c>
      <c r="AI215" s="2">
        <f>AF262*'Input Sheet'!$D$153</f>
        <v>0</v>
      </c>
      <c r="AJ215" s="2">
        <f>AG262*'Input Sheet'!$D$153</f>
        <v>0</v>
      </c>
      <c r="AK215" s="2">
        <f>AH262*'Input Sheet'!$D$153</f>
        <v>0</v>
      </c>
      <c r="AL215" s="2">
        <f>AI262*'Input Sheet'!$D$153</f>
        <v>0</v>
      </c>
      <c r="AM215" s="2">
        <f>AJ262*'Input Sheet'!$D$153</f>
        <v>0</v>
      </c>
      <c r="AN215" s="2">
        <f>AK262*'Input Sheet'!$D$153</f>
        <v>0</v>
      </c>
      <c r="AO215" s="2">
        <f>AL262*'Input Sheet'!$D$153</f>
        <v>0</v>
      </c>
      <c r="AP215" s="2">
        <f>AM262*'Input Sheet'!$D$153</f>
        <v>0</v>
      </c>
      <c r="AQ215" s="2">
        <f>AN262*'Input Sheet'!$D$153</f>
        <v>0</v>
      </c>
      <c r="AR215" s="2">
        <f>AO262*'Input Sheet'!$D$153</f>
        <v>0</v>
      </c>
      <c r="AS215" s="2">
        <f>AP262*'Input Sheet'!$D$153</f>
        <v>0</v>
      </c>
      <c r="AT215" s="2">
        <f>AQ262*'Input Sheet'!$D$153</f>
        <v>0</v>
      </c>
      <c r="AU215" s="2">
        <f>AR262*'Input Sheet'!$D$153</f>
        <v>0</v>
      </c>
      <c r="AV215" s="2">
        <f>AS262*'Input Sheet'!$D$153</f>
        <v>0</v>
      </c>
      <c r="AW215" s="2">
        <f>AT262*'Input Sheet'!$D$153</f>
        <v>0</v>
      </c>
      <c r="AX215" s="2">
        <f>AU262*'Input Sheet'!$D$153</f>
        <v>0</v>
      </c>
      <c r="AY215" s="2">
        <f>AV262*'Input Sheet'!$D$153</f>
        <v>0</v>
      </c>
      <c r="AZ215" s="2">
        <f>AW262*'Input Sheet'!$D$153</f>
        <v>0</v>
      </c>
      <c r="BA215" s="2">
        <f>AX262*'Input Sheet'!$D$153</f>
        <v>0</v>
      </c>
      <c r="BB215" s="2">
        <f>AY262*'Input Sheet'!$D$153</f>
        <v>0</v>
      </c>
      <c r="BC215" s="2">
        <f>AZ262*'Input Sheet'!$D$153</f>
        <v>0</v>
      </c>
      <c r="BD215" s="2">
        <f>BA262*'Input Sheet'!$D$153</f>
        <v>0</v>
      </c>
      <c r="BE215" s="2">
        <f>BB262*'Input Sheet'!$D$153</f>
        <v>0</v>
      </c>
      <c r="BF215" s="2">
        <f>BC262*'Input Sheet'!$D$153</f>
        <v>0</v>
      </c>
      <c r="BG215" s="2">
        <f>BD262*'Input Sheet'!$D$153</f>
        <v>0</v>
      </c>
      <c r="BH215" s="2">
        <f>BE262*'Input Sheet'!$D$153</f>
        <v>0</v>
      </c>
      <c r="BI215" s="2">
        <f>BF262*'Input Sheet'!$D$153</f>
        <v>0</v>
      </c>
      <c r="BJ215" s="2">
        <f>BG262*'Input Sheet'!$D$153</f>
        <v>0</v>
      </c>
    </row>
    <row r="216" spans="1:62" x14ac:dyDescent="0.25">
      <c r="A216" s="2" t="s">
        <v>235</v>
      </c>
      <c r="B216" s="12"/>
      <c r="C216" s="30"/>
      <c r="D216" s="30"/>
      <c r="E216" s="30"/>
      <c r="F216" s="30"/>
      <c r="G216" s="2">
        <f>C262*'Input Sheet'!$D$154</f>
        <v>0</v>
      </c>
      <c r="H216" s="2">
        <f>D262*'Input Sheet'!$D$154</f>
        <v>0</v>
      </c>
      <c r="I216" s="2">
        <f>E262*'Input Sheet'!$D$154</f>
        <v>0</v>
      </c>
      <c r="J216" s="2">
        <f>F262*'Input Sheet'!$D$154</f>
        <v>0</v>
      </c>
      <c r="K216" s="2">
        <f>G262*'Input Sheet'!$D$154</f>
        <v>0</v>
      </c>
      <c r="L216" s="2">
        <f>H262*'Input Sheet'!$D$154</f>
        <v>0</v>
      </c>
      <c r="M216" s="2">
        <f>I262*'Input Sheet'!$D$154</f>
        <v>0</v>
      </c>
      <c r="N216" s="2">
        <f>J262*'Input Sheet'!$D$154</f>
        <v>0</v>
      </c>
      <c r="O216" s="2">
        <f>K262*'Input Sheet'!$D$154</f>
        <v>0</v>
      </c>
      <c r="P216" s="2">
        <f>L262*'Input Sheet'!$D$154</f>
        <v>0</v>
      </c>
      <c r="Q216" s="2">
        <f>M262*'Input Sheet'!$D$154</f>
        <v>0</v>
      </c>
      <c r="R216" s="2">
        <f>N262*'Input Sheet'!$D$154</f>
        <v>0</v>
      </c>
      <c r="S216" s="2">
        <f>O262*'Input Sheet'!$D$154</f>
        <v>0</v>
      </c>
      <c r="T216" s="2">
        <f>P262*'Input Sheet'!$D$154</f>
        <v>0</v>
      </c>
      <c r="U216" s="2">
        <f>Q262*'Input Sheet'!$D$154</f>
        <v>0</v>
      </c>
      <c r="V216" s="2">
        <f>R262*'Input Sheet'!$D$154</f>
        <v>0</v>
      </c>
      <c r="W216" s="2">
        <f>S262*'Input Sheet'!$D$154</f>
        <v>0</v>
      </c>
      <c r="X216" s="2">
        <f>T262*'Input Sheet'!$D$154</f>
        <v>0</v>
      </c>
      <c r="Y216" s="2">
        <f>U262*'Input Sheet'!$D$154</f>
        <v>0</v>
      </c>
      <c r="Z216" s="2">
        <f>V262*'Input Sheet'!$D$154</f>
        <v>0</v>
      </c>
      <c r="AA216" s="2">
        <f>W262*'Input Sheet'!$D$154</f>
        <v>0</v>
      </c>
      <c r="AB216" s="2">
        <f>X262*'Input Sheet'!$D$154</f>
        <v>0</v>
      </c>
      <c r="AC216" s="2">
        <f>Y262*'Input Sheet'!$D$154</f>
        <v>0</v>
      </c>
      <c r="AD216" s="2">
        <f>Z262*'Input Sheet'!$D$154</f>
        <v>0</v>
      </c>
      <c r="AE216" s="2">
        <f>AA262*'Input Sheet'!$D$154</f>
        <v>0</v>
      </c>
      <c r="AF216" s="2">
        <f>AB262*'Input Sheet'!$D$154</f>
        <v>0</v>
      </c>
      <c r="AG216" s="2">
        <f>AC262*'Input Sheet'!$D$154</f>
        <v>0</v>
      </c>
      <c r="AH216" s="2">
        <f>AD262*'Input Sheet'!$D$154</f>
        <v>0</v>
      </c>
      <c r="AI216" s="2">
        <f>AE262*'Input Sheet'!$D$154</f>
        <v>0</v>
      </c>
      <c r="AJ216" s="2">
        <f>AF262*'Input Sheet'!$D$154</f>
        <v>0</v>
      </c>
      <c r="AK216" s="2">
        <f>AG262*'Input Sheet'!$D$154</f>
        <v>0</v>
      </c>
      <c r="AL216" s="2">
        <f>AH262*'Input Sheet'!$D$154</f>
        <v>0</v>
      </c>
      <c r="AM216" s="2">
        <f>AI262*'Input Sheet'!$D$154</f>
        <v>0</v>
      </c>
      <c r="AN216" s="2">
        <f>AJ262*'Input Sheet'!$D$154</f>
        <v>0</v>
      </c>
      <c r="AO216" s="2">
        <f>AK262*'Input Sheet'!$D$154</f>
        <v>0</v>
      </c>
      <c r="AP216" s="2">
        <f>AL262*'Input Sheet'!$D$154</f>
        <v>0</v>
      </c>
      <c r="AQ216" s="2">
        <f>AM262*'Input Sheet'!$D$154</f>
        <v>0</v>
      </c>
      <c r="AR216" s="2">
        <f>AN262*'Input Sheet'!$D$154</f>
        <v>0</v>
      </c>
      <c r="AS216" s="2">
        <f>AO262*'Input Sheet'!$D$154</f>
        <v>0</v>
      </c>
      <c r="AT216" s="2">
        <f>AP262*'Input Sheet'!$D$154</f>
        <v>0</v>
      </c>
      <c r="AU216" s="2">
        <f>AQ262*'Input Sheet'!$D$154</f>
        <v>0</v>
      </c>
      <c r="AV216" s="2">
        <f>AR262*'Input Sheet'!$D$154</f>
        <v>0</v>
      </c>
      <c r="AW216" s="2">
        <f>AS262*'Input Sheet'!$D$154</f>
        <v>0</v>
      </c>
      <c r="AX216" s="2">
        <f>AT262*'Input Sheet'!$D$154</f>
        <v>0</v>
      </c>
      <c r="AY216" s="2">
        <f>AU262*'Input Sheet'!$D$154</f>
        <v>0</v>
      </c>
      <c r="AZ216" s="2">
        <f>AV262*'Input Sheet'!$D$154</f>
        <v>0</v>
      </c>
      <c r="BA216" s="2">
        <f>AW262*'Input Sheet'!$D$154</f>
        <v>0</v>
      </c>
      <c r="BB216" s="2">
        <f>AX262*'Input Sheet'!$D$154</f>
        <v>0</v>
      </c>
      <c r="BC216" s="2">
        <f>AY262*'Input Sheet'!$D$154</f>
        <v>0</v>
      </c>
      <c r="BD216" s="2">
        <f>AZ262*'Input Sheet'!$D$154</f>
        <v>0</v>
      </c>
      <c r="BE216" s="2">
        <f>BA262*'Input Sheet'!$D$154</f>
        <v>0</v>
      </c>
      <c r="BF216" s="2">
        <f>BB262*'Input Sheet'!$D$154</f>
        <v>0</v>
      </c>
      <c r="BG216" s="2">
        <f>BC262*'Input Sheet'!$D$154</f>
        <v>0</v>
      </c>
      <c r="BH216" s="2">
        <f>BD262*'Input Sheet'!$D$154</f>
        <v>0</v>
      </c>
      <c r="BI216" s="2">
        <f>BE262*'Input Sheet'!$D$154</f>
        <v>0</v>
      </c>
      <c r="BJ216" s="2">
        <f>BF262*'Input Sheet'!$D$154</f>
        <v>0</v>
      </c>
    </row>
    <row r="217" spans="1:62" ht="14.4" thickBot="1" x14ac:dyDescent="0.3">
      <c r="A217" s="2" t="s">
        <v>174</v>
      </c>
      <c r="C217" s="28">
        <f t="shared" ref="C217:AH217" si="183">SUM(C212:C216)</f>
        <v>0</v>
      </c>
      <c r="D217" s="28">
        <f t="shared" si="183"/>
        <v>0</v>
      </c>
      <c r="E217" s="28">
        <f t="shared" si="183"/>
        <v>0</v>
      </c>
      <c r="F217" s="28">
        <f t="shared" si="183"/>
        <v>0</v>
      </c>
      <c r="G217" s="28">
        <f t="shared" si="183"/>
        <v>0</v>
      </c>
      <c r="H217" s="28">
        <f t="shared" si="183"/>
        <v>0</v>
      </c>
      <c r="I217" s="28">
        <f t="shared" si="183"/>
        <v>44063</v>
      </c>
      <c r="J217" s="28">
        <f t="shared" si="183"/>
        <v>54549</v>
      </c>
      <c r="K217" s="28">
        <f t="shared" si="183"/>
        <v>64781</v>
      </c>
      <c r="L217" s="28">
        <f t="shared" si="183"/>
        <v>74764</v>
      </c>
      <c r="M217" s="28">
        <f t="shared" si="183"/>
        <v>84508</v>
      </c>
      <c r="N217" s="28">
        <f t="shared" si="183"/>
        <v>94020</v>
      </c>
      <c r="O217" s="28">
        <f t="shared" si="183"/>
        <v>103306</v>
      </c>
      <c r="P217" s="28">
        <f t="shared" si="183"/>
        <v>112890</v>
      </c>
      <c r="Q217" s="28">
        <f t="shared" si="183"/>
        <v>122296</v>
      </c>
      <c r="R217" s="28">
        <f t="shared" si="183"/>
        <v>131530</v>
      </c>
      <c r="S217" s="28">
        <f t="shared" si="183"/>
        <v>140591</v>
      </c>
      <c r="T217" s="28">
        <f t="shared" si="183"/>
        <v>149489</v>
      </c>
      <c r="U217" s="28">
        <f t="shared" si="183"/>
        <v>158227</v>
      </c>
      <c r="V217" s="28">
        <f t="shared" si="183"/>
        <v>168390</v>
      </c>
      <c r="W217" s="28">
        <f t="shared" si="183"/>
        <v>178465</v>
      </c>
      <c r="X217" s="28">
        <f t="shared" si="183"/>
        <v>188450</v>
      </c>
      <c r="Y217" s="28">
        <f t="shared" si="183"/>
        <v>198349</v>
      </c>
      <c r="Z217" s="28">
        <f t="shared" si="183"/>
        <v>208164</v>
      </c>
      <c r="AA217" s="28">
        <f t="shared" si="183"/>
        <v>217896</v>
      </c>
      <c r="AB217" s="28">
        <f t="shared" si="183"/>
        <v>271747</v>
      </c>
      <c r="AC217" s="28">
        <f t="shared" si="183"/>
        <v>281891</v>
      </c>
      <c r="AD217" s="28">
        <f t="shared" si="183"/>
        <v>291910</v>
      </c>
      <c r="AE217" s="28">
        <f t="shared" si="183"/>
        <v>301807</v>
      </c>
      <c r="AF217" s="28">
        <f t="shared" si="183"/>
        <v>311584</v>
      </c>
      <c r="AG217" s="28">
        <f t="shared" si="183"/>
        <v>321246</v>
      </c>
      <c r="AH217" s="28">
        <f t="shared" si="183"/>
        <v>332399</v>
      </c>
      <c r="AI217" s="28">
        <f t="shared" ref="AI217:BJ217" si="184">SUM(AI212:AI216)</f>
        <v>343465</v>
      </c>
      <c r="AJ217" s="28">
        <f t="shared" si="184"/>
        <v>354446</v>
      </c>
      <c r="AK217" s="28">
        <f t="shared" si="184"/>
        <v>365343</v>
      </c>
      <c r="AL217" s="28">
        <f t="shared" si="184"/>
        <v>376157</v>
      </c>
      <c r="AM217" s="28">
        <f t="shared" si="184"/>
        <v>386890</v>
      </c>
      <c r="AN217" s="28">
        <f t="shared" si="184"/>
        <v>430673</v>
      </c>
      <c r="AO217" s="28">
        <f t="shared" si="184"/>
        <v>442131</v>
      </c>
      <c r="AP217" s="28">
        <f t="shared" si="184"/>
        <v>453508</v>
      </c>
      <c r="AQ217" s="28">
        <f t="shared" si="184"/>
        <v>464803</v>
      </c>
      <c r="AR217" s="28">
        <f t="shared" si="184"/>
        <v>476018</v>
      </c>
      <c r="AS217" s="28">
        <f t="shared" si="184"/>
        <v>487157</v>
      </c>
      <c r="AT217" s="28">
        <f t="shared" si="184"/>
        <v>498221</v>
      </c>
      <c r="AU217" s="28">
        <f t="shared" si="184"/>
        <v>509211</v>
      </c>
      <c r="AV217" s="28">
        <f t="shared" si="184"/>
        <v>520127</v>
      </c>
      <c r="AW217" s="28">
        <f t="shared" si="184"/>
        <v>530973</v>
      </c>
      <c r="AX217" s="28">
        <f t="shared" si="184"/>
        <v>541749</v>
      </c>
      <c r="AY217" s="28">
        <f t="shared" si="184"/>
        <v>552458</v>
      </c>
      <c r="AZ217" s="28">
        <f t="shared" si="184"/>
        <v>606415</v>
      </c>
      <c r="BA217" s="28">
        <f t="shared" si="184"/>
        <v>617806</v>
      </c>
      <c r="BB217" s="28">
        <f t="shared" si="184"/>
        <v>629127</v>
      </c>
      <c r="BC217" s="28">
        <f t="shared" si="184"/>
        <v>640382</v>
      </c>
      <c r="BD217" s="28">
        <f t="shared" si="184"/>
        <v>651573</v>
      </c>
      <c r="BE217" s="28">
        <f t="shared" si="184"/>
        <v>662698</v>
      </c>
      <c r="BF217" s="28">
        <f t="shared" si="184"/>
        <v>673761</v>
      </c>
      <c r="BG217" s="28">
        <f t="shared" si="184"/>
        <v>684764</v>
      </c>
      <c r="BH217" s="28">
        <f t="shared" si="184"/>
        <v>695708</v>
      </c>
      <c r="BI217" s="28">
        <f t="shared" si="184"/>
        <v>706592</v>
      </c>
      <c r="BJ217" s="28">
        <f t="shared" si="184"/>
        <v>717421</v>
      </c>
    </row>
    <row r="218" spans="1:62" ht="14.4" thickTop="1" x14ac:dyDescent="0.25"/>
    <row r="219" spans="1:62" x14ac:dyDescent="0.25">
      <c r="A219" s="2" t="str">
        <f>B8</f>
        <v>SaaS 2 - Tier 2 Sales</v>
      </c>
    </row>
    <row r="220" spans="1:62" x14ac:dyDescent="0.25">
      <c r="A220" s="2" t="s">
        <v>231</v>
      </c>
      <c r="B220" s="12"/>
      <c r="C220" s="2">
        <f>C263*'Input Sheet'!$D$150</f>
        <v>0</v>
      </c>
      <c r="D220" s="2">
        <f>D263*'Input Sheet'!$D$150</f>
        <v>0</v>
      </c>
      <c r="E220" s="2">
        <f>E263*'Input Sheet'!$D$150</f>
        <v>0</v>
      </c>
      <c r="F220" s="2">
        <f>F263*'Input Sheet'!$D$150</f>
        <v>0</v>
      </c>
      <c r="G220" s="2">
        <f>G263*'Input Sheet'!$D$150</f>
        <v>0</v>
      </c>
      <c r="H220" s="2">
        <f>H263*'Input Sheet'!$D$150</f>
        <v>0</v>
      </c>
      <c r="I220" s="2">
        <f>I263*'Input Sheet'!$D$150</f>
        <v>0</v>
      </c>
      <c r="J220" s="2">
        <f>J263*'Input Sheet'!$D$150</f>
        <v>0</v>
      </c>
      <c r="K220" s="2">
        <f>K263*'Input Sheet'!$D$150</f>
        <v>0</v>
      </c>
      <c r="L220" s="2">
        <f>L263*'Input Sheet'!$D$150</f>
        <v>0</v>
      </c>
      <c r="M220" s="2">
        <f>M263*'Input Sheet'!$D$150</f>
        <v>0</v>
      </c>
      <c r="N220" s="2">
        <f>N263*'Input Sheet'!$D$150</f>
        <v>0</v>
      </c>
      <c r="O220" s="2">
        <f>O263*'Input Sheet'!$D$150</f>
        <v>0</v>
      </c>
      <c r="P220" s="2">
        <f>P263*'Input Sheet'!$D$150</f>
        <v>0</v>
      </c>
      <c r="Q220" s="2">
        <f>Q263*'Input Sheet'!$D$150</f>
        <v>0</v>
      </c>
      <c r="R220" s="2">
        <f>R263*'Input Sheet'!$D$150</f>
        <v>0</v>
      </c>
      <c r="S220" s="2">
        <f>S263*'Input Sheet'!$D$150</f>
        <v>0</v>
      </c>
      <c r="T220" s="2">
        <f>T263*'Input Sheet'!$D$150</f>
        <v>0</v>
      </c>
      <c r="U220" s="2">
        <f>U263*'Input Sheet'!$D$150</f>
        <v>0</v>
      </c>
      <c r="V220" s="2">
        <f>V263*'Input Sheet'!$D$150</f>
        <v>0</v>
      </c>
      <c r="W220" s="2">
        <f>W263*'Input Sheet'!$D$150</f>
        <v>0</v>
      </c>
      <c r="X220" s="2">
        <f>X263*'Input Sheet'!$D$150</f>
        <v>0</v>
      </c>
      <c r="Y220" s="2">
        <f>Y263*'Input Sheet'!$D$150</f>
        <v>0</v>
      </c>
      <c r="Z220" s="2">
        <f>Z263*'Input Sheet'!$D$150</f>
        <v>0</v>
      </c>
      <c r="AA220" s="2">
        <f>AA263*'Input Sheet'!$D$150</f>
        <v>0</v>
      </c>
      <c r="AB220" s="2">
        <f>AB263*'Input Sheet'!$D$150</f>
        <v>0</v>
      </c>
      <c r="AC220" s="2">
        <f>AC263*'Input Sheet'!$D$150</f>
        <v>0</v>
      </c>
      <c r="AD220" s="2">
        <f>AD263*'Input Sheet'!$D$150</f>
        <v>0</v>
      </c>
      <c r="AE220" s="2">
        <f>AE263*'Input Sheet'!$D$150</f>
        <v>0</v>
      </c>
      <c r="AF220" s="2">
        <f>AF263*'Input Sheet'!$D$150</f>
        <v>0</v>
      </c>
      <c r="AG220" s="2">
        <f>AG263*'Input Sheet'!$D$150</f>
        <v>0</v>
      </c>
      <c r="AH220" s="2">
        <f>AH263*'Input Sheet'!$D$150</f>
        <v>0</v>
      </c>
      <c r="AI220" s="2">
        <f>AI263*'Input Sheet'!$D$150</f>
        <v>0</v>
      </c>
      <c r="AJ220" s="2">
        <f>AJ263*'Input Sheet'!$D$150</f>
        <v>0</v>
      </c>
      <c r="AK220" s="2">
        <f>AK263*'Input Sheet'!$D$150</f>
        <v>0</v>
      </c>
      <c r="AL220" s="2">
        <f>AL263*'Input Sheet'!$D$150</f>
        <v>0</v>
      </c>
      <c r="AM220" s="2">
        <f>AM263*'Input Sheet'!$D$150</f>
        <v>0</v>
      </c>
      <c r="AN220" s="2">
        <f>AN263*'Input Sheet'!$D$150</f>
        <v>0</v>
      </c>
      <c r="AO220" s="2">
        <f>AO263*'Input Sheet'!$D$150</f>
        <v>0</v>
      </c>
      <c r="AP220" s="2">
        <f>AP263*'Input Sheet'!$D$150</f>
        <v>0</v>
      </c>
      <c r="AQ220" s="2">
        <f>AQ263*'Input Sheet'!$D$150</f>
        <v>0</v>
      </c>
      <c r="AR220" s="2">
        <f>AR263*'Input Sheet'!$D$150</f>
        <v>0</v>
      </c>
      <c r="AS220" s="2">
        <f>AS263*'Input Sheet'!$D$150</f>
        <v>0</v>
      </c>
      <c r="AT220" s="2">
        <f>AT263*'Input Sheet'!$D$150</f>
        <v>0</v>
      </c>
      <c r="AU220" s="2">
        <f>AU263*'Input Sheet'!$D$150</f>
        <v>0</v>
      </c>
      <c r="AV220" s="2">
        <f>AV263*'Input Sheet'!$D$150</f>
        <v>0</v>
      </c>
      <c r="AW220" s="2">
        <f>AW263*'Input Sheet'!$D$150</f>
        <v>0</v>
      </c>
      <c r="AX220" s="2">
        <f>AX263*'Input Sheet'!$D$150</f>
        <v>0</v>
      </c>
      <c r="AY220" s="2">
        <f>AY263*'Input Sheet'!$D$150</f>
        <v>0</v>
      </c>
      <c r="AZ220" s="2">
        <f>AZ263*'Input Sheet'!$D$150</f>
        <v>0</v>
      </c>
      <c r="BA220" s="2">
        <f>BA263*'Input Sheet'!$D$150</f>
        <v>0</v>
      </c>
      <c r="BB220" s="2">
        <f>BB263*'Input Sheet'!$D$150</f>
        <v>0</v>
      </c>
      <c r="BC220" s="2">
        <f>BC263*'Input Sheet'!$D$150</f>
        <v>0</v>
      </c>
      <c r="BD220" s="2">
        <f>BD263*'Input Sheet'!$D$150</f>
        <v>0</v>
      </c>
      <c r="BE220" s="2">
        <f>BE263*'Input Sheet'!$D$150</f>
        <v>0</v>
      </c>
      <c r="BF220" s="2">
        <f>BF263*'Input Sheet'!$D$150</f>
        <v>0</v>
      </c>
      <c r="BG220" s="2">
        <f>BG263*'Input Sheet'!$D$150</f>
        <v>0</v>
      </c>
      <c r="BH220" s="2">
        <f>BH263*'Input Sheet'!$D$150</f>
        <v>0</v>
      </c>
      <c r="BI220" s="2">
        <f>BI263*'Input Sheet'!$D$150</f>
        <v>0</v>
      </c>
      <c r="BJ220" s="2">
        <f>BJ263*'Input Sheet'!$D$150</f>
        <v>0</v>
      </c>
    </row>
    <row r="221" spans="1:62" x14ac:dyDescent="0.25">
      <c r="A221" s="2" t="s">
        <v>232</v>
      </c>
      <c r="B221" s="12"/>
      <c r="C221" s="30"/>
      <c r="D221" s="2">
        <f>C263*'Input Sheet'!$D$151</f>
        <v>0</v>
      </c>
      <c r="E221" s="2">
        <f>D263*'Input Sheet'!$D$151</f>
        <v>0</v>
      </c>
      <c r="F221" s="2">
        <f>E263*'Input Sheet'!$D$151</f>
        <v>0</v>
      </c>
      <c r="G221" s="2">
        <f>F263*'Input Sheet'!$D$151</f>
        <v>0</v>
      </c>
      <c r="H221" s="2">
        <f>G263*'Input Sheet'!$D$151</f>
        <v>0</v>
      </c>
      <c r="I221" s="2">
        <f>H263*'Input Sheet'!$D$151</f>
        <v>26731</v>
      </c>
      <c r="J221" s="2">
        <f>I263*'Input Sheet'!$D$151</f>
        <v>35553</v>
      </c>
      <c r="K221" s="2">
        <f>J263*'Input Sheet'!$D$151</f>
        <v>44158</v>
      </c>
      <c r="L221" s="2">
        <f>K263*'Input Sheet'!$D$151</f>
        <v>52552</v>
      </c>
      <c r="M221" s="2">
        <f>L263*'Input Sheet'!$D$151</f>
        <v>60744</v>
      </c>
      <c r="N221" s="2">
        <f>M263*'Input Sheet'!$D$151</f>
        <v>68739</v>
      </c>
      <c r="O221" s="2">
        <f>N263*'Input Sheet'!$D$151</f>
        <v>76543</v>
      </c>
      <c r="P221" s="2">
        <f>O263*'Input Sheet'!$D$151</f>
        <v>102334</v>
      </c>
      <c r="Q221" s="2">
        <f>P263*'Input Sheet'!$D$151</f>
        <v>116081</v>
      </c>
      <c r="R221" s="2">
        <f>Q263*'Input Sheet'!$D$151</f>
        <v>129564</v>
      </c>
      <c r="S221" s="2">
        <f>R263*'Input Sheet'!$D$151</f>
        <v>142793</v>
      </c>
      <c r="T221" s="2">
        <f>S263*'Input Sheet'!$D$151</f>
        <v>155773</v>
      </c>
      <c r="U221" s="2">
        <f>T263*'Input Sheet'!$D$151</f>
        <v>168511</v>
      </c>
      <c r="V221" s="2">
        <f>U263*'Input Sheet'!$D$151</f>
        <v>187141</v>
      </c>
      <c r="W221" s="2">
        <f>V263*'Input Sheet'!$D$151</f>
        <v>205596</v>
      </c>
      <c r="X221" s="2">
        <f>W263*'Input Sheet'!$D$151</f>
        <v>223880</v>
      </c>
      <c r="Y221" s="2">
        <f>X263*'Input Sheet'!$D$151</f>
        <v>241997</v>
      </c>
      <c r="Z221" s="2">
        <f>Y263*'Input Sheet'!$D$151</f>
        <v>259950</v>
      </c>
      <c r="AA221" s="2">
        <f>Z263*'Input Sheet'!$D$151</f>
        <v>277741</v>
      </c>
      <c r="AB221" s="2">
        <f>AA263*'Input Sheet'!$D$151</f>
        <v>319859</v>
      </c>
      <c r="AC221" s="2">
        <f>AB263*'Input Sheet'!$D$151</f>
        <v>343136</v>
      </c>
      <c r="AD221" s="2">
        <f>AC263*'Input Sheet'!$D$151</f>
        <v>366096</v>
      </c>
      <c r="AE221" s="2">
        <f>AD263*'Input Sheet'!$D$151</f>
        <v>388746</v>
      </c>
      <c r="AF221" s="2">
        <f>AE263*'Input Sheet'!$D$151</f>
        <v>411093</v>
      </c>
      <c r="AG221" s="2">
        <f>AF263*'Input Sheet'!$D$151</f>
        <v>433143</v>
      </c>
      <c r="AH221" s="2">
        <f>AG263*'Input Sheet'!$D$151</f>
        <v>462140</v>
      </c>
      <c r="AI221" s="2">
        <f>AH263*'Input Sheet'!$D$151</f>
        <v>490880</v>
      </c>
      <c r="AJ221" s="2">
        <f>AI263*'Input Sheet'!$D$151</f>
        <v>519366</v>
      </c>
      <c r="AK221" s="2">
        <f>AJ263*'Input Sheet'!$D$151</f>
        <v>547605</v>
      </c>
      <c r="AL221" s="2">
        <f>AK263*'Input Sheet'!$D$151</f>
        <v>575601</v>
      </c>
      <c r="AM221" s="2">
        <f>AL263*'Input Sheet'!$D$151</f>
        <v>603358</v>
      </c>
      <c r="AN221" s="2">
        <f>AM263*'Input Sheet'!$D$151</f>
        <v>709740</v>
      </c>
      <c r="AO221" s="2">
        <f>AN263*'Input Sheet'!$D$151</f>
        <v>740443</v>
      </c>
      <c r="AP221" s="2">
        <f>AO263*'Input Sheet'!$D$151</f>
        <v>770893</v>
      </c>
      <c r="AQ221" s="2">
        <f>AP263*'Input Sheet'!$D$151</f>
        <v>801094</v>
      </c>
      <c r="AR221" s="2">
        <f>AQ263*'Input Sheet'!$D$151</f>
        <v>831050</v>
      </c>
      <c r="AS221" s="2">
        <f>AR263*'Input Sheet'!$D$151</f>
        <v>860767</v>
      </c>
      <c r="AT221" s="2">
        <f>AS263*'Input Sheet'!$D$151</f>
        <v>890251</v>
      </c>
      <c r="AU221" s="2">
        <f>AT263*'Input Sheet'!$D$151</f>
        <v>919502</v>
      </c>
      <c r="AV221" s="2">
        <f>AU263*'Input Sheet'!$D$151</f>
        <v>948529</v>
      </c>
      <c r="AW221" s="2">
        <f>AV263*'Input Sheet'!$D$151</f>
        <v>977334</v>
      </c>
      <c r="AX221" s="2">
        <f>AW263*'Input Sheet'!$D$151</f>
        <v>1005922</v>
      </c>
      <c r="AY221" s="2">
        <f>AX263*'Input Sheet'!$D$151</f>
        <v>1034297</v>
      </c>
      <c r="AZ221" s="2">
        <f>AY263*'Input Sheet'!$D$151</f>
        <v>1076373</v>
      </c>
      <c r="BA221" s="2">
        <f>AZ263*'Input Sheet'!$D$151</f>
        <v>1118289</v>
      </c>
      <c r="BB221" s="2">
        <f>BA263*'Input Sheet'!$D$151</f>
        <v>1160049</v>
      </c>
      <c r="BC221" s="2">
        <f>BB263*'Input Sheet'!$D$151</f>
        <v>1201657</v>
      </c>
      <c r="BD221" s="2">
        <f>BC263*'Input Sheet'!$D$151</f>
        <v>1243115</v>
      </c>
      <c r="BE221" s="2">
        <f>BD263*'Input Sheet'!$D$151</f>
        <v>1284425</v>
      </c>
      <c r="BF221" s="2">
        <f>BE263*'Input Sheet'!$D$151</f>
        <v>1325592</v>
      </c>
      <c r="BG221" s="2">
        <f>BF263*'Input Sheet'!$D$151</f>
        <v>1366617</v>
      </c>
      <c r="BH221" s="2">
        <f>BG263*'Input Sheet'!$D$151</f>
        <v>1407502</v>
      </c>
      <c r="BI221" s="2">
        <f>BH263*'Input Sheet'!$D$151</f>
        <v>1448252</v>
      </c>
      <c r="BJ221" s="2">
        <f>BI263*'Input Sheet'!$D$151</f>
        <v>1488868</v>
      </c>
    </row>
    <row r="222" spans="1:62" x14ac:dyDescent="0.25">
      <c r="A222" s="2" t="s">
        <v>233</v>
      </c>
      <c r="B222" s="12"/>
      <c r="C222" s="30"/>
      <c r="D222" s="30"/>
      <c r="E222" s="2">
        <f>C263*'Input Sheet'!$D$152</f>
        <v>0</v>
      </c>
      <c r="F222" s="2">
        <f>D263*'Input Sheet'!$D$152</f>
        <v>0</v>
      </c>
      <c r="G222" s="2">
        <f>E263*'Input Sheet'!$D$152</f>
        <v>0</v>
      </c>
      <c r="H222" s="2">
        <f>F263*'Input Sheet'!$D$152</f>
        <v>0</v>
      </c>
      <c r="I222" s="2">
        <f>G263*'Input Sheet'!$D$152</f>
        <v>0</v>
      </c>
      <c r="J222" s="2">
        <f>H263*'Input Sheet'!$D$152</f>
        <v>0</v>
      </c>
      <c r="K222" s="2">
        <f>I263*'Input Sheet'!$D$152</f>
        <v>0</v>
      </c>
      <c r="L222" s="2">
        <f>J263*'Input Sheet'!$D$152</f>
        <v>0</v>
      </c>
      <c r="M222" s="2">
        <f>K263*'Input Sheet'!$D$152</f>
        <v>0</v>
      </c>
      <c r="N222" s="2">
        <f>L263*'Input Sheet'!$D$152</f>
        <v>0</v>
      </c>
      <c r="O222" s="2">
        <f>M263*'Input Sheet'!$D$152</f>
        <v>0</v>
      </c>
      <c r="P222" s="2">
        <f>N263*'Input Sheet'!$D$152</f>
        <v>0</v>
      </c>
      <c r="Q222" s="2">
        <f>O263*'Input Sheet'!$D$152</f>
        <v>0</v>
      </c>
      <c r="R222" s="2">
        <f>P263*'Input Sheet'!$D$152</f>
        <v>0</v>
      </c>
      <c r="S222" s="2">
        <f>Q263*'Input Sheet'!$D$152</f>
        <v>0</v>
      </c>
      <c r="T222" s="2">
        <f>R263*'Input Sheet'!$D$152</f>
        <v>0</v>
      </c>
      <c r="U222" s="2">
        <f>S263*'Input Sheet'!$D$152</f>
        <v>0</v>
      </c>
      <c r="V222" s="2">
        <f>T263*'Input Sheet'!$D$152</f>
        <v>0</v>
      </c>
      <c r="W222" s="2">
        <f>U263*'Input Sheet'!$D$152</f>
        <v>0</v>
      </c>
      <c r="X222" s="2">
        <f>V263*'Input Sheet'!$D$152</f>
        <v>0</v>
      </c>
      <c r="Y222" s="2">
        <f>W263*'Input Sheet'!$D$152</f>
        <v>0</v>
      </c>
      <c r="Z222" s="2">
        <f>X263*'Input Sheet'!$D$152</f>
        <v>0</v>
      </c>
      <c r="AA222" s="2">
        <f>Y263*'Input Sheet'!$D$152</f>
        <v>0</v>
      </c>
      <c r="AB222" s="2">
        <f>Z263*'Input Sheet'!$D$152</f>
        <v>0</v>
      </c>
      <c r="AC222" s="2">
        <f>AA263*'Input Sheet'!$D$152</f>
        <v>0</v>
      </c>
      <c r="AD222" s="2">
        <f>AB263*'Input Sheet'!$D$152</f>
        <v>0</v>
      </c>
      <c r="AE222" s="2">
        <f>AC263*'Input Sheet'!$D$152</f>
        <v>0</v>
      </c>
      <c r="AF222" s="2">
        <f>AD263*'Input Sheet'!$D$152</f>
        <v>0</v>
      </c>
      <c r="AG222" s="2">
        <f>AE263*'Input Sheet'!$D$152</f>
        <v>0</v>
      </c>
      <c r="AH222" s="2">
        <f>AF263*'Input Sheet'!$D$152</f>
        <v>0</v>
      </c>
      <c r="AI222" s="2">
        <f>AG263*'Input Sheet'!$D$152</f>
        <v>0</v>
      </c>
      <c r="AJ222" s="2">
        <f>AH263*'Input Sheet'!$D$152</f>
        <v>0</v>
      </c>
      <c r="AK222" s="2">
        <f>AI263*'Input Sheet'!$D$152</f>
        <v>0</v>
      </c>
      <c r="AL222" s="2">
        <f>AJ263*'Input Sheet'!$D$152</f>
        <v>0</v>
      </c>
      <c r="AM222" s="2">
        <f>AK263*'Input Sheet'!$D$152</f>
        <v>0</v>
      </c>
      <c r="AN222" s="2">
        <f>AL263*'Input Sheet'!$D$152</f>
        <v>0</v>
      </c>
      <c r="AO222" s="2">
        <f>AM263*'Input Sheet'!$D$152</f>
        <v>0</v>
      </c>
      <c r="AP222" s="2">
        <f>AN263*'Input Sheet'!$D$152</f>
        <v>0</v>
      </c>
      <c r="AQ222" s="2">
        <f>AO263*'Input Sheet'!$D$152</f>
        <v>0</v>
      </c>
      <c r="AR222" s="2">
        <f>AP263*'Input Sheet'!$D$152</f>
        <v>0</v>
      </c>
      <c r="AS222" s="2">
        <f>AQ263*'Input Sheet'!$D$152</f>
        <v>0</v>
      </c>
      <c r="AT222" s="2">
        <f>AR263*'Input Sheet'!$D$152</f>
        <v>0</v>
      </c>
      <c r="AU222" s="2">
        <f>AS263*'Input Sheet'!$D$152</f>
        <v>0</v>
      </c>
      <c r="AV222" s="2">
        <f>AT263*'Input Sheet'!$D$152</f>
        <v>0</v>
      </c>
      <c r="AW222" s="2">
        <f>AU263*'Input Sheet'!$D$152</f>
        <v>0</v>
      </c>
      <c r="AX222" s="2">
        <f>AV263*'Input Sheet'!$D$152</f>
        <v>0</v>
      </c>
      <c r="AY222" s="2">
        <f>AW263*'Input Sheet'!$D$152</f>
        <v>0</v>
      </c>
      <c r="AZ222" s="2">
        <f>AX263*'Input Sheet'!$D$152</f>
        <v>0</v>
      </c>
      <c r="BA222" s="2">
        <f>AY263*'Input Sheet'!$D$152</f>
        <v>0</v>
      </c>
      <c r="BB222" s="2">
        <f>AZ263*'Input Sheet'!$D$152</f>
        <v>0</v>
      </c>
      <c r="BC222" s="2">
        <f>BA263*'Input Sheet'!$D$152</f>
        <v>0</v>
      </c>
      <c r="BD222" s="2">
        <f>BB263*'Input Sheet'!$D$152</f>
        <v>0</v>
      </c>
      <c r="BE222" s="2">
        <f>BC263*'Input Sheet'!$D$152</f>
        <v>0</v>
      </c>
      <c r="BF222" s="2">
        <f>BD263*'Input Sheet'!$D$152</f>
        <v>0</v>
      </c>
      <c r="BG222" s="2">
        <f>BE263*'Input Sheet'!$D$152</f>
        <v>0</v>
      </c>
      <c r="BH222" s="2">
        <f>BF263*'Input Sheet'!$D$152</f>
        <v>0</v>
      </c>
      <c r="BI222" s="2">
        <f>BG263*'Input Sheet'!$D$152</f>
        <v>0</v>
      </c>
      <c r="BJ222" s="2">
        <f>BH263*'Input Sheet'!$D$152</f>
        <v>0</v>
      </c>
    </row>
    <row r="223" spans="1:62" x14ac:dyDescent="0.25">
      <c r="A223" s="2" t="s">
        <v>234</v>
      </c>
      <c r="B223" s="12"/>
      <c r="C223" s="30"/>
      <c r="D223" s="30"/>
      <c r="E223" s="30"/>
      <c r="F223" s="2">
        <f>C263*'Input Sheet'!$D$153</f>
        <v>0</v>
      </c>
      <c r="G223" s="2">
        <f>D263*'Input Sheet'!$D$153</f>
        <v>0</v>
      </c>
      <c r="H223" s="2">
        <f>E263*'Input Sheet'!$D$153</f>
        <v>0</v>
      </c>
      <c r="I223" s="2">
        <f>F263*'Input Sheet'!$D$153</f>
        <v>0</v>
      </c>
      <c r="J223" s="2">
        <f>G263*'Input Sheet'!$D$153</f>
        <v>0</v>
      </c>
      <c r="K223" s="2">
        <f>H263*'Input Sheet'!$D$153</f>
        <v>0</v>
      </c>
      <c r="L223" s="2">
        <f>I263*'Input Sheet'!$D$153</f>
        <v>0</v>
      </c>
      <c r="M223" s="2">
        <f>J263*'Input Sheet'!$D$153</f>
        <v>0</v>
      </c>
      <c r="N223" s="2">
        <f>K263*'Input Sheet'!$D$153</f>
        <v>0</v>
      </c>
      <c r="O223" s="2">
        <f>L263*'Input Sheet'!$D$153</f>
        <v>0</v>
      </c>
      <c r="P223" s="2">
        <f>M263*'Input Sheet'!$D$153</f>
        <v>0</v>
      </c>
      <c r="Q223" s="2">
        <f>N263*'Input Sheet'!$D$153</f>
        <v>0</v>
      </c>
      <c r="R223" s="2">
        <f>O263*'Input Sheet'!$D$153</f>
        <v>0</v>
      </c>
      <c r="S223" s="2">
        <f>P263*'Input Sheet'!$D$153</f>
        <v>0</v>
      </c>
      <c r="T223" s="2">
        <f>Q263*'Input Sheet'!$D$153</f>
        <v>0</v>
      </c>
      <c r="U223" s="2">
        <f>R263*'Input Sheet'!$D$153</f>
        <v>0</v>
      </c>
      <c r="V223" s="2">
        <f>S263*'Input Sheet'!$D$153</f>
        <v>0</v>
      </c>
      <c r="W223" s="2">
        <f>T263*'Input Sheet'!$D$153</f>
        <v>0</v>
      </c>
      <c r="X223" s="2">
        <f>U263*'Input Sheet'!$D$153</f>
        <v>0</v>
      </c>
      <c r="Y223" s="2">
        <f>V263*'Input Sheet'!$D$153</f>
        <v>0</v>
      </c>
      <c r="Z223" s="2">
        <f>W263*'Input Sheet'!$D$153</f>
        <v>0</v>
      </c>
      <c r="AA223" s="2">
        <f>X263*'Input Sheet'!$D$153</f>
        <v>0</v>
      </c>
      <c r="AB223" s="2">
        <f>Y263*'Input Sheet'!$D$153</f>
        <v>0</v>
      </c>
      <c r="AC223" s="2">
        <f>Z263*'Input Sheet'!$D$153</f>
        <v>0</v>
      </c>
      <c r="AD223" s="2">
        <f>AA263*'Input Sheet'!$D$153</f>
        <v>0</v>
      </c>
      <c r="AE223" s="2">
        <f>AB263*'Input Sheet'!$D$153</f>
        <v>0</v>
      </c>
      <c r="AF223" s="2">
        <f>AC263*'Input Sheet'!$D$153</f>
        <v>0</v>
      </c>
      <c r="AG223" s="2">
        <f>AD263*'Input Sheet'!$D$153</f>
        <v>0</v>
      </c>
      <c r="AH223" s="2">
        <f>AE263*'Input Sheet'!$D$153</f>
        <v>0</v>
      </c>
      <c r="AI223" s="2">
        <f>AF263*'Input Sheet'!$D$153</f>
        <v>0</v>
      </c>
      <c r="AJ223" s="2">
        <f>AG263*'Input Sheet'!$D$153</f>
        <v>0</v>
      </c>
      <c r="AK223" s="2">
        <f>AH263*'Input Sheet'!$D$153</f>
        <v>0</v>
      </c>
      <c r="AL223" s="2">
        <f>AI263*'Input Sheet'!$D$153</f>
        <v>0</v>
      </c>
      <c r="AM223" s="2">
        <f>AJ263*'Input Sheet'!$D$153</f>
        <v>0</v>
      </c>
      <c r="AN223" s="2">
        <f>AK263*'Input Sheet'!$D$153</f>
        <v>0</v>
      </c>
      <c r="AO223" s="2">
        <f>AL263*'Input Sheet'!$D$153</f>
        <v>0</v>
      </c>
      <c r="AP223" s="2">
        <f>AM263*'Input Sheet'!$D$153</f>
        <v>0</v>
      </c>
      <c r="AQ223" s="2">
        <f>AN263*'Input Sheet'!$D$153</f>
        <v>0</v>
      </c>
      <c r="AR223" s="2">
        <f>AO263*'Input Sheet'!$D$153</f>
        <v>0</v>
      </c>
      <c r="AS223" s="2">
        <f>AP263*'Input Sheet'!$D$153</f>
        <v>0</v>
      </c>
      <c r="AT223" s="2">
        <f>AQ263*'Input Sheet'!$D$153</f>
        <v>0</v>
      </c>
      <c r="AU223" s="2">
        <f>AR263*'Input Sheet'!$D$153</f>
        <v>0</v>
      </c>
      <c r="AV223" s="2">
        <f>AS263*'Input Sheet'!$D$153</f>
        <v>0</v>
      </c>
      <c r="AW223" s="2">
        <f>AT263*'Input Sheet'!$D$153</f>
        <v>0</v>
      </c>
      <c r="AX223" s="2">
        <f>AU263*'Input Sheet'!$D$153</f>
        <v>0</v>
      </c>
      <c r="AY223" s="2">
        <f>AV263*'Input Sheet'!$D$153</f>
        <v>0</v>
      </c>
      <c r="AZ223" s="2">
        <f>AW263*'Input Sheet'!$D$153</f>
        <v>0</v>
      </c>
      <c r="BA223" s="2">
        <f>AX263*'Input Sheet'!$D$153</f>
        <v>0</v>
      </c>
      <c r="BB223" s="2">
        <f>AY263*'Input Sheet'!$D$153</f>
        <v>0</v>
      </c>
      <c r="BC223" s="2">
        <f>AZ263*'Input Sheet'!$D$153</f>
        <v>0</v>
      </c>
      <c r="BD223" s="2">
        <f>BA263*'Input Sheet'!$D$153</f>
        <v>0</v>
      </c>
      <c r="BE223" s="2">
        <f>BB263*'Input Sheet'!$D$153</f>
        <v>0</v>
      </c>
      <c r="BF223" s="2">
        <f>BC263*'Input Sheet'!$D$153</f>
        <v>0</v>
      </c>
      <c r="BG223" s="2">
        <f>BD263*'Input Sheet'!$D$153</f>
        <v>0</v>
      </c>
      <c r="BH223" s="2">
        <f>BE263*'Input Sheet'!$D$153</f>
        <v>0</v>
      </c>
      <c r="BI223" s="2">
        <f>BF263*'Input Sheet'!$D$153</f>
        <v>0</v>
      </c>
      <c r="BJ223" s="2">
        <f>BG263*'Input Sheet'!$D$153</f>
        <v>0</v>
      </c>
    </row>
    <row r="224" spans="1:62" x14ac:dyDescent="0.25">
      <c r="A224" s="2" t="s">
        <v>235</v>
      </c>
      <c r="B224" s="12"/>
      <c r="C224" s="30"/>
      <c r="D224" s="30"/>
      <c r="E224" s="30"/>
      <c r="F224" s="30" t="s">
        <v>185</v>
      </c>
      <c r="G224" s="2">
        <f>C263*'Input Sheet'!$D$154</f>
        <v>0</v>
      </c>
      <c r="H224" s="2">
        <f>D263*'Input Sheet'!$D$154</f>
        <v>0</v>
      </c>
      <c r="I224" s="2">
        <f>E263*'Input Sheet'!$D$154</f>
        <v>0</v>
      </c>
      <c r="J224" s="2">
        <f>F263*'Input Sheet'!$D$154</f>
        <v>0</v>
      </c>
      <c r="K224" s="2">
        <f>G263*'Input Sheet'!$D$154</f>
        <v>0</v>
      </c>
      <c r="L224" s="2">
        <f>H263*'Input Sheet'!$D$154</f>
        <v>0</v>
      </c>
      <c r="M224" s="2">
        <f>I263*'Input Sheet'!$D$154</f>
        <v>0</v>
      </c>
      <c r="N224" s="2">
        <f>J263*'Input Sheet'!$D$154</f>
        <v>0</v>
      </c>
      <c r="O224" s="2">
        <f>K263*'Input Sheet'!$D$154</f>
        <v>0</v>
      </c>
      <c r="P224" s="2">
        <f>L263*'Input Sheet'!$D$154</f>
        <v>0</v>
      </c>
      <c r="Q224" s="2">
        <f>M263*'Input Sheet'!$D$154</f>
        <v>0</v>
      </c>
      <c r="R224" s="2">
        <f>N263*'Input Sheet'!$D$154</f>
        <v>0</v>
      </c>
      <c r="S224" s="2">
        <f>O263*'Input Sheet'!$D$154</f>
        <v>0</v>
      </c>
      <c r="T224" s="2">
        <f>P263*'Input Sheet'!$D$154</f>
        <v>0</v>
      </c>
      <c r="U224" s="2">
        <f>Q263*'Input Sheet'!$D$154</f>
        <v>0</v>
      </c>
      <c r="V224" s="2">
        <f>R263*'Input Sheet'!$D$154</f>
        <v>0</v>
      </c>
      <c r="W224" s="2">
        <f>S263*'Input Sheet'!$D$154</f>
        <v>0</v>
      </c>
      <c r="X224" s="2">
        <f>T263*'Input Sheet'!$D$154</f>
        <v>0</v>
      </c>
      <c r="Y224" s="2">
        <f>U263*'Input Sheet'!$D$154</f>
        <v>0</v>
      </c>
      <c r="Z224" s="2">
        <f>V263*'Input Sheet'!$D$154</f>
        <v>0</v>
      </c>
      <c r="AA224" s="2">
        <f>W263*'Input Sheet'!$D$154</f>
        <v>0</v>
      </c>
      <c r="AB224" s="2">
        <f>X263*'Input Sheet'!$D$154</f>
        <v>0</v>
      </c>
      <c r="AC224" s="2">
        <f>Y263*'Input Sheet'!$D$154</f>
        <v>0</v>
      </c>
      <c r="AD224" s="2">
        <f>Z263*'Input Sheet'!$D$154</f>
        <v>0</v>
      </c>
      <c r="AE224" s="2">
        <f>AA263*'Input Sheet'!$D$154</f>
        <v>0</v>
      </c>
      <c r="AF224" s="2">
        <f>AB263*'Input Sheet'!$D$154</f>
        <v>0</v>
      </c>
      <c r="AG224" s="2">
        <f>AC263*'Input Sheet'!$D$154</f>
        <v>0</v>
      </c>
      <c r="AH224" s="2">
        <f>AD263*'Input Sheet'!$D$154</f>
        <v>0</v>
      </c>
      <c r="AI224" s="2">
        <f>AE263*'Input Sheet'!$D$154</f>
        <v>0</v>
      </c>
      <c r="AJ224" s="2">
        <f>AF263*'Input Sheet'!$D$154</f>
        <v>0</v>
      </c>
      <c r="AK224" s="2">
        <f>AG263*'Input Sheet'!$D$154</f>
        <v>0</v>
      </c>
      <c r="AL224" s="2">
        <f>AH263*'Input Sheet'!$D$154</f>
        <v>0</v>
      </c>
      <c r="AM224" s="2">
        <f>AI263*'Input Sheet'!$D$154</f>
        <v>0</v>
      </c>
      <c r="AN224" s="2">
        <f>AJ263*'Input Sheet'!$D$154</f>
        <v>0</v>
      </c>
      <c r="AO224" s="2">
        <f>AK263*'Input Sheet'!$D$154</f>
        <v>0</v>
      </c>
      <c r="AP224" s="2">
        <f>AL263*'Input Sheet'!$D$154</f>
        <v>0</v>
      </c>
      <c r="AQ224" s="2">
        <f>AM263*'Input Sheet'!$D$154</f>
        <v>0</v>
      </c>
      <c r="AR224" s="2">
        <f>AN263*'Input Sheet'!$D$154</f>
        <v>0</v>
      </c>
      <c r="AS224" s="2">
        <f>AO263*'Input Sheet'!$D$154</f>
        <v>0</v>
      </c>
      <c r="AT224" s="2">
        <f>AP263*'Input Sheet'!$D$154</f>
        <v>0</v>
      </c>
      <c r="AU224" s="2">
        <f>AQ263*'Input Sheet'!$D$154</f>
        <v>0</v>
      </c>
      <c r="AV224" s="2">
        <f>AR263*'Input Sheet'!$D$154</f>
        <v>0</v>
      </c>
      <c r="AW224" s="2">
        <f>AS263*'Input Sheet'!$D$154</f>
        <v>0</v>
      </c>
      <c r="AX224" s="2">
        <f>AT263*'Input Sheet'!$D$154</f>
        <v>0</v>
      </c>
      <c r="AY224" s="2">
        <f>AU263*'Input Sheet'!$D$154</f>
        <v>0</v>
      </c>
      <c r="AZ224" s="2">
        <f>AV263*'Input Sheet'!$D$154</f>
        <v>0</v>
      </c>
      <c r="BA224" s="2">
        <f>AW263*'Input Sheet'!$D$154</f>
        <v>0</v>
      </c>
      <c r="BB224" s="2">
        <f>AX263*'Input Sheet'!$D$154</f>
        <v>0</v>
      </c>
      <c r="BC224" s="2">
        <f>AY263*'Input Sheet'!$D$154</f>
        <v>0</v>
      </c>
      <c r="BD224" s="2">
        <f>AZ263*'Input Sheet'!$D$154</f>
        <v>0</v>
      </c>
      <c r="BE224" s="2">
        <f>BA263*'Input Sheet'!$D$154</f>
        <v>0</v>
      </c>
      <c r="BF224" s="2">
        <f>BB263*'Input Sheet'!$D$154</f>
        <v>0</v>
      </c>
      <c r="BG224" s="2">
        <f>BC263*'Input Sheet'!$D$154</f>
        <v>0</v>
      </c>
      <c r="BH224" s="2">
        <f>BD263*'Input Sheet'!$D$154</f>
        <v>0</v>
      </c>
      <c r="BI224" s="2">
        <f>BE263*'Input Sheet'!$D$154</f>
        <v>0</v>
      </c>
      <c r="BJ224" s="2">
        <f>BF263*'Input Sheet'!$D$154</f>
        <v>0</v>
      </c>
    </row>
    <row r="225" spans="1:62" ht="14.4" thickBot="1" x14ac:dyDescent="0.3">
      <c r="A225" s="2" t="s">
        <v>174</v>
      </c>
      <c r="B225" s="12"/>
      <c r="C225" s="28">
        <f t="shared" ref="C225:AH225" si="185">SUM(C220:C224)</f>
        <v>0</v>
      </c>
      <c r="D225" s="28">
        <f t="shared" si="185"/>
        <v>0</v>
      </c>
      <c r="E225" s="28">
        <f t="shared" si="185"/>
        <v>0</v>
      </c>
      <c r="F225" s="28">
        <f t="shared" si="185"/>
        <v>0</v>
      </c>
      <c r="G225" s="28">
        <f t="shared" si="185"/>
        <v>0</v>
      </c>
      <c r="H225" s="28">
        <f t="shared" si="185"/>
        <v>0</v>
      </c>
      <c r="I225" s="28">
        <f t="shared" si="185"/>
        <v>26731</v>
      </c>
      <c r="J225" s="28">
        <f t="shared" si="185"/>
        <v>35553</v>
      </c>
      <c r="K225" s="28">
        <f t="shared" si="185"/>
        <v>44158</v>
      </c>
      <c r="L225" s="28">
        <f t="shared" si="185"/>
        <v>52552</v>
      </c>
      <c r="M225" s="28">
        <f t="shared" si="185"/>
        <v>60744</v>
      </c>
      <c r="N225" s="28">
        <f t="shared" si="185"/>
        <v>68739</v>
      </c>
      <c r="O225" s="28">
        <f t="shared" si="185"/>
        <v>76543</v>
      </c>
      <c r="P225" s="28">
        <f t="shared" si="185"/>
        <v>102334</v>
      </c>
      <c r="Q225" s="28">
        <f t="shared" si="185"/>
        <v>116081</v>
      </c>
      <c r="R225" s="28">
        <f t="shared" si="185"/>
        <v>129564</v>
      </c>
      <c r="S225" s="28">
        <f t="shared" si="185"/>
        <v>142793</v>
      </c>
      <c r="T225" s="28">
        <f t="shared" si="185"/>
        <v>155773</v>
      </c>
      <c r="U225" s="28">
        <f t="shared" si="185"/>
        <v>168511</v>
      </c>
      <c r="V225" s="28">
        <f t="shared" si="185"/>
        <v>187141</v>
      </c>
      <c r="W225" s="28">
        <f t="shared" si="185"/>
        <v>205596</v>
      </c>
      <c r="X225" s="28">
        <f t="shared" si="185"/>
        <v>223880</v>
      </c>
      <c r="Y225" s="28">
        <f t="shared" si="185"/>
        <v>241997</v>
      </c>
      <c r="Z225" s="28">
        <f t="shared" si="185"/>
        <v>259950</v>
      </c>
      <c r="AA225" s="28">
        <f t="shared" si="185"/>
        <v>277741</v>
      </c>
      <c r="AB225" s="28">
        <f t="shared" si="185"/>
        <v>319859</v>
      </c>
      <c r="AC225" s="28">
        <f t="shared" si="185"/>
        <v>343136</v>
      </c>
      <c r="AD225" s="28">
        <f t="shared" si="185"/>
        <v>366096</v>
      </c>
      <c r="AE225" s="28">
        <f t="shared" si="185"/>
        <v>388746</v>
      </c>
      <c r="AF225" s="28">
        <f t="shared" si="185"/>
        <v>411093</v>
      </c>
      <c r="AG225" s="28">
        <f t="shared" si="185"/>
        <v>433143</v>
      </c>
      <c r="AH225" s="28">
        <f t="shared" si="185"/>
        <v>462140</v>
      </c>
      <c r="AI225" s="28">
        <f t="shared" ref="AI225:BJ225" si="186">SUM(AI220:AI224)</f>
        <v>490880</v>
      </c>
      <c r="AJ225" s="28">
        <f t="shared" si="186"/>
        <v>519366</v>
      </c>
      <c r="AK225" s="28">
        <f t="shared" si="186"/>
        <v>547605</v>
      </c>
      <c r="AL225" s="28">
        <f t="shared" si="186"/>
        <v>575601</v>
      </c>
      <c r="AM225" s="28">
        <f t="shared" si="186"/>
        <v>603358</v>
      </c>
      <c r="AN225" s="28">
        <f t="shared" si="186"/>
        <v>709740</v>
      </c>
      <c r="AO225" s="28">
        <f t="shared" si="186"/>
        <v>740443</v>
      </c>
      <c r="AP225" s="28">
        <f t="shared" si="186"/>
        <v>770893</v>
      </c>
      <c r="AQ225" s="28">
        <f t="shared" si="186"/>
        <v>801094</v>
      </c>
      <c r="AR225" s="28">
        <f t="shared" si="186"/>
        <v>831050</v>
      </c>
      <c r="AS225" s="28">
        <f t="shared" si="186"/>
        <v>860767</v>
      </c>
      <c r="AT225" s="28">
        <f t="shared" si="186"/>
        <v>890251</v>
      </c>
      <c r="AU225" s="28">
        <f t="shared" si="186"/>
        <v>919502</v>
      </c>
      <c r="AV225" s="28">
        <f t="shared" si="186"/>
        <v>948529</v>
      </c>
      <c r="AW225" s="28">
        <f t="shared" si="186"/>
        <v>977334</v>
      </c>
      <c r="AX225" s="28">
        <f t="shared" si="186"/>
        <v>1005922</v>
      </c>
      <c r="AY225" s="28">
        <f t="shared" si="186"/>
        <v>1034297</v>
      </c>
      <c r="AZ225" s="28">
        <f t="shared" si="186"/>
        <v>1076373</v>
      </c>
      <c r="BA225" s="28">
        <f t="shared" si="186"/>
        <v>1118289</v>
      </c>
      <c r="BB225" s="28">
        <f t="shared" si="186"/>
        <v>1160049</v>
      </c>
      <c r="BC225" s="28">
        <f t="shared" si="186"/>
        <v>1201657</v>
      </c>
      <c r="BD225" s="28">
        <f t="shared" si="186"/>
        <v>1243115</v>
      </c>
      <c r="BE225" s="28">
        <f t="shared" si="186"/>
        <v>1284425</v>
      </c>
      <c r="BF225" s="28">
        <f t="shared" si="186"/>
        <v>1325592</v>
      </c>
      <c r="BG225" s="28">
        <f t="shared" si="186"/>
        <v>1366617</v>
      </c>
      <c r="BH225" s="28">
        <f t="shared" si="186"/>
        <v>1407502</v>
      </c>
      <c r="BI225" s="28">
        <f t="shared" si="186"/>
        <v>1448252</v>
      </c>
      <c r="BJ225" s="28">
        <f t="shared" si="186"/>
        <v>1488868</v>
      </c>
    </row>
    <row r="226" spans="1:62" ht="14.4" thickTop="1" x14ac:dyDescent="0.25"/>
    <row r="227" spans="1:62" x14ac:dyDescent="0.25">
      <c r="A227" s="2" t="str">
        <f>B9</f>
        <v>SaaS 3 - Tier 3 Sales</v>
      </c>
    </row>
    <row r="228" spans="1:62" x14ac:dyDescent="0.25">
      <c r="A228" s="2" t="s">
        <v>231</v>
      </c>
      <c r="C228" s="2">
        <f>C264*'Input Sheet'!$D$150</f>
        <v>0</v>
      </c>
      <c r="D228" s="2">
        <f>D264*'Input Sheet'!$D$150</f>
        <v>0</v>
      </c>
      <c r="E228" s="2">
        <f>E264*'Input Sheet'!$D$150</f>
        <v>0</v>
      </c>
      <c r="F228" s="2">
        <f>F264*'Input Sheet'!$D$150</f>
        <v>0</v>
      </c>
      <c r="G228" s="2">
        <f>G264*'Input Sheet'!$D$150</f>
        <v>0</v>
      </c>
      <c r="H228" s="2">
        <f>H264*'Input Sheet'!$D$150</f>
        <v>0</v>
      </c>
      <c r="I228" s="2">
        <f>I264*'Input Sheet'!$D$150</f>
        <v>0</v>
      </c>
      <c r="J228" s="2">
        <f>J264*'Input Sheet'!$D$150</f>
        <v>0</v>
      </c>
      <c r="K228" s="2">
        <f>K264*'Input Sheet'!$D$150</f>
        <v>0</v>
      </c>
      <c r="L228" s="2">
        <f>L264*'Input Sheet'!$D$150</f>
        <v>0</v>
      </c>
      <c r="M228" s="2">
        <f>M264*'Input Sheet'!$D$150</f>
        <v>0</v>
      </c>
      <c r="N228" s="2">
        <f>N264*'Input Sheet'!$D$150</f>
        <v>0</v>
      </c>
      <c r="O228" s="2">
        <f>O264*'Input Sheet'!$D$150</f>
        <v>0</v>
      </c>
      <c r="P228" s="2">
        <f>P264*'Input Sheet'!$D$150</f>
        <v>0</v>
      </c>
      <c r="Q228" s="2">
        <f>Q264*'Input Sheet'!$D$150</f>
        <v>0</v>
      </c>
      <c r="R228" s="2">
        <f>R264*'Input Sheet'!$D$150</f>
        <v>0</v>
      </c>
      <c r="S228" s="2">
        <f>S264*'Input Sheet'!$D$150</f>
        <v>0</v>
      </c>
      <c r="T228" s="2">
        <f>T264*'Input Sheet'!$D$150</f>
        <v>0</v>
      </c>
      <c r="U228" s="2">
        <f>U264*'Input Sheet'!$D$150</f>
        <v>0</v>
      </c>
      <c r="V228" s="2">
        <f>V264*'Input Sheet'!$D$150</f>
        <v>0</v>
      </c>
      <c r="W228" s="2">
        <f>W264*'Input Sheet'!$D$150</f>
        <v>0</v>
      </c>
      <c r="X228" s="2">
        <f>X264*'Input Sheet'!$D$150</f>
        <v>0</v>
      </c>
      <c r="Y228" s="2">
        <f>Y264*'Input Sheet'!$D$150</f>
        <v>0</v>
      </c>
      <c r="Z228" s="2">
        <f>Z264*'Input Sheet'!$D$150</f>
        <v>0</v>
      </c>
      <c r="AA228" s="2">
        <f>AA264*'Input Sheet'!$D$150</f>
        <v>0</v>
      </c>
      <c r="AB228" s="2">
        <f>AB264*'Input Sheet'!$D$150</f>
        <v>0</v>
      </c>
      <c r="AC228" s="2">
        <f>AC264*'Input Sheet'!$D$150</f>
        <v>0</v>
      </c>
      <c r="AD228" s="2">
        <f>AD264*'Input Sheet'!$D$150</f>
        <v>0</v>
      </c>
      <c r="AE228" s="2">
        <f>AE264*'Input Sheet'!$D$150</f>
        <v>0</v>
      </c>
      <c r="AF228" s="2">
        <f>AF264*'Input Sheet'!$D$150</f>
        <v>0</v>
      </c>
      <c r="AG228" s="2">
        <f>AG264*'Input Sheet'!$D$150</f>
        <v>0</v>
      </c>
      <c r="AH228" s="2">
        <f>AH264*'Input Sheet'!$D$150</f>
        <v>0</v>
      </c>
      <c r="AI228" s="2">
        <f>AI264*'Input Sheet'!$D$150</f>
        <v>0</v>
      </c>
      <c r="AJ228" s="2">
        <f>AJ264*'Input Sheet'!$D$150</f>
        <v>0</v>
      </c>
      <c r="AK228" s="2">
        <f>AK264*'Input Sheet'!$D$150</f>
        <v>0</v>
      </c>
      <c r="AL228" s="2">
        <f>AL264*'Input Sheet'!$D$150</f>
        <v>0</v>
      </c>
      <c r="AM228" s="2">
        <f>AM264*'Input Sheet'!$D$150</f>
        <v>0</v>
      </c>
      <c r="AN228" s="2">
        <f>AN264*'Input Sheet'!$D$150</f>
        <v>0</v>
      </c>
      <c r="AO228" s="2">
        <f>AO264*'Input Sheet'!$D$150</f>
        <v>0</v>
      </c>
      <c r="AP228" s="2">
        <f>AP264*'Input Sheet'!$D$150</f>
        <v>0</v>
      </c>
      <c r="AQ228" s="2">
        <f>AQ264*'Input Sheet'!$D$150</f>
        <v>0</v>
      </c>
      <c r="AR228" s="2">
        <f>AR264*'Input Sheet'!$D$150</f>
        <v>0</v>
      </c>
      <c r="AS228" s="2">
        <f>AS264*'Input Sheet'!$D$150</f>
        <v>0</v>
      </c>
      <c r="AT228" s="2">
        <f>AT264*'Input Sheet'!$D$150</f>
        <v>0</v>
      </c>
      <c r="AU228" s="2">
        <f>AU264*'Input Sheet'!$D$150</f>
        <v>0</v>
      </c>
      <c r="AV228" s="2">
        <f>AV264*'Input Sheet'!$D$150</f>
        <v>0</v>
      </c>
      <c r="AW228" s="2">
        <f>AW264*'Input Sheet'!$D$150</f>
        <v>0</v>
      </c>
      <c r="AX228" s="2">
        <f>AX264*'Input Sheet'!$D$150</f>
        <v>0</v>
      </c>
      <c r="AY228" s="2">
        <f>AY264*'Input Sheet'!$D$150</f>
        <v>0</v>
      </c>
      <c r="AZ228" s="2">
        <f>AZ264*'Input Sheet'!$D$150</f>
        <v>0</v>
      </c>
      <c r="BA228" s="2">
        <f>BA264*'Input Sheet'!$D$150</f>
        <v>0</v>
      </c>
      <c r="BB228" s="2">
        <f>BB264*'Input Sheet'!$D$150</f>
        <v>0</v>
      </c>
      <c r="BC228" s="2">
        <f>BC264*'Input Sheet'!$D$150</f>
        <v>0</v>
      </c>
      <c r="BD228" s="2">
        <f>BD264*'Input Sheet'!$D$150</f>
        <v>0</v>
      </c>
      <c r="BE228" s="2">
        <f>BE264*'Input Sheet'!$D$150</f>
        <v>0</v>
      </c>
      <c r="BF228" s="2">
        <f>BF264*'Input Sheet'!$D$150</f>
        <v>0</v>
      </c>
      <c r="BG228" s="2">
        <f>BG264*'Input Sheet'!$D$150</f>
        <v>0</v>
      </c>
      <c r="BH228" s="2">
        <f>BH264*'Input Sheet'!$D$150</f>
        <v>0</v>
      </c>
      <c r="BI228" s="2">
        <f>BI264*'Input Sheet'!$D$150</f>
        <v>0</v>
      </c>
      <c r="BJ228" s="2">
        <f>BJ264*'Input Sheet'!$D$150</f>
        <v>0</v>
      </c>
    </row>
    <row r="229" spans="1:62" x14ac:dyDescent="0.25">
      <c r="A229" s="2" t="s">
        <v>232</v>
      </c>
      <c r="C229" s="30"/>
      <c r="D229" s="2">
        <f>C264*'Input Sheet'!$D$151</f>
        <v>0</v>
      </c>
      <c r="E229" s="2">
        <f>D264*'Input Sheet'!$D$151</f>
        <v>0</v>
      </c>
      <c r="F229" s="2">
        <f>E264*'Input Sheet'!$D$151</f>
        <v>0</v>
      </c>
      <c r="G229" s="2">
        <f>F264*'Input Sheet'!$D$151</f>
        <v>0</v>
      </c>
      <c r="H229" s="2">
        <f>G264*'Input Sheet'!$D$151</f>
        <v>0</v>
      </c>
      <c r="I229" s="2">
        <f>H264*'Input Sheet'!$D$151</f>
        <v>8813</v>
      </c>
      <c r="J229" s="2">
        <f>I264*'Input Sheet'!$D$151</f>
        <v>8548</v>
      </c>
      <c r="K229" s="2">
        <f>J264*'Input Sheet'!$D$151</f>
        <v>11464</v>
      </c>
      <c r="L229" s="2">
        <f>K264*'Input Sheet'!$D$151</f>
        <v>14309</v>
      </c>
      <c r="M229" s="2">
        <f>L264*'Input Sheet'!$D$151</f>
        <v>17083</v>
      </c>
      <c r="N229" s="2">
        <f>M264*'Input Sheet'!$D$151</f>
        <v>19792</v>
      </c>
      <c r="O229" s="2">
        <f>N264*'Input Sheet'!$D$151</f>
        <v>22434</v>
      </c>
      <c r="P229" s="2">
        <f>O264*'Input Sheet'!$D$151</f>
        <v>29820</v>
      </c>
      <c r="Q229" s="2">
        <f>P264*'Input Sheet'!$D$151</f>
        <v>35597</v>
      </c>
      <c r="R229" s="2">
        <f>Q264*'Input Sheet'!$D$151</f>
        <v>41261</v>
      </c>
      <c r="S229" s="2">
        <f>R264*'Input Sheet'!$D$151</f>
        <v>46817</v>
      </c>
      <c r="T229" s="2">
        <f>S264*'Input Sheet'!$D$151</f>
        <v>52266</v>
      </c>
      <c r="U229" s="2">
        <f>T264*'Input Sheet'!$D$151</f>
        <v>57614</v>
      </c>
      <c r="V229" s="2">
        <f>U264*'Input Sheet'!$D$151</f>
        <v>64271</v>
      </c>
      <c r="W229" s="2">
        <f>V264*'Input Sheet'!$D$151</f>
        <v>70867</v>
      </c>
      <c r="X229" s="2">
        <f>W264*'Input Sheet'!$D$151</f>
        <v>77402</v>
      </c>
      <c r="Y229" s="2">
        <f>X264*'Input Sheet'!$D$151</f>
        <v>83876</v>
      </c>
      <c r="Z229" s="2">
        <f>Y264*'Input Sheet'!$D$151</f>
        <v>90292</v>
      </c>
      <c r="AA229" s="2">
        <f>Z264*'Input Sheet'!$D$151</f>
        <v>96650</v>
      </c>
      <c r="AB229" s="2">
        <f>AA264*'Input Sheet'!$D$151</f>
        <v>103575</v>
      </c>
      <c r="AC229" s="2">
        <f>AB264*'Input Sheet'!$D$151</f>
        <v>110538</v>
      </c>
      <c r="AD229" s="2">
        <f>AC264*'Input Sheet'!$D$151</f>
        <v>117543</v>
      </c>
      <c r="AE229" s="2">
        <f>AD264*'Input Sheet'!$D$151</f>
        <v>124593</v>
      </c>
      <c r="AF229" s="2">
        <f>AE264*'Input Sheet'!$D$151</f>
        <v>131689</v>
      </c>
      <c r="AG229" s="2">
        <f>AF264*'Input Sheet'!$D$151</f>
        <v>138836</v>
      </c>
      <c r="AH229" s="2">
        <f>AG264*'Input Sheet'!$D$151</f>
        <v>150951</v>
      </c>
      <c r="AI229" s="2">
        <f>AH264*'Input Sheet'!$D$151</f>
        <v>163097</v>
      </c>
      <c r="AJ229" s="2">
        <f>AI264*'Input Sheet'!$D$151</f>
        <v>175277</v>
      </c>
      <c r="AK229" s="2">
        <f>AJ264*'Input Sheet'!$D$151</f>
        <v>187495</v>
      </c>
      <c r="AL229" s="2">
        <f>AK264*'Input Sheet'!$D$151</f>
        <v>199751</v>
      </c>
      <c r="AM229" s="2">
        <f>AL264*'Input Sheet'!$D$151</f>
        <v>212050</v>
      </c>
      <c r="AN229" s="2">
        <f>AM264*'Input Sheet'!$D$151</f>
        <v>252443</v>
      </c>
      <c r="AO229" s="2">
        <f>AN264*'Input Sheet'!$D$151</f>
        <v>266383</v>
      </c>
      <c r="AP229" s="2">
        <f>AO264*'Input Sheet'!$D$151</f>
        <v>280380</v>
      </c>
      <c r="AQ229" s="2">
        <f>AP264*'Input Sheet'!$D$151</f>
        <v>294437</v>
      </c>
      <c r="AR229" s="2">
        <f>AQ264*'Input Sheet'!$D$151</f>
        <v>308557</v>
      </c>
      <c r="AS229" s="2">
        <f>AR264*'Input Sheet'!$D$151</f>
        <v>322743</v>
      </c>
      <c r="AT229" s="2">
        <f>AS264*'Input Sheet'!$D$151</f>
        <v>336999</v>
      </c>
      <c r="AU229" s="2">
        <f>AT264*'Input Sheet'!$D$151</f>
        <v>351327</v>
      </c>
      <c r="AV229" s="2">
        <f>AU264*'Input Sheet'!$D$151</f>
        <v>365732</v>
      </c>
      <c r="AW229" s="2">
        <f>AV264*'Input Sheet'!$D$151</f>
        <v>380215</v>
      </c>
      <c r="AX229" s="2">
        <f>AW264*'Input Sheet'!$D$151</f>
        <v>394780</v>
      </c>
      <c r="AY229" s="2">
        <f>AX264*'Input Sheet'!$D$151</f>
        <v>409431</v>
      </c>
      <c r="AZ229" s="2">
        <f>AY264*'Input Sheet'!$D$151</f>
        <v>479496</v>
      </c>
      <c r="BA229" s="2">
        <f>AZ264*'Input Sheet'!$D$151</f>
        <v>504114</v>
      </c>
      <c r="BB229" s="2">
        <f>BA264*'Input Sheet'!$D$151</f>
        <v>528778</v>
      </c>
      <c r="BC229" s="2">
        <f>BB264*'Input Sheet'!$D$151</f>
        <v>553494</v>
      </c>
      <c r="BD229" s="2">
        <f>BC264*'Input Sheet'!$D$151</f>
        <v>578263</v>
      </c>
      <c r="BE229" s="2">
        <f>BD264*'Input Sheet'!$D$151</f>
        <v>603088</v>
      </c>
      <c r="BF229" s="2">
        <f>BE264*'Input Sheet'!$D$151</f>
        <v>627969</v>
      </c>
      <c r="BG229" s="2">
        <f>BF264*'Input Sheet'!$D$151</f>
        <v>652911</v>
      </c>
      <c r="BH229" s="2">
        <f>BG264*'Input Sheet'!$D$151</f>
        <v>677916</v>
      </c>
      <c r="BI229" s="2">
        <f>BH264*'Input Sheet'!$D$151</f>
        <v>702986</v>
      </c>
      <c r="BJ229" s="2">
        <f>BI264*'Input Sheet'!$D$151</f>
        <v>728124</v>
      </c>
    </row>
    <row r="230" spans="1:62" x14ac:dyDescent="0.25">
      <c r="A230" s="2" t="s">
        <v>233</v>
      </c>
      <c r="C230" s="30"/>
      <c r="D230" s="30"/>
      <c r="E230" s="2">
        <f>C264*'Input Sheet'!$D$152</f>
        <v>0</v>
      </c>
      <c r="F230" s="2">
        <f>D264*'Input Sheet'!$D$152</f>
        <v>0</v>
      </c>
      <c r="G230" s="2">
        <f>E264*'Input Sheet'!$D$152</f>
        <v>0</v>
      </c>
      <c r="H230" s="2">
        <f>F264*'Input Sheet'!$D$152</f>
        <v>0</v>
      </c>
      <c r="I230" s="2">
        <f>G264*'Input Sheet'!$D$152</f>
        <v>0</v>
      </c>
      <c r="J230" s="2">
        <f>H264*'Input Sheet'!$D$152</f>
        <v>0</v>
      </c>
      <c r="K230" s="2">
        <f>I264*'Input Sheet'!$D$152</f>
        <v>0</v>
      </c>
      <c r="L230" s="2">
        <f>J264*'Input Sheet'!$D$152</f>
        <v>0</v>
      </c>
      <c r="M230" s="2">
        <f>K264*'Input Sheet'!$D$152</f>
        <v>0</v>
      </c>
      <c r="N230" s="2">
        <f>L264*'Input Sheet'!$D$152</f>
        <v>0</v>
      </c>
      <c r="O230" s="2">
        <f>M264*'Input Sheet'!$D$152</f>
        <v>0</v>
      </c>
      <c r="P230" s="2">
        <f>N264*'Input Sheet'!$D$152</f>
        <v>0</v>
      </c>
      <c r="Q230" s="2">
        <f>O264*'Input Sheet'!$D$152</f>
        <v>0</v>
      </c>
      <c r="R230" s="2">
        <f>P264*'Input Sheet'!$D$152</f>
        <v>0</v>
      </c>
      <c r="S230" s="2">
        <f>Q264*'Input Sheet'!$D$152</f>
        <v>0</v>
      </c>
      <c r="T230" s="2">
        <f>R264*'Input Sheet'!$D$152</f>
        <v>0</v>
      </c>
      <c r="U230" s="2">
        <f>S264*'Input Sheet'!$D$152</f>
        <v>0</v>
      </c>
      <c r="V230" s="2">
        <f>T264*'Input Sheet'!$D$152</f>
        <v>0</v>
      </c>
      <c r="W230" s="2">
        <f>U264*'Input Sheet'!$D$152</f>
        <v>0</v>
      </c>
      <c r="X230" s="2">
        <f>V264*'Input Sheet'!$D$152</f>
        <v>0</v>
      </c>
      <c r="Y230" s="2">
        <f>W264*'Input Sheet'!$D$152</f>
        <v>0</v>
      </c>
      <c r="Z230" s="2">
        <f>X264*'Input Sheet'!$D$152</f>
        <v>0</v>
      </c>
      <c r="AA230" s="2">
        <f>Y264*'Input Sheet'!$D$152</f>
        <v>0</v>
      </c>
      <c r="AB230" s="2">
        <f>Z264*'Input Sheet'!$D$152</f>
        <v>0</v>
      </c>
      <c r="AC230" s="2">
        <f>AA264*'Input Sheet'!$D$152</f>
        <v>0</v>
      </c>
      <c r="AD230" s="2">
        <f>AB264*'Input Sheet'!$D$152</f>
        <v>0</v>
      </c>
      <c r="AE230" s="2">
        <f>AC264*'Input Sheet'!$D$152</f>
        <v>0</v>
      </c>
      <c r="AF230" s="2">
        <f>AD264*'Input Sheet'!$D$152</f>
        <v>0</v>
      </c>
      <c r="AG230" s="2">
        <f>AE264*'Input Sheet'!$D$152</f>
        <v>0</v>
      </c>
      <c r="AH230" s="2">
        <f>AF264*'Input Sheet'!$D$152</f>
        <v>0</v>
      </c>
      <c r="AI230" s="2">
        <f>AG264*'Input Sheet'!$D$152</f>
        <v>0</v>
      </c>
      <c r="AJ230" s="2">
        <f>AH264*'Input Sheet'!$D$152</f>
        <v>0</v>
      </c>
      <c r="AK230" s="2">
        <f>AI264*'Input Sheet'!$D$152</f>
        <v>0</v>
      </c>
      <c r="AL230" s="2">
        <f>AJ264*'Input Sheet'!$D$152</f>
        <v>0</v>
      </c>
      <c r="AM230" s="2">
        <f>AK264*'Input Sheet'!$D$152</f>
        <v>0</v>
      </c>
      <c r="AN230" s="2">
        <f>AL264*'Input Sheet'!$D$152</f>
        <v>0</v>
      </c>
      <c r="AO230" s="2">
        <f>AM264*'Input Sheet'!$D$152</f>
        <v>0</v>
      </c>
      <c r="AP230" s="2">
        <f>AN264*'Input Sheet'!$D$152</f>
        <v>0</v>
      </c>
      <c r="AQ230" s="2">
        <f>AO264*'Input Sheet'!$D$152</f>
        <v>0</v>
      </c>
      <c r="AR230" s="2">
        <f>AP264*'Input Sheet'!$D$152</f>
        <v>0</v>
      </c>
      <c r="AS230" s="2">
        <f>AQ264*'Input Sheet'!$D$152</f>
        <v>0</v>
      </c>
      <c r="AT230" s="2">
        <f>AR264*'Input Sheet'!$D$152</f>
        <v>0</v>
      </c>
      <c r="AU230" s="2">
        <f>AS264*'Input Sheet'!$D$152</f>
        <v>0</v>
      </c>
      <c r="AV230" s="2">
        <f>AT264*'Input Sheet'!$D$152</f>
        <v>0</v>
      </c>
      <c r="AW230" s="2">
        <f>AU264*'Input Sheet'!$D$152</f>
        <v>0</v>
      </c>
      <c r="AX230" s="2">
        <f>AV264*'Input Sheet'!$D$152</f>
        <v>0</v>
      </c>
      <c r="AY230" s="2">
        <f>AW264*'Input Sheet'!$D$152</f>
        <v>0</v>
      </c>
      <c r="AZ230" s="2">
        <f>AX264*'Input Sheet'!$D$152</f>
        <v>0</v>
      </c>
      <c r="BA230" s="2">
        <f>AY264*'Input Sheet'!$D$152</f>
        <v>0</v>
      </c>
      <c r="BB230" s="2">
        <f>AZ264*'Input Sheet'!$D$152</f>
        <v>0</v>
      </c>
      <c r="BC230" s="2">
        <f>BA264*'Input Sheet'!$D$152</f>
        <v>0</v>
      </c>
      <c r="BD230" s="2">
        <f>BB264*'Input Sheet'!$D$152</f>
        <v>0</v>
      </c>
      <c r="BE230" s="2">
        <f>BC264*'Input Sheet'!$D$152</f>
        <v>0</v>
      </c>
      <c r="BF230" s="2">
        <f>BD264*'Input Sheet'!$D$152</f>
        <v>0</v>
      </c>
      <c r="BG230" s="2">
        <f>BE264*'Input Sheet'!$D$152</f>
        <v>0</v>
      </c>
      <c r="BH230" s="2">
        <f>BF264*'Input Sheet'!$D$152</f>
        <v>0</v>
      </c>
      <c r="BI230" s="2">
        <f>BG264*'Input Sheet'!$D$152</f>
        <v>0</v>
      </c>
      <c r="BJ230" s="2">
        <f>BH264*'Input Sheet'!$D$152</f>
        <v>0</v>
      </c>
    </row>
    <row r="231" spans="1:62" x14ac:dyDescent="0.25">
      <c r="A231" s="2" t="s">
        <v>234</v>
      </c>
      <c r="C231" s="30"/>
      <c r="D231" s="30"/>
      <c r="E231" s="30"/>
      <c r="F231" s="2">
        <f>C264*'Input Sheet'!$D$153</f>
        <v>0</v>
      </c>
      <c r="G231" s="2">
        <f>D264*'Input Sheet'!$D$153</f>
        <v>0</v>
      </c>
      <c r="H231" s="2">
        <f>E264*'Input Sheet'!$D$153</f>
        <v>0</v>
      </c>
      <c r="I231" s="2">
        <f>F264*'Input Sheet'!$D$153</f>
        <v>0</v>
      </c>
      <c r="J231" s="2">
        <f>G264*'Input Sheet'!$D$153</f>
        <v>0</v>
      </c>
      <c r="K231" s="2">
        <f>H264*'Input Sheet'!$D$153</f>
        <v>0</v>
      </c>
      <c r="L231" s="2">
        <f>I264*'Input Sheet'!$D$153</f>
        <v>0</v>
      </c>
      <c r="M231" s="2">
        <f>J264*'Input Sheet'!$D$153</f>
        <v>0</v>
      </c>
      <c r="N231" s="2">
        <f>K264*'Input Sheet'!$D$153</f>
        <v>0</v>
      </c>
      <c r="O231" s="2">
        <f>L264*'Input Sheet'!$D$153</f>
        <v>0</v>
      </c>
      <c r="P231" s="2">
        <f>M264*'Input Sheet'!$D$153</f>
        <v>0</v>
      </c>
      <c r="Q231" s="2">
        <f>N264*'Input Sheet'!$D$153</f>
        <v>0</v>
      </c>
      <c r="R231" s="2">
        <f>O264*'Input Sheet'!$D$153</f>
        <v>0</v>
      </c>
      <c r="S231" s="2">
        <f>P264*'Input Sheet'!$D$153</f>
        <v>0</v>
      </c>
      <c r="T231" s="2">
        <f>Q264*'Input Sheet'!$D$153</f>
        <v>0</v>
      </c>
      <c r="U231" s="2">
        <f>R264*'Input Sheet'!$D$153</f>
        <v>0</v>
      </c>
      <c r="V231" s="2">
        <f>S264*'Input Sheet'!$D$153</f>
        <v>0</v>
      </c>
      <c r="W231" s="2">
        <f>T264*'Input Sheet'!$D$153</f>
        <v>0</v>
      </c>
      <c r="X231" s="2">
        <f>U264*'Input Sheet'!$D$153</f>
        <v>0</v>
      </c>
      <c r="Y231" s="2">
        <f>V264*'Input Sheet'!$D$153</f>
        <v>0</v>
      </c>
      <c r="Z231" s="2">
        <f>W264*'Input Sheet'!$D$153</f>
        <v>0</v>
      </c>
      <c r="AA231" s="2">
        <f>X264*'Input Sheet'!$D$153</f>
        <v>0</v>
      </c>
      <c r="AB231" s="2">
        <f>Y264*'Input Sheet'!$D$153</f>
        <v>0</v>
      </c>
      <c r="AC231" s="2">
        <f>Z264*'Input Sheet'!$D$153</f>
        <v>0</v>
      </c>
      <c r="AD231" s="2">
        <f>AA264*'Input Sheet'!$D$153</f>
        <v>0</v>
      </c>
      <c r="AE231" s="2">
        <f>AB264*'Input Sheet'!$D$153</f>
        <v>0</v>
      </c>
      <c r="AF231" s="2">
        <f>AC264*'Input Sheet'!$D$153</f>
        <v>0</v>
      </c>
      <c r="AG231" s="2">
        <f>AD264*'Input Sheet'!$D$153</f>
        <v>0</v>
      </c>
      <c r="AH231" s="2">
        <f>AE264*'Input Sheet'!$D$153</f>
        <v>0</v>
      </c>
      <c r="AI231" s="2">
        <f>AF264*'Input Sheet'!$D$153</f>
        <v>0</v>
      </c>
      <c r="AJ231" s="2">
        <f>AG264*'Input Sheet'!$D$153</f>
        <v>0</v>
      </c>
      <c r="AK231" s="2">
        <f>AH264*'Input Sheet'!$D$153</f>
        <v>0</v>
      </c>
      <c r="AL231" s="2">
        <f>AI264*'Input Sheet'!$D$153</f>
        <v>0</v>
      </c>
      <c r="AM231" s="2">
        <f>AJ264*'Input Sheet'!$D$153</f>
        <v>0</v>
      </c>
      <c r="AN231" s="2">
        <f>AK264*'Input Sheet'!$D$153</f>
        <v>0</v>
      </c>
      <c r="AO231" s="2">
        <f>AL264*'Input Sheet'!$D$153</f>
        <v>0</v>
      </c>
      <c r="AP231" s="2">
        <f>AM264*'Input Sheet'!$D$153</f>
        <v>0</v>
      </c>
      <c r="AQ231" s="2">
        <f>AN264*'Input Sheet'!$D$153</f>
        <v>0</v>
      </c>
      <c r="AR231" s="2">
        <f>AO264*'Input Sheet'!$D$153</f>
        <v>0</v>
      </c>
      <c r="AS231" s="2">
        <f>AP264*'Input Sheet'!$D$153</f>
        <v>0</v>
      </c>
      <c r="AT231" s="2">
        <f>AQ264*'Input Sheet'!$D$153</f>
        <v>0</v>
      </c>
      <c r="AU231" s="2">
        <f>AR264*'Input Sheet'!$D$153</f>
        <v>0</v>
      </c>
      <c r="AV231" s="2">
        <f>AS264*'Input Sheet'!$D$153</f>
        <v>0</v>
      </c>
      <c r="AW231" s="2">
        <f>AT264*'Input Sheet'!$D$153</f>
        <v>0</v>
      </c>
      <c r="AX231" s="2">
        <f>AU264*'Input Sheet'!$D$153</f>
        <v>0</v>
      </c>
      <c r="AY231" s="2">
        <f>AV264*'Input Sheet'!$D$153</f>
        <v>0</v>
      </c>
      <c r="AZ231" s="2">
        <f>AW264*'Input Sheet'!$D$153</f>
        <v>0</v>
      </c>
      <c r="BA231" s="2">
        <f>AX264*'Input Sheet'!$D$153</f>
        <v>0</v>
      </c>
      <c r="BB231" s="2">
        <f>AY264*'Input Sheet'!$D$153</f>
        <v>0</v>
      </c>
      <c r="BC231" s="2">
        <f>AZ264*'Input Sheet'!$D$153</f>
        <v>0</v>
      </c>
      <c r="BD231" s="2">
        <f>BA264*'Input Sheet'!$D$153</f>
        <v>0</v>
      </c>
      <c r="BE231" s="2">
        <f>BB264*'Input Sheet'!$D$153</f>
        <v>0</v>
      </c>
      <c r="BF231" s="2">
        <f>BC264*'Input Sheet'!$D$153</f>
        <v>0</v>
      </c>
      <c r="BG231" s="2">
        <f>BD264*'Input Sheet'!$D$153</f>
        <v>0</v>
      </c>
      <c r="BH231" s="2">
        <f>BE264*'Input Sheet'!$D$153</f>
        <v>0</v>
      </c>
      <c r="BI231" s="2">
        <f>BF264*'Input Sheet'!$D$153</f>
        <v>0</v>
      </c>
      <c r="BJ231" s="2">
        <f>BG264*'Input Sheet'!$D$153</f>
        <v>0</v>
      </c>
    </row>
    <row r="232" spans="1:62" x14ac:dyDescent="0.25">
      <c r="A232" s="2" t="s">
        <v>235</v>
      </c>
      <c r="C232" s="30"/>
      <c r="D232" s="30"/>
      <c r="E232" s="30"/>
      <c r="F232" s="30"/>
      <c r="G232" s="2">
        <f>C264*'Input Sheet'!$D$154</f>
        <v>0</v>
      </c>
      <c r="H232" s="2">
        <f>D264*'Input Sheet'!$D$154</f>
        <v>0</v>
      </c>
      <c r="I232" s="2">
        <f>E264*'Input Sheet'!$D$154</f>
        <v>0</v>
      </c>
      <c r="J232" s="2">
        <f>F264*'Input Sheet'!$D$154</f>
        <v>0</v>
      </c>
      <c r="K232" s="2">
        <f>G264*'Input Sheet'!$D$154</f>
        <v>0</v>
      </c>
      <c r="L232" s="2">
        <f>H264*'Input Sheet'!$D$154</f>
        <v>0</v>
      </c>
      <c r="M232" s="2">
        <f>I264*'Input Sheet'!$D$154</f>
        <v>0</v>
      </c>
      <c r="N232" s="2">
        <f>J264*'Input Sheet'!$D$154</f>
        <v>0</v>
      </c>
      <c r="O232" s="2">
        <f>K264*'Input Sheet'!$D$154</f>
        <v>0</v>
      </c>
      <c r="P232" s="2">
        <f>L264*'Input Sheet'!$D$154</f>
        <v>0</v>
      </c>
      <c r="Q232" s="2">
        <f>M264*'Input Sheet'!$D$154</f>
        <v>0</v>
      </c>
      <c r="R232" s="2">
        <f>N264*'Input Sheet'!$D$154</f>
        <v>0</v>
      </c>
      <c r="S232" s="2">
        <f>O264*'Input Sheet'!$D$154</f>
        <v>0</v>
      </c>
      <c r="T232" s="2">
        <f>P264*'Input Sheet'!$D$154</f>
        <v>0</v>
      </c>
      <c r="U232" s="2">
        <f>Q264*'Input Sheet'!$D$154</f>
        <v>0</v>
      </c>
      <c r="V232" s="2">
        <f>R264*'Input Sheet'!$D$154</f>
        <v>0</v>
      </c>
      <c r="W232" s="2">
        <f>S264*'Input Sheet'!$D$154</f>
        <v>0</v>
      </c>
      <c r="X232" s="2">
        <f>T264*'Input Sheet'!$D$154</f>
        <v>0</v>
      </c>
      <c r="Y232" s="2">
        <f>U264*'Input Sheet'!$D$154</f>
        <v>0</v>
      </c>
      <c r="Z232" s="2">
        <f>V264*'Input Sheet'!$D$154</f>
        <v>0</v>
      </c>
      <c r="AA232" s="2">
        <f>W264*'Input Sheet'!$D$154</f>
        <v>0</v>
      </c>
      <c r="AB232" s="2">
        <f>X264*'Input Sheet'!$D$154</f>
        <v>0</v>
      </c>
      <c r="AC232" s="2">
        <f>Y264*'Input Sheet'!$D$154</f>
        <v>0</v>
      </c>
      <c r="AD232" s="2">
        <f>Z264*'Input Sheet'!$D$154</f>
        <v>0</v>
      </c>
      <c r="AE232" s="2">
        <f>AA264*'Input Sheet'!$D$154</f>
        <v>0</v>
      </c>
      <c r="AF232" s="2">
        <f>AB264*'Input Sheet'!$D$154</f>
        <v>0</v>
      </c>
      <c r="AG232" s="2">
        <f>AC264*'Input Sheet'!$D$154</f>
        <v>0</v>
      </c>
      <c r="AH232" s="2">
        <f>AD264*'Input Sheet'!$D$154</f>
        <v>0</v>
      </c>
      <c r="AI232" s="2">
        <f>AE264*'Input Sheet'!$D$154</f>
        <v>0</v>
      </c>
      <c r="AJ232" s="2">
        <f>AF264*'Input Sheet'!$D$154</f>
        <v>0</v>
      </c>
      <c r="AK232" s="2">
        <f>AG264*'Input Sheet'!$D$154</f>
        <v>0</v>
      </c>
      <c r="AL232" s="2">
        <f>AH264*'Input Sheet'!$D$154</f>
        <v>0</v>
      </c>
      <c r="AM232" s="2">
        <f>AI264*'Input Sheet'!$D$154</f>
        <v>0</v>
      </c>
      <c r="AN232" s="2">
        <f>AJ264*'Input Sheet'!$D$154</f>
        <v>0</v>
      </c>
      <c r="AO232" s="2">
        <f>AK264*'Input Sheet'!$D$154</f>
        <v>0</v>
      </c>
      <c r="AP232" s="2">
        <f>AL264*'Input Sheet'!$D$154</f>
        <v>0</v>
      </c>
      <c r="AQ232" s="2">
        <f>AM264*'Input Sheet'!$D$154</f>
        <v>0</v>
      </c>
      <c r="AR232" s="2">
        <f>AN264*'Input Sheet'!$D$154</f>
        <v>0</v>
      </c>
      <c r="AS232" s="2">
        <f>AO264*'Input Sheet'!$D$154</f>
        <v>0</v>
      </c>
      <c r="AT232" s="2">
        <f>AP264*'Input Sheet'!$D$154</f>
        <v>0</v>
      </c>
      <c r="AU232" s="2">
        <f>AQ264*'Input Sheet'!$D$154</f>
        <v>0</v>
      </c>
      <c r="AV232" s="2">
        <f>AR264*'Input Sheet'!$D$154</f>
        <v>0</v>
      </c>
      <c r="AW232" s="2">
        <f>AS264*'Input Sheet'!$D$154</f>
        <v>0</v>
      </c>
      <c r="AX232" s="2">
        <f>AT264*'Input Sheet'!$D$154</f>
        <v>0</v>
      </c>
      <c r="AY232" s="2">
        <f>AU264*'Input Sheet'!$D$154</f>
        <v>0</v>
      </c>
      <c r="AZ232" s="2">
        <f>AV264*'Input Sheet'!$D$154</f>
        <v>0</v>
      </c>
      <c r="BA232" s="2">
        <f>AW264*'Input Sheet'!$D$154</f>
        <v>0</v>
      </c>
      <c r="BB232" s="2">
        <f>AX264*'Input Sheet'!$D$154</f>
        <v>0</v>
      </c>
      <c r="BC232" s="2">
        <f>AY264*'Input Sheet'!$D$154</f>
        <v>0</v>
      </c>
      <c r="BD232" s="2">
        <f>AZ264*'Input Sheet'!$D$154</f>
        <v>0</v>
      </c>
      <c r="BE232" s="2">
        <f>BA264*'Input Sheet'!$D$154</f>
        <v>0</v>
      </c>
      <c r="BF232" s="2">
        <f>BB264*'Input Sheet'!$D$154</f>
        <v>0</v>
      </c>
      <c r="BG232" s="2">
        <f>BC264*'Input Sheet'!$D$154</f>
        <v>0</v>
      </c>
      <c r="BH232" s="2">
        <f>BD264*'Input Sheet'!$D$154</f>
        <v>0</v>
      </c>
      <c r="BI232" s="2">
        <f>BE264*'Input Sheet'!$D$154</f>
        <v>0</v>
      </c>
      <c r="BJ232" s="2">
        <f>BF264*'Input Sheet'!$D$154</f>
        <v>0</v>
      </c>
    </row>
    <row r="233" spans="1:62" ht="14.4" thickBot="1" x14ac:dyDescent="0.3">
      <c r="A233" s="2" t="s">
        <v>174</v>
      </c>
      <c r="C233" s="28">
        <f t="shared" ref="C233:AH233" si="187">SUM(C228:C232)</f>
        <v>0</v>
      </c>
      <c r="D233" s="28">
        <f t="shared" si="187"/>
        <v>0</v>
      </c>
      <c r="E233" s="28">
        <f t="shared" si="187"/>
        <v>0</v>
      </c>
      <c r="F233" s="28">
        <f t="shared" si="187"/>
        <v>0</v>
      </c>
      <c r="G233" s="28">
        <f t="shared" si="187"/>
        <v>0</v>
      </c>
      <c r="H233" s="28">
        <f t="shared" si="187"/>
        <v>0</v>
      </c>
      <c r="I233" s="28">
        <f t="shared" si="187"/>
        <v>8813</v>
      </c>
      <c r="J233" s="28">
        <f t="shared" si="187"/>
        <v>8548</v>
      </c>
      <c r="K233" s="28">
        <f t="shared" si="187"/>
        <v>11464</v>
      </c>
      <c r="L233" s="28">
        <f t="shared" si="187"/>
        <v>14309</v>
      </c>
      <c r="M233" s="28">
        <f t="shared" si="187"/>
        <v>17083</v>
      </c>
      <c r="N233" s="28">
        <f t="shared" si="187"/>
        <v>19792</v>
      </c>
      <c r="O233" s="28">
        <f t="shared" si="187"/>
        <v>22434</v>
      </c>
      <c r="P233" s="28">
        <f t="shared" si="187"/>
        <v>29820</v>
      </c>
      <c r="Q233" s="28">
        <f t="shared" si="187"/>
        <v>35597</v>
      </c>
      <c r="R233" s="28">
        <f t="shared" si="187"/>
        <v>41261</v>
      </c>
      <c r="S233" s="28">
        <f t="shared" si="187"/>
        <v>46817</v>
      </c>
      <c r="T233" s="28">
        <f t="shared" si="187"/>
        <v>52266</v>
      </c>
      <c r="U233" s="28">
        <f t="shared" si="187"/>
        <v>57614</v>
      </c>
      <c r="V233" s="28">
        <f t="shared" si="187"/>
        <v>64271</v>
      </c>
      <c r="W233" s="28">
        <f t="shared" si="187"/>
        <v>70867</v>
      </c>
      <c r="X233" s="28">
        <f t="shared" si="187"/>
        <v>77402</v>
      </c>
      <c r="Y233" s="28">
        <f t="shared" si="187"/>
        <v>83876</v>
      </c>
      <c r="Z233" s="28">
        <f t="shared" si="187"/>
        <v>90292</v>
      </c>
      <c r="AA233" s="28">
        <f t="shared" si="187"/>
        <v>96650</v>
      </c>
      <c r="AB233" s="28">
        <f t="shared" si="187"/>
        <v>103575</v>
      </c>
      <c r="AC233" s="28">
        <f t="shared" si="187"/>
        <v>110538</v>
      </c>
      <c r="AD233" s="28">
        <f t="shared" si="187"/>
        <v>117543</v>
      </c>
      <c r="AE233" s="28">
        <f t="shared" si="187"/>
        <v>124593</v>
      </c>
      <c r="AF233" s="28">
        <f t="shared" si="187"/>
        <v>131689</v>
      </c>
      <c r="AG233" s="28">
        <f t="shared" si="187"/>
        <v>138836</v>
      </c>
      <c r="AH233" s="28">
        <f t="shared" si="187"/>
        <v>150951</v>
      </c>
      <c r="AI233" s="28">
        <f t="shared" ref="AI233:BJ233" si="188">SUM(AI228:AI232)</f>
        <v>163097</v>
      </c>
      <c r="AJ233" s="28">
        <f t="shared" si="188"/>
        <v>175277</v>
      </c>
      <c r="AK233" s="28">
        <f t="shared" si="188"/>
        <v>187495</v>
      </c>
      <c r="AL233" s="28">
        <f t="shared" si="188"/>
        <v>199751</v>
      </c>
      <c r="AM233" s="28">
        <f t="shared" si="188"/>
        <v>212050</v>
      </c>
      <c r="AN233" s="28">
        <f t="shared" si="188"/>
        <v>252443</v>
      </c>
      <c r="AO233" s="28">
        <f t="shared" si="188"/>
        <v>266383</v>
      </c>
      <c r="AP233" s="28">
        <f t="shared" si="188"/>
        <v>280380</v>
      </c>
      <c r="AQ233" s="28">
        <f t="shared" si="188"/>
        <v>294437</v>
      </c>
      <c r="AR233" s="28">
        <f t="shared" si="188"/>
        <v>308557</v>
      </c>
      <c r="AS233" s="28">
        <f t="shared" si="188"/>
        <v>322743</v>
      </c>
      <c r="AT233" s="28">
        <f t="shared" si="188"/>
        <v>336999</v>
      </c>
      <c r="AU233" s="28">
        <f t="shared" si="188"/>
        <v>351327</v>
      </c>
      <c r="AV233" s="28">
        <f t="shared" si="188"/>
        <v>365732</v>
      </c>
      <c r="AW233" s="28">
        <f t="shared" si="188"/>
        <v>380215</v>
      </c>
      <c r="AX233" s="28">
        <f t="shared" si="188"/>
        <v>394780</v>
      </c>
      <c r="AY233" s="28">
        <f t="shared" si="188"/>
        <v>409431</v>
      </c>
      <c r="AZ233" s="28">
        <f t="shared" si="188"/>
        <v>479496</v>
      </c>
      <c r="BA233" s="28">
        <f t="shared" si="188"/>
        <v>504114</v>
      </c>
      <c r="BB233" s="28">
        <f t="shared" si="188"/>
        <v>528778</v>
      </c>
      <c r="BC233" s="28">
        <f t="shared" si="188"/>
        <v>553494</v>
      </c>
      <c r="BD233" s="28">
        <f t="shared" si="188"/>
        <v>578263</v>
      </c>
      <c r="BE233" s="28">
        <f t="shared" si="188"/>
        <v>603088</v>
      </c>
      <c r="BF233" s="28">
        <f t="shared" si="188"/>
        <v>627969</v>
      </c>
      <c r="BG233" s="28">
        <f t="shared" si="188"/>
        <v>652911</v>
      </c>
      <c r="BH233" s="28">
        <f t="shared" si="188"/>
        <v>677916</v>
      </c>
      <c r="BI233" s="28">
        <f t="shared" si="188"/>
        <v>702986</v>
      </c>
      <c r="BJ233" s="28">
        <f t="shared" si="188"/>
        <v>728124</v>
      </c>
    </row>
    <row r="234" spans="1:62" ht="14.4" thickTop="1" x14ac:dyDescent="0.25"/>
    <row r="235" spans="1:62" x14ac:dyDescent="0.25">
      <c r="A235" s="2" t="str">
        <f>B10</f>
        <v>Licensing 1 - Basic Data API Sales</v>
      </c>
    </row>
    <row r="236" spans="1:62" x14ac:dyDescent="0.25">
      <c r="A236" s="2" t="s">
        <v>231</v>
      </c>
      <c r="C236" s="2">
        <f>C265*'Input Sheet'!$D$150</f>
        <v>0</v>
      </c>
      <c r="D236" s="2">
        <f>D265*'Input Sheet'!$D$150</f>
        <v>0</v>
      </c>
      <c r="E236" s="2">
        <f>E265*'Input Sheet'!$D$150</f>
        <v>0</v>
      </c>
      <c r="F236" s="2">
        <f>F265*'Input Sheet'!$D$150</f>
        <v>0</v>
      </c>
      <c r="G236" s="2">
        <f>G265*'Input Sheet'!$D$150</f>
        <v>0</v>
      </c>
      <c r="H236" s="2">
        <f>H265*'Input Sheet'!$D$150</f>
        <v>0</v>
      </c>
      <c r="I236" s="2">
        <f>I265*'Input Sheet'!$D$150</f>
        <v>0</v>
      </c>
      <c r="J236" s="2">
        <f>J265*'Input Sheet'!$D$150</f>
        <v>0</v>
      </c>
      <c r="K236" s="2">
        <f>K265*'Input Sheet'!$D$150</f>
        <v>0</v>
      </c>
      <c r="L236" s="2">
        <f>L265*'Input Sheet'!$D$150</f>
        <v>0</v>
      </c>
      <c r="M236" s="2">
        <f>M265*'Input Sheet'!$D$150</f>
        <v>0</v>
      </c>
      <c r="N236" s="2">
        <f>N265*'Input Sheet'!$D$150</f>
        <v>0</v>
      </c>
      <c r="O236" s="2">
        <f>O265*'Input Sheet'!$D$150</f>
        <v>0</v>
      </c>
      <c r="P236" s="2">
        <f>P265*'Input Sheet'!$D$150</f>
        <v>0</v>
      </c>
      <c r="Q236" s="2">
        <f>Q265*'Input Sheet'!$D$150</f>
        <v>0</v>
      </c>
      <c r="R236" s="2">
        <f>R265*'Input Sheet'!$D$150</f>
        <v>0</v>
      </c>
      <c r="S236" s="2">
        <f>S265*'Input Sheet'!$D$150</f>
        <v>0</v>
      </c>
      <c r="T236" s="2">
        <f>T265*'Input Sheet'!$D$150</f>
        <v>0</v>
      </c>
      <c r="U236" s="2">
        <f>U265*'Input Sheet'!$D$150</f>
        <v>0</v>
      </c>
      <c r="V236" s="2">
        <f>V265*'Input Sheet'!$D$150</f>
        <v>0</v>
      </c>
      <c r="W236" s="2">
        <f>W265*'Input Sheet'!$D$150</f>
        <v>0</v>
      </c>
      <c r="X236" s="2">
        <f>X265*'Input Sheet'!$D$150</f>
        <v>0</v>
      </c>
      <c r="Y236" s="2">
        <f>Y265*'Input Sheet'!$D$150</f>
        <v>0</v>
      </c>
      <c r="Z236" s="2">
        <f>Z265*'Input Sheet'!$D$150</f>
        <v>0</v>
      </c>
      <c r="AA236" s="2">
        <f>AA265*'Input Sheet'!$D$150</f>
        <v>0</v>
      </c>
      <c r="AB236" s="2">
        <f>AB265*'Input Sheet'!$D$150</f>
        <v>0</v>
      </c>
      <c r="AC236" s="2">
        <f>AC265*'Input Sheet'!$D$150</f>
        <v>0</v>
      </c>
      <c r="AD236" s="2">
        <f>AD265*'Input Sheet'!$D$150</f>
        <v>0</v>
      </c>
      <c r="AE236" s="2">
        <f>AE265*'Input Sheet'!$D$150</f>
        <v>0</v>
      </c>
      <c r="AF236" s="2">
        <f>AF265*'Input Sheet'!$D$150</f>
        <v>0</v>
      </c>
      <c r="AG236" s="2">
        <f>AG265*'Input Sheet'!$D$150</f>
        <v>0</v>
      </c>
      <c r="AH236" s="2">
        <f>AH265*'Input Sheet'!$D$150</f>
        <v>0</v>
      </c>
      <c r="AI236" s="2">
        <f>AI265*'Input Sheet'!$D$150</f>
        <v>0</v>
      </c>
      <c r="AJ236" s="2">
        <f>AJ265*'Input Sheet'!$D$150</f>
        <v>0</v>
      </c>
      <c r="AK236" s="2">
        <f>AK265*'Input Sheet'!$D$150</f>
        <v>0</v>
      </c>
      <c r="AL236" s="2">
        <f>AL265*'Input Sheet'!$D$150</f>
        <v>0</v>
      </c>
      <c r="AM236" s="2">
        <f>AM265*'Input Sheet'!$D$150</f>
        <v>0</v>
      </c>
      <c r="AN236" s="2">
        <f>AN265*'Input Sheet'!$D$150</f>
        <v>0</v>
      </c>
      <c r="AO236" s="2">
        <f>AO265*'Input Sheet'!$D$150</f>
        <v>0</v>
      </c>
      <c r="AP236" s="2">
        <f>AP265*'Input Sheet'!$D$150</f>
        <v>0</v>
      </c>
      <c r="AQ236" s="2">
        <f>AQ265*'Input Sheet'!$D$150</f>
        <v>0</v>
      </c>
      <c r="AR236" s="2">
        <f>AR265*'Input Sheet'!$D$150</f>
        <v>0</v>
      </c>
      <c r="AS236" s="2">
        <f>AS265*'Input Sheet'!$D$150</f>
        <v>0</v>
      </c>
      <c r="AT236" s="2">
        <f>AT265*'Input Sheet'!$D$150</f>
        <v>0</v>
      </c>
      <c r="AU236" s="2">
        <f>AU265*'Input Sheet'!$D$150</f>
        <v>0</v>
      </c>
      <c r="AV236" s="2">
        <f>AV265*'Input Sheet'!$D$150</f>
        <v>0</v>
      </c>
      <c r="AW236" s="2">
        <f>AW265*'Input Sheet'!$D$150</f>
        <v>0</v>
      </c>
      <c r="AX236" s="2">
        <f>AX265*'Input Sheet'!$D$150</f>
        <v>0</v>
      </c>
      <c r="AY236" s="2">
        <f>AY265*'Input Sheet'!$D$150</f>
        <v>0</v>
      </c>
      <c r="AZ236" s="2">
        <f>AZ265*'Input Sheet'!$D$150</f>
        <v>0</v>
      </c>
      <c r="BA236" s="2">
        <f>BA265*'Input Sheet'!$D$150</f>
        <v>0</v>
      </c>
      <c r="BB236" s="2">
        <f>BB265*'Input Sheet'!$D$150</f>
        <v>0</v>
      </c>
      <c r="BC236" s="2">
        <f>BC265*'Input Sheet'!$D$150</f>
        <v>0</v>
      </c>
      <c r="BD236" s="2">
        <f>BD265*'Input Sheet'!$D$150</f>
        <v>0</v>
      </c>
      <c r="BE236" s="2">
        <f>BE265*'Input Sheet'!$D$150</f>
        <v>0</v>
      </c>
      <c r="BF236" s="2">
        <f>BF265*'Input Sheet'!$D$150</f>
        <v>0</v>
      </c>
      <c r="BG236" s="2">
        <f>BG265*'Input Sheet'!$D$150</f>
        <v>0</v>
      </c>
      <c r="BH236" s="2">
        <f>BH265*'Input Sheet'!$D$150</f>
        <v>0</v>
      </c>
      <c r="BI236" s="2">
        <f>BI265*'Input Sheet'!$D$150</f>
        <v>0</v>
      </c>
      <c r="BJ236" s="2">
        <f>BJ265*'Input Sheet'!$D$150</f>
        <v>0</v>
      </c>
    </row>
    <row r="237" spans="1:62" x14ac:dyDescent="0.25">
      <c r="A237" s="2" t="s">
        <v>232</v>
      </c>
      <c r="C237" s="30"/>
      <c r="D237" s="2">
        <f>C265*'Input Sheet'!$D$151</f>
        <v>0</v>
      </c>
      <c r="E237" s="2">
        <f>D265*'Input Sheet'!$D$151</f>
        <v>0</v>
      </c>
      <c r="F237" s="2">
        <f>E265*'Input Sheet'!$D$151</f>
        <v>0</v>
      </c>
      <c r="G237" s="2">
        <f>F265*'Input Sheet'!$D$151</f>
        <v>0</v>
      </c>
      <c r="H237" s="2">
        <f>G265*'Input Sheet'!$D$151</f>
        <v>0</v>
      </c>
      <c r="I237" s="2">
        <f>H265*'Input Sheet'!$D$151</f>
        <v>0</v>
      </c>
      <c r="J237" s="2">
        <f>I265*'Input Sheet'!$D$151</f>
        <v>0</v>
      </c>
      <c r="K237" s="2">
        <f>J265*'Input Sheet'!$D$151</f>
        <v>0</v>
      </c>
      <c r="L237" s="2">
        <f>K265*'Input Sheet'!$D$151</f>
        <v>0</v>
      </c>
      <c r="M237" s="2">
        <f>L265*'Input Sheet'!$D$151</f>
        <v>0</v>
      </c>
      <c r="N237" s="2">
        <f>M265*'Input Sheet'!$D$151</f>
        <v>0</v>
      </c>
      <c r="O237" s="2">
        <f>N265*'Input Sheet'!$D$151</f>
        <v>0</v>
      </c>
      <c r="P237" s="2">
        <f>O265*'Input Sheet'!$D$151</f>
        <v>5875</v>
      </c>
      <c r="Q237" s="2">
        <f>P265*'Input Sheet'!$D$151</f>
        <v>11721</v>
      </c>
      <c r="R237" s="2">
        <f>Q265*'Input Sheet'!$D$151</f>
        <v>17537</v>
      </c>
      <c r="S237" s="2">
        <f>R265*'Input Sheet'!$D$151</f>
        <v>23325</v>
      </c>
      <c r="T237" s="2">
        <f>S265*'Input Sheet'!$D$151</f>
        <v>29086</v>
      </c>
      <c r="U237" s="2">
        <f>T265*'Input Sheet'!$D$151</f>
        <v>34818</v>
      </c>
      <c r="V237" s="2">
        <f>U265*'Input Sheet'!$D$151</f>
        <v>34818</v>
      </c>
      <c r="W237" s="2">
        <f>V265*'Input Sheet'!$D$151</f>
        <v>40523</v>
      </c>
      <c r="X237" s="2">
        <f>W265*'Input Sheet'!$D$151</f>
        <v>46202</v>
      </c>
      <c r="Y237" s="2">
        <f>X265*'Input Sheet'!$D$151</f>
        <v>51854</v>
      </c>
      <c r="Z237" s="2">
        <f>Y265*'Input Sheet'!$D$151</f>
        <v>57480</v>
      </c>
      <c r="AA237" s="2">
        <f>Z265*'Input Sheet'!$D$151</f>
        <v>63081</v>
      </c>
      <c r="AB237" s="2">
        <f>AA265*'Input Sheet'!$D$151</f>
        <v>68656</v>
      </c>
      <c r="AC237" s="2">
        <f>AB265*'Input Sheet'!$D$151</f>
        <v>74207</v>
      </c>
      <c r="AD237" s="2">
        <f>AC265*'Input Sheet'!$D$151</f>
        <v>79733</v>
      </c>
      <c r="AE237" s="2">
        <f>AD265*'Input Sheet'!$D$151</f>
        <v>85236</v>
      </c>
      <c r="AF237" s="2">
        <f>AE265*'Input Sheet'!$D$151</f>
        <v>90715</v>
      </c>
      <c r="AG237" s="2">
        <f>AF265*'Input Sheet'!$D$151</f>
        <v>96171</v>
      </c>
      <c r="AH237" s="2">
        <f>AG265*'Input Sheet'!$D$151</f>
        <v>101605</v>
      </c>
      <c r="AI237" s="2">
        <f>AH265*'Input Sheet'!$D$151</f>
        <v>107015</v>
      </c>
      <c r="AJ237" s="2">
        <f>AI265*'Input Sheet'!$D$151</f>
        <v>112404</v>
      </c>
      <c r="AK237" s="2">
        <f>AJ265*'Input Sheet'!$D$151</f>
        <v>117771</v>
      </c>
      <c r="AL237" s="2">
        <f>AK265*'Input Sheet'!$D$151</f>
        <v>123118</v>
      </c>
      <c r="AM237" s="2">
        <f>AL265*'Input Sheet'!$D$151</f>
        <v>128443</v>
      </c>
      <c r="AN237" s="2">
        <f>AM265*'Input Sheet'!$D$151</f>
        <v>133747</v>
      </c>
      <c r="AO237" s="2">
        <f>AN265*'Input Sheet'!$D$151</f>
        <v>139032</v>
      </c>
      <c r="AP237" s="2">
        <f>AO265*'Input Sheet'!$D$151</f>
        <v>144296</v>
      </c>
      <c r="AQ237" s="2">
        <f>AP265*'Input Sheet'!$D$151</f>
        <v>149542</v>
      </c>
      <c r="AR237" s="2">
        <f>AQ265*'Input Sheet'!$D$151</f>
        <v>154769</v>
      </c>
      <c r="AS237" s="2">
        <f>AR265*'Input Sheet'!$D$151</f>
        <v>159976</v>
      </c>
      <c r="AT237" s="2">
        <f>AS265*'Input Sheet'!$D$151</f>
        <v>165166</v>
      </c>
      <c r="AU237" s="2">
        <f>AT265*'Input Sheet'!$D$151</f>
        <v>170337</v>
      </c>
      <c r="AV237" s="2">
        <f>AU265*'Input Sheet'!$D$151</f>
        <v>175491</v>
      </c>
      <c r="AW237" s="2">
        <f>AV265*'Input Sheet'!$D$151</f>
        <v>180628</v>
      </c>
      <c r="AX237" s="2">
        <f>AW265*'Input Sheet'!$D$151</f>
        <v>185748</v>
      </c>
      <c r="AY237" s="2">
        <f>AX265*'Input Sheet'!$D$151</f>
        <v>190851</v>
      </c>
      <c r="AZ237" s="2">
        <f>AY265*'Input Sheet'!$D$151</f>
        <v>195938</v>
      </c>
      <c r="BA237" s="2">
        <f>AZ265*'Input Sheet'!$D$151</f>
        <v>201988</v>
      </c>
      <c r="BB237" s="2">
        <f>BA265*'Input Sheet'!$D$151</f>
        <v>208044</v>
      </c>
      <c r="BC237" s="2">
        <f>BB265*'Input Sheet'!$D$151</f>
        <v>214105</v>
      </c>
      <c r="BD237" s="2">
        <f>BC265*'Input Sheet'!$D$151</f>
        <v>220172</v>
      </c>
      <c r="BE237" s="2">
        <f>BD265*'Input Sheet'!$D$151</f>
        <v>226243</v>
      </c>
      <c r="BF237" s="2">
        <f>BE265*'Input Sheet'!$D$151</f>
        <v>232320</v>
      </c>
      <c r="BG237" s="2">
        <f>BF265*'Input Sheet'!$D$151</f>
        <v>238402</v>
      </c>
      <c r="BH237" s="2">
        <f>BG265*'Input Sheet'!$D$151</f>
        <v>244490</v>
      </c>
      <c r="BI237" s="2">
        <f>BH265*'Input Sheet'!$D$151</f>
        <v>250584</v>
      </c>
      <c r="BJ237" s="2">
        <f>BI265*'Input Sheet'!$D$151</f>
        <v>256685</v>
      </c>
    </row>
    <row r="238" spans="1:62" x14ac:dyDescent="0.25">
      <c r="A238" s="2" t="s">
        <v>233</v>
      </c>
      <c r="C238" s="30"/>
      <c r="D238" s="30"/>
      <c r="E238" s="2">
        <f>C265*'Input Sheet'!$D$152</f>
        <v>0</v>
      </c>
      <c r="F238" s="2">
        <f>D265*'Input Sheet'!$D$152</f>
        <v>0</v>
      </c>
      <c r="G238" s="2">
        <f>E265*'Input Sheet'!$D$152</f>
        <v>0</v>
      </c>
      <c r="H238" s="2">
        <f>F265*'Input Sheet'!$D$152</f>
        <v>0</v>
      </c>
      <c r="I238" s="2">
        <f>G265*'Input Sheet'!$D$152</f>
        <v>0</v>
      </c>
      <c r="J238" s="2">
        <f>H265*'Input Sheet'!$D$152</f>
        <v>0</v>
      </c>
      <c r="K238" s="2">
        <f>I265*'Input Sheet'!$D$152</f>
        <v>0</v>
      </c>
      <c r="L238" s="2">
        <f>J265*'Input Sheet'!$D$152</f>
        <v>0</v>
      </c>
      <c r="M238" s="2">
        <f>K265*'Input Sheet'!$D$152</f>
        <v>0</v>
      </c>
      <c r="N238" s="2">
        <f>L265*'Input Sheet'!$D$152</f>
        <v>0</v>
      </c>
      <c r="O238" s="2">
        <f>M265*'Input Sheet'!$D$152</f>
        <v>0</v>
      </c>
      <c r="P238" s="2">
        <f>N265*'Input Sheet'!$D$152</f>
        <v>0</v>
      </c>
      <c r="Q238" s="2">
        <f>O265*'Input Sheet'!$D$152</f>
        <v>0</v>
      </c>
      <c r="R238" s="2">
        <f>P265*'Input Sheet'!$D$152</f>
        <v>0</v>
      </c>
      <c r="S238" s="2">
        <f>Q265*'Input Sheet'!$D$152</f>
        <v>0</v>
      </c>
      <c r="T238" s="2">
        <f>R265*'Input Sheet'!$D$152</f>
        <v>0</v>
      </c>
      <c r="U238" s="2">
        <f>S265*'Input Sheet'!$D$152</f>
        <v>0</v>
      </c>
      <c r="V238" s="2">
        <f>T265*'Input Sheet'!$D$152</f>
        <v>0</v>
      </c>
      <c r="W238" s="2">
        <f>U265*'Input Sheet'!$D$152</f>
        <v>0</v>
      </c>
      <c r="X238" s="2">
        <f>V265*'Input Sheet'!$D$152</f>
        <v>0</v>
      </c>
      <c r="Y238" s="2">
        <f>W265*'Input Sheet'!$D$152</f>
        <v>0</v>
      </c>
      <c r="Z238" s="2">
        <f>X265*'Input Sheet'!$D$152</f>
        <v>0</v>
      </c>
      <c r="AA238" s="2">
        <f>Y265*'Input Sheet'!$D$152</f>
        <v>0</v>
      </c>
      <c r="AB238" s="2">
        <f>Z265*'Input Sheet'!$D$152</f>
        <v>0</v>
      </c>
      <c r="AC238" s="2">
        <f>AA265*'Input Sheet'!$D$152</f>
        <v>0</v>
      </c>
      <c r="AD238" s="2">
        <f>AB265*'Input Sheet'!$D$152</f>
        <v>0</v>
      </c>
      <c r="AE238" s="2">
        <f>AC265*'Input Sheet'!$D$152</f>
        <v>0</v>
      </c>
      <c r="AF238" s="2">
        <f>AD265*'Input Sheet'!$D$152</f>
        <v>0</v>
      </c>
      <c r="AG238" s="2">
        <f>AE265*'Input Sheet'!$D$152</f>
        <v>0</v>
      </c>
      <c r="AH238" s="2">
        <f>AF265*'Input Sheet'!$D$152</f>
        <v>0</v>
      </c>
      <c r="AI238" s="2">
        <f>AG265*'Input Sheet'!$D$152</f>
        <v>0</v>
      </c>
      <c r="AJ238" s="2">
        <f>AH265*'Input Sheet'!$D$152</f>
        <v>0</v>
      </c>
      <c r="AK238" s="2">
        <f>AI265*'Input Sheet'!$D$152</f>
        <v>0</v>
      </c>
      <c r="AL238" s="2">
        <f>AJ265*'Input Sheet'!$D$152</f>
        <v>0</v>
      </c>
      <c r="AM238" s="2">
        <f>AK265*'Input Sheet'!$D$152</f>
        <v>0</v>
      </c>
      <c r="AN238" s="2">
        <f>AL265*'Input Sheet'!$D$152</f>
        <v>0</v>
      </c>
      <c r="AO238" s="2">
        <f>AM265*'Input Sheet'!$D$152</f>
        <v>0</v>
      </c>
      <c r="AP238" s="2">
        <f>AN265*'Input Sheet'!$D$152</f>
        <v>0</v>
      </c>
      <c r="AQ238" s="2">
        <f>AO265*'Input Sheet'!$D$152</f>
        <v>0</v>
      </c>
      <c r="AR238" s="2">
        <f>AP265*'Input Sheet'!$D$152</f>
        <v>0</v>
      </c>
      <c r="AS238" s="2">
        <f>AQ265*'Input Sheet'!$D$152</f>
        <v>0</v>
      </c>
      <c r="AT238" s="2">
        <f>AR265*'Input Sheet'!$D$152</f>
        <v>0</v>
      </c>
      <c r="AU238" s="2">
        <f>AS265*'Input Sheet'!$D$152</f>
        <v>0</v>
      </c>
      <c r="AV238" s="2">
        <f>AT265*'Input Sheet'!$D$152</f>
        <v>0</v>
      </c>
      <c r="AW238" s="2">
        <f>AU265*'Input Sheet'!$D$152</f>
        <v>0</v>
      </c>
      <c r="AX238" s="2">
        <f>AV265*'Input Sheet'!$D$152</f>
        <v>0</v>
      </c>
      <c r="AY238" s="2">
        <f>AW265*'Input Sheet'!$D$152</f>
        <v>0</v>
      </c>
      <c r="AZ238" s="2">
        <f>AX265*'Input Sheet'!$D$152</f>
        <v>0</v>
      </c>
      <c r="BA238" s="2">
        <f>AY265*'Input Sheet'!$D$152</f>
        <v>0</v>
      </c>
      <c r="BB238" s="2">
        <f>AZ265*'Input Sheet'!$D$152</f>
        <v>0</v>
      </c>
      <c r="BC238" s="2">
        <f>BA265*'Input Sheet'!$D$152</f>
        <v>0</v>
      </c>
      <c r="BD238" s="2">
        <f>BB265*'Input Sheet'!$D$152</f>
        <v>0</v>
      </c>
      <c r="BE238" s="2">
        <f>BC265*'Input Sheet'!$D$152</f>
        <v>0</v>
      </c>
      <c r="BF238" s="2">
        <f>BD265*'Input Sheet'!$D$152</f>
        <v>0</v>
      </c>
      <c r="BG238" s="2">
        <f>BE265*'Input Sheet'!$D$152</f>
        <v>0</v>
      </c>
      <c r="BH238" s="2">
        <f>BF265*'Input Sheet'!$D$152</f>
        <v>0</v>
      </c>
      <c r="BI238" s="2">
        <f>BG265*'Input Sheet'!$D$152</f>
        <v>0</v>
      </c>
      <c r="BJ238" s="2">
        <f>BH265*'Input Sheet'!$D$152</f>
        <v>0</v>
      </c>
    </row>
    <row r="239" spans="1:62" x14ac:dyDescent="0.25">
      <c r="A239" s="2" t="s">
        <v>234</v>
      </c>
      <c r="C239" s="30"/>
      <c r="D239" s="30"/>
      <c r="E239" s="30"/>
      <c r="F239" s="2">
        <f>C265*'Input Sheet'!$D$153</f>
        <v>0</v>
      </c>
      <c r="G239" s="2">
        <f>D265*'Input Sheet'!$D$153</f>
        <v>0</v>
      </c>
      <c r="H239" s="2">
        <f>E265*'Input Sheet'!$D$153</f>
        <v>0</v>
      </c>
      <c r="I239" s="2">
        <f>F265*'Input Sheet'!$D$153</f>
        <v>0</v>
      </c>
      <c r="J239" s="2">
        <f>G265*'Input Sheet'!$D$153</f>
        <v>0</v>
      </c>
      <c r="K239" s="2">
        <f>H265*'Input Sheet'!$D$153</f>
        <v>0</v>
      </c>
      <c r="L239" s="2">
        <f>I265*'Input Sheet'!$D$153</f>
        <v>0</v>
      </c>
      <c r="M239" s="2">
        <f>J265*'Input Sheet'!$D$153</f>
        <v>0</v>
      </c>
      <c r="N239" s="2">
        <f>K265*'Input Sheet'!$D$153</f>
        <v>0</v>
      </c>
      <c r="O239" s="2">
        <f>L265*'Input Sheet'!$D$153</f>
        <v>0</v>
      </c>
      <c r="P239" s="2">
        <f>M265*'Input Sheet'!$D$153</f>
        <v>0</v>
      </c>
      <c r="Q239" s="2">
        <f>N265*'Input Sheet'!$D$153</f>
        <v>0</v>
      </c>
      <c r="R239" s="2">
        <f>O265*'Input Sheet'!$D$153</f>
        <v>0</v>
      </c>
      <c r="S239" s="2">
        <f>P265*'Input Sheet'!$D$153</f>
        <v>0</v>
      </c>
      <c r="T239" s="2">
        <f>Q265*'Input Sheet'!$D$153</f>
        <v>0</v>
      </c>
      <c r="U239" s="2">
        <f>R265*'Input Sheet'!$D$153</f>
        <v>0</v>
      </c>
      <c r="V239" s="2">
        <f>S265*'Input Sheet'!$D$153</f>
        <v>0</v>
      </c>
      <c r="W239" s="2">
        <f>T265*'Input Sheet'!$D$153</f>
        <v>0</v>
      </c>
      <c r="X239" s="2">
        <f>U265*'Input Sheet'!$D$153</f>
        <v>0</v>
      </c>
      <c r="Y239" s="2">
        <f>V265*'Input Sheet'!$D$153</f>
        <v>0</v>
      </c>
      <c r="Z239" s="2">
        <f>W265*'Input Sheet'!$D$153</f>
        <v>0</v>
      </c>
      <c r="AA239" s="2">
        <f>X265*'Input Sheet'!$D$153</f>
        <v>0</v>
      </c>
      <c r="AB239" s="2">
        <f>Y265*'Input Sheet'!$D$153</f>
        <v>0</v>
      </c>
      <c r="AC239" s="2">
        <f>Z265*'Input Sheet'!$D$153</f>
        <v>0</v>
      </c>
      <c r="AD239" s="2">
        <f>AA265*'Input Sheet'!$D$153</f>
        <v>0</v>
      </c>
      <c r="AE239" s="2">
        <f>AB265*'Input Sheet'!$D$153</f>
        <v>0</v>
      </c>
      <c r="AF239" s="2">
        <f>AC265*'Input Sheet'!$D$153</f>
        <v>0</v>
      </c>
      <c r="AG239" s="2">
        <f>AD265*'Input Sheet'!$D$153</f>
        <v>0</v>
      </c>
      <c r="AH239" s="2">
        <f>AE265*'Input Sheet'!$D$153</f>
        <v>0</v>
      </c>
      <c r="AI239" s="2">
        <f>AF265*'Input Sheet'!$D$153</f>
        <v>0</v>
      </c>
      <c r="AJ239" s="2">
        <f>AG265*'Input Sheet'!$D$153</f>
        <v>0</v>
      </c>
      <c r="AK239" s="2">
        <f>AH265*'Input Sheet'!$D$153</f>
        <v>0</v>
      </c>
      <c r="AL239" s="2">
        <f>AI265*'Input Sheet'!$D$153</f>
        <v>0</v>
      </c>
      <c r="AM239" s="2">
        <f>AJ265*'Input Sheet'!$D$153</f>
        <v>0</v>
      </c>
      <c r="AN239" s="2">
        <f>AK265*'Input Sheet'!$D$153</f>
        <v>0</v>
      </c>
      <c r="AO239" s="2">
        <f>AL265*'Input Sheet'!$D$153</f>
        <v>0</v>
      </c>
      <c r="AP239" s="2">
        <f>AM265*'Input Sheet'!$D$153</f>
        <v>0</v>
      </c>
      <c r="AQ239" s="2">
        <f>AN265*'Input Sheet'!$D$153</f>
        <v>0</v>
      </c>
      <c r="AR239" s="2">
        <f>AO265*'Input Sheet'!$D$153</f>
        <v>0</v>
      </c>
      <c r="AS239" s="2">
        <f>AP265*'Input Sheet'!$D$153</f>
        <v>0</v>
      </c>
      <c r="AT239" s="2">
        <f>AQ265*'Input Sheet'!$D$153</f>
        <v>0</v>
      </c>
      <c r="AU239" s="2">
        <f>AR265*'Input Sheet'!$D$153</f>
        <v>0</v>
      </c>
      <c r="AV239" s="2">
        <f>AS265*'Input Sheet'!$D$153</f>
        <v>0</v>
      </c>
      <c r="AW239" s="2">
        <f>AT265*'Input Sheet'!$D$153</f>
        <v>0</v>
      </c>
      <c r="AX239" s="2">
        <f>AU265*'Input Sheet'!$D$153</f>
        <v>0</v>
      </c>
      <c r="AY239" s="2">
        <f>AV265*'Input Sheet'!$D$153</f>
        <v>0</v>
      </c>
      <c r="AZ239" s="2">
        <f>AW265*'Input Sheet'!$D$153</f>
        <v>0</v>
      </c>
      <c r="BA239" s="2">
        <f>AX265*'Input Sheet'!$D$153</f>
        <v>0</v>
      </c>
      <c r="BB239" s="2">
        <f>AY265*'Input Sheet'!$D$153</f>
        <v>0</v>
      </c>
      <c r="BC239" s="2">
        <f>AZ265*'Input Sheet'!$D$153</f>
        <v>0</v>
      </c>
      <c r="BD239" s="2">
        <f>BA265*'Input Sheet'!$D$153</f>
        <v>0</v>
      </c>
      <c r="BE239" s="2">
        <f>BB265*'Input Sheet'!$D$153</f>
        <v>0</v>
      </c>
      <c r="BF239" s="2">
        <f>BC265*'Input Sheet'!$D$153</f>
        <v>0</v>
      </c>
      <c r="BG239" s="2">
        <f>BD265*'Input Sheet'!$D$153</f>
        <v>0</v>
      </c>
      <c r="BH239" s="2">
        <f>BE265*'Input Sheet'!$D$153</f>
        <v>0</v>
      </c>
      <c r="BI239" s="2">
        <f>BF265*'Input Sheet'!$D$153</f>
        <v>0</v>
      </c>
      <c r="BJ239" s="2">
        <f>BG265*'Input Sheet'!$D$153</f>
        <v>0</v>
      </c>
    </row>
    <row r="240" spans="1:62" x14ac:dyDescent="0.25">
      <c r="A240" s="2" t="s">
        <v>235</v>
      </c>
      <c r="C240" s="30"/>
      <c r="D240" s="30"/>
      <c r="E240" s="30"/>
      <c r="F240" s="30"/>
      <c r="G240" s="2">
        <f>C265*'Input Sheet'!$D$154</f>
        <v>0</v>
      </c>
      <c r="H240" s="2">
        <f>D265*'Input Sheet'!$D$154</f>
        <v>0</v>
      </c>
      <c r="I240" s="2">
        <f>E265*'Input Sheet'!$D$154</f>
        <v>0</v>
      </c>
      <c r="J240" s="2">
        <f>F265*'Input Sheet'!$D$154</f>
        <v>0</v>
      </c>
      <c r="K240" s="2">
        <f>G265*'Input Sheet'!$D$154</f>
        <v>0</v>
      </c>
      <c r="L240" s="2">
        <f>H265*'Input Sheet'!$D$154</f>
        <v>0</v>
      </c>
      <c r="M240" s="2">
        <f>I265*'Input Sheet'!$D$154</f>
        <v>0</v>
      </c>
      <c r="N240" s="2">
        <f>J265*'Input Sheet'!$D$154</f>
        <v>0</v>
      </c>
      <c r="O240" s="2">
        <f>K265*'Input Sheet'!$D$154</f>
        <v>0</v>
      </c>
      <c r="P240" s="2">
        <f>L265*'Input Sheet'!$D$154</f>
        <v>0</v>
      </c>
      <c r="Q240" s="2">
        <f>M265*'Input Sheet'!$D$154</f>
        <v>0</v>
      </c>
      <c r="R240" s="2">
        <f>N265*'Input Sheet'!$D$154</f>
        <v>0</v>
      </c>
      <c r="S240" s="2">
        <f>O265*'Input Sheet'!$D$154</f>
        <v>0</v>
      </c>
      <c r="T240" s="2">
        <f>P265*'Input Sheet'!$D$154</f>
        <v>0</v>
      </c>
      <c r="U240" s="2">
        <f>Q265*'Input Sheet'!$D$154</f>
        <v>0</v>
      </c>
      <c r="V240" s="2">
        <f>R265*'Input Sheet'!$D$154</f>
        <v>0</v>
      </c>
      <c r="W240" s="2">
        <f>S265*'Input Sheet'!$D$154</f>
        <v>0</v>
      </c>
      <c r="X240" s="2">
        <f>T265*'Input Sheet'!$D$154</f>
        <v>0</v>
      </c>
      <c r="Y240" s="2">
        <f>U265*'Input Sheet'!$D$154</f>
        <v>0</v>
      </c>
      <c r="Z240" s="2">
        <f>V265*'Input Sheet'!$D$154</f>
        <v>0</v>
      </c>
      <c r="AA240" s="2">
        <f>W265*'Input Sheet'!$D$154</f>
        <v>0</v>
      </c>
      <c r="AB240" s="2">
        <f>X265*'Input Sheet'!$D$154</f>
        <v>0</v>
      </c>
      <c r="AC240" s="2">
        <f>Y265*'Input Sheet'!$D$154</f>
        <v>0</v>
      </c>
      <c r="AD240" s="2">
        <f>Z265*'Input Sheet'!$D$154</f>
        <v>0</v>
      </c>
      <c r="AE240" s="2">
        <f>AA265*'Input Sheet'!$D$154</f>
        <v>0</v>
      </c>
      <c r="AF240" s="2">
        <f>AB265*'Input Sheet'!$D$154</f>
        <v>0</v>
      </c>
      <c r="AG240" s="2">
        <f>AC265*'Input Sheet'!$D$154</f>
        <v>0</v>
      </c>
      <c r="AH240" s="2">
        <f>AD265*'Input Sheet'!$D$154</f>
        <v>0</v>
      </c>
      <c r="AI240" s="2">
        <f>AE265*'Input Sheet'!$D$154</f>
        <v>0</v>
      </c>
      <c r="AJ240" s="2">
        <f>AF265*'Input Sheet'!$D$154</f>
        <v>0</v>
      </c>
      <c r="AK240" s="2">
        <f>AG265*'Input Sheet'!$D$154</f>
        <v>0</v>
      </c>
      <c r="AL240" s="2">
        <f>AH265*'Input Sheet'!$D$154</f>
        <v>0</v>
      </c>
      <c r="AM240" s="2">
        <f>AI265*'Input Sheet'!$D$154</f>
        <v>0</v>
      </c>
      <c r="AN240" s="2">
        <f>AJ265*'Input Sheet'!$D$154</f>
        <v>0</v>
      </c>
      <c r="AO240" s="2">
        <f>AK265*'Input Sheet'!$D$154</f>
        <v>0</v>
      </c>
      <c r="AP240" s="2">
        <f>AL265*'Input Sheet'!$D$154</f>
        <v>0</v>
      </c>
      <c r="AQ240" s="2">
        <f>AM265*'Input Sheet'!$D$154</f>
        <v>0</v>
      </c>
      <c r="AR240" s="2">
        <f>AN265*'Input Sheet'!$D$154</f>
        <v>0</v>
      </c>
      <c r="AS240" s="2">
        <f>AO265*'Input Sheet'!$D$154</f>
        <v>0</v>
      </c>
      <c r="AT240" s="2">
        <f>AP265*'Input Sheet'!$D$154</f>
        <v>0</v>
      </c>
      <c r="AU240" s="2">
        <f>AQ265*'Input Sheet'!$D$154</f>
        <v>0</v>
      </c>
      <c r="AV240" s="2">
        <f>AR265*'Input Sheet'!$D$154</f>
        <v>0</v>
      </c>
      <c r="AW240" s="2">
        <f>AS265*'Input Sheet'!$D$154</f>
        <v>0</v>
      </c>
      <c r="AX240" s="2">
        <f>AT265*'Input Sheet'!$D$154</f>
        <v>0</v>
      </c>
      <c r="AY240" s="2">
        <f>AU265*'Input Sheet'!$D$154</f>
        <v>0</v>
      </c>
      <c r="AZ240" s="2">
        <f>AV265*'Input Sheet'!$D$154</f>
        <v>0</v>
      </c>
      <c r="BA240" s="2">
        <f>AW265*'Input Sheet'!$D$154</f>
        <v>0</v>
      </c>
      <c r="BB240" s="2">
        <f>AX265*'Input Sheet'!$D$154</f>
        <v>0</v>
      </c>
      <c r="BC240" s="2">
        <f>AY265*'Input Sheet'!$D$154</f>
        <v>0</v>
      </c>
      <c r="BD240" s="2">
        <f>AZ265*'Input Sheet'!$D$154</f>
        <v>0</v>
      </c>
      <c r="BE240" s="2">
        <f>BA265*'Input Sheet'!$D$154</f>
        <v>0</v>
      </c>
      <c r="BF240" s="2">
        <f>BB265*'Input Sheet'!$D$154</f>
        <v>0</v>
      </c>
      <c r="BG240" s="2">
        <f>BC265*'Input Sheet'!$D$154</f>
        <v>0</v>
      </c>
      <c r="BH240" s="2">
        <f>BD265*'Input Sheet'!$D$154</f>
        <v>0</v>
      </c>
      <c r="BI240" s="2">
        <f>BE265*'Input Sheet'!$D$154</f>
        <v>0</v>
      </c>
      <c r="BJ240" s="2">
        <f>BF265*'Input Sheet'!$D$154</f>
        <v>0</v>
      </c>
    </row>
    <row r="241" spans="1:63" ht="14.4" thickBot="1" x14ac:dyDescent="0.3">
      <c r="A241" s="2" t="s">
        <v>174</v>
      </c>
      <c r="C241" s="28">
        <f t="shared" ref="C241:AH241" si="189">SUM(C236:C240)</f>
        <v>0</v>
      </c>
      <c r="D241" s="28">
        <f t="shared" si="189"/>
        <v>0</v>
      </c>
      <c r="E241" s="28">
        <f t="shared" si="189"/>
        <v>0</v>
      </c>
      <c r="F241" s="28">
        <f t="shared" si="189"/>
        <v>0</v>
      </c>
      <c r="G241" s="28">
        <f t="shared" si="189"/>
        <v>0</v>
      </c>
      <c r="H241" s="28">
        <f t="shared" si="189"/>
        <v>0</v>
      </c>
      <c r="I241" s="28">
        <f t="shared" si="189"/>
        <v>0</v>
      </c>
      <c r="J241" s="28">
        <f t="shared" si="189"/>
        <v>0</v>
      </c>
      <c r="K241" s="28">
        <f t="shared" si="189"/>
        <v>0</v>
      </c>
      <c r="L241" s="28">
        <f t="shared" si="189"/>
        <v>0</v>
      </c>
      <c r="M241" s="28">
        <f t="shared" si="189"/>
        <v>0</v>
      </c>
      <c r="N241" s="28">
        <f t="shared" si="189"/>
        <v>0</v>
      </c>
      <c r="O241" s="28">
        <f t="shared" si="189"/>
        <v>0</v>
      </c>
      <c r="P241" s="28">
        <f t="shared" si="189"/>
        <v>5875</v>
      </c>
      <c r="Q241" s="28">
        <f t="shared" si="189"/>
        <v>11721</v>
      </c>
      <c r="R241" s="28">
        <f t="shared" si="189"/>
        <v>17537</v>
      </c>
      <c r="S241" s="28">
        <f t="shared" si="189"/>
        <v>23325</v>
      </c>
      <c r="T241" s="28">
        <f t="shared" si="189"/>
        <v>29086</v>
      </c>
      <c r="U241" s="28">
        <f t="shared" si="189"/>
        <v>34818</v>
      </c>
      <c r="V241" s="28">
        <f t="shared" si="189"/>
        <v>34818</v>
      </c>
      <c r="W241" s="28">
        <f t="shared" si="189"/>
        <v>40523</v>
      </c>
      <c r="X241" s="28">
        <f t="shared" si="189"/>
        <v>46202</v>
      </c>
      <c r="Y241" s="28">
        <f t="shared" si="189"/>
        <v>51854</v>
      </c>
      <c r="Z241" s="28">
        <f t="shared" si="189"/>
        <v>57480</v>
      </c>
      <c r="AA241" s="28">
        <f t="shared" si="189"/>
        <v>63081</v>
      </c>
      <c r="AB241" s="28">
        <f t="shared" si="189"/>
        <v>68656</v>
      </c>
      <c r="AC241" s="28">
        <f t="shared" si="189"/>
        <v>74207</v>
      </c>
      <c r="AD241" s="28">
        <f t="shared" si="189"/>
        <v>79733</v>
      </c>
      <c r="AE241" s="28">
        <f t="shared" si="189"/>
        <v>85236</v>
      </c>
      <c r="AF241" s="28">
        <f t="shared" si="189"/>
        <v>90715</v>
      </c>
      <c r="AG241" s="28">
        <f t="shared" si="189"/>
        <v>96171</v>
      </c>
      <c r="AH241" s="28">
        <f t="shared" si="189"/>
        <v>101605</v>
      </c>
      <c r="AI241" s="28">
        <f t="shared" ref="AI241:BJ241" si="190">SUM(AI236:AI240)</f>
        <v>107015</v>
      </c>
      <c r="AJ241" s="28">
        <f t="shared" si="190"/>
        <v>112404</v>
      </c>
      <c r="AK241" s="28">
        <f t="shared" si="190"/>
        <v>117771</v>
      </c>
      <c r="AL241" s="28">
        <f t="shared" si="190"/>
        <v>123118</v>
      </c>
      <c r="AM241" s="28">
        <f t="shared" si="190"/>
        <v>128443</v>
      </c>
      <c r="AN241" s="28">
        <f t="shared" si="190"/>
        <v>133747</v>
      </c>
      <c r="AO241" s="28">
        <f t="shared" si="190"/>
        <v>139032</v>
      </c>
      <c r="AP241" s="28">
        <f t="shared" si="190"/>
        <v>144296</v>
      </c>
      <c r="AQ241" s="28">
        <f t="shared" si="190"/>
        <v>149542</v>
      </c>
      <c r="AR241" s="28">
        <f t="shared" si="190"/>
        <v>154769</v>
      </c>
      <c r="AS241" s="28">
        <f t="shared" si="190"/>
        <v>159976</v>
      </c>
      <c r="AT241" s="28">
        <f t="shared" si="190"/>
        <v>165166</v>
      </c>
      <c r="AU241" s="28">
        <f t="shared" si="190"/>
        <v>170337</v>
      </c>
      <c r="AV241" s="28">
        <f t="shared" si="190"/>
        <v>175491</v>
      </c>
      <c r="AW241" s="28">
        <f t="shared" si="190"/>
        <v>180628</v>
      </c>
      <c r="AX241" s="28">
        <f t="shared" si="190"/>
        <v>185748</v>
      </c>
      <c r="AY241" s="28">
        <f t="shared" si="190"/>
        <v>190851</v>
      </c>
      <c r="AZ241" s="28">
        <f t="shared" si="190"/>
        <v>195938</v>
      </c>
      <c r="BA241" s="28">
        <f t="shared" si="190"/>
        <v>201988</v>
      </c>
      <c r="BB241" s="28">
        <f t="shared" si="190"/>
        <v>208044</v>
      </c>
      <c r="BC241" s="28">
        <f t="shared" si="190"/>
        <v>214105</v>
      </c>
      <c r="BD241" s="28">
        <f t="shared" si="190"/>
        <v>220172</v>
      </c>
      <c r="BE241" s="28">
        <f t="shared" si="190"/>
        <v>226243</v>
      </c>
      <c r="BF241" s="28">
        <f t="shared" si="190"/>
        <v>232320</v>
      </c>
      <c r="BG241" s="28">
        <f t="shared" si="190"/>
        <v>238402</v>
      </c>
      <c r="BH241" s="28">
        <f t="shared" si="190"/>
        <v>244490</v>
      </c>
      <c r="BI241" s="28">
        <f t="shared" si="190"/>
        <v>250584</v>
      </c>
      <c r="BJ241" s="28">
        <f t="shared" si="190"/>
        <v>256685</v>
      </c>
    </row>
    <row r="242" spans="1:63" ht="14.4" thickTop="1" x14ac:dyDescent="0.25"/>
    <row r="243" spans="1:63" x14ac:dyDescent="0.25">
      <c r="A243" s="2" t="str">
        <f>B11</f>
        <v>Consutlancy - per Client Sales</v>
      </c>
    </row>
    <row r="244" spans="1:63" x14ac:dyDescent="0.25">
      <c r="A244" s="2" t="s">
        <v>231</v>
      </c>
      <c r="C244" s="2">
        <f>C266*'Input Sheet'!$D$150</f>
        <v>0</v>
      </c>
      <c r="D244" s="2">
        <f>D266*'Input Sheet'!$D$150</f>
        <v>0</v>
      </c>
      <c r="E244" s="2">
        <f>E266*'Input Sheet'!$D$150</f>
        <v>0</v>
      </c>
      <c r="F244" s="2">
        <f>F266*'Input Sheet'!$D$150</f>
        <v>0</v>
      </c>
      <c r="G244" s="2">
        <f>G266*'Input Sheet'!$D$150</f>
        <v>0</v>
      </c>
      <c r="H244" s="2">
        <f>H266*'Input Sheet'!$D$150</f>
        <v>0</v>
      </c>
      <c r="I244" s="2">
        <f>I266*'Input Sheet'!$D$150</f>
        <v>0</v>
      </c>
      <c r="J244" s="2">
        <f>J266*'Input Sheet'!$D$150</f>
        <v>0</v>
      </c>
      <c r="K244" s="2">
        <f>K266*'Input Sheet'!$D$150</f>
        <v>0</v>
      </c>
      <c r="L244" s="2">
        <f>L266*'Input Sheet'!$D$150</f>
        <v>0</v>
      </c>
      <c r="M244" s="2">
        <f>M266*'Input Sheet'!$D$150</f>
        <v>0</v>
      </c>
      <c r="N244" s="2">
        <f>N266*'Input Sheet'!$D$150</f>
        <v>0</v>
      </c>
      <c r="O244" s="2">
        <f>O266*'Input Sheet'!$D$150</f>
        <v>0</v>
      </c>
      <c r="P244" s="2">
        <f>P266*'Input Sheet'!$D$150</f>
        <v>0</v>
      </c>
      <c r="Q244" s="2">
        <f>Q266*'Input Sheet'!$D$150</f>
        <v>0</v>
      </c>
      <c r="R244" s="2">
        <f>R266*'Input Sheet'!$D$150</f>
        <v>0</v>
      </c>
      <c r="S244" s="2">
        <f>S266*'Input Sheet'!$D$150</f>
        <v>0</v>
      </c>
      <c r="T244" s="2">
        <f>T266*'Input Sheet'!$D$150</f>
        <v>0</v>
      </c>
      <c r="U244" s="2">
        <f>U266*'Input Sheet'!$D$150</f>
        <v>0</v>
      </c>
      <c r="V244" s="2">
        <f>V266*'Input Sheet'!$D$150</f>
        <v>0</v>
      </c>
      <c r="W244" s="2">
        <f>W266*'Input Sheet'!$D$150</f>
        <v>0</v>
      </c>
      <c r="X244" s="2">
        <f>X266*'Input Sheet'!$D$150</f>
        <v>0</v>
      </c>
      <c r="Y244" s="2">
        <f>Y266*'Input Sheet'!$D$150</f>
        <v>0</v>
      </c>
      <c r="Z244" s="2">
        <f>Z266*'Input Sheet'!$D$150</f>
        <v>0</v>
      </c>
      <c r="AA244" s="2">
        <f>AA266*'Input Sheet'!$D$150</f>
        <v>0</v>
      </c>
      <c r="AB244" s="2">
        <f>AB266*'Input Sheet'!$D$150</f>
        <v>0</v>
      </c>
      <c r="AC244" s="2">
        <f>AC266*'Input Sheet'!$D$150</f>
        <v>0</v>
      </c>
      <c r="AD244" s="2">
        <f>AD266*'Input Sheet'!$D$150</f>
        <v>0</v>
      </c>
      <c r="AE244" s="2">
        <f>AE266*'Input Sheet'!$D$150</f>
        <v>0</v>
      </c>
      <c r="AF244" s="2">
        <f>AF266*'Input Sheet'!$D$150</f>
        <v>0</v>
      </c>
      <c r="AG244" s="2">
        <f>AG266*'Input Sheet'!$D$150</f>
        <v>0</v>
      </c>
      <c r="AH244" s="2">
        <f>AH266*'Input Sheet'!$D$150</f>
        <v>0</v>
      </c>
      <c r="AI244" s="2">
        <f>AI266*'Input Sheet'!$D$150</f>
        <v>0</v>
      </c>
      <c r="AJ244" s="2">
        <f>AJ266*'Input Sheet'!$D$150</f>
        <v>0</v>
      </c>
      <c r="AK244" s="2">
        <f>AK266*'Input Sheet'!$D$150</f>
        <v>0</v>
      </c>
      <c r="AL244" s="2">
        <f>AL266*'Input Sheet'!$D$150</f>
        <v>0</v>
      </c>
      <c r="AM244" s="2">
        <f>AM266*'Input Sheet'!$D$150</f>
        <v>0</v>
      </c>
      <c r="AN244" s="2">
        <f>AN266*'Input Sheet'!$D$150</f>
        <v>0</v>
      </c>
      <c r="AO244" s="2">
        <f>AO266*'Input Sheet'!$D$150</f>
        <v>0</v>
      </c>
      <c r="AP244" s="2">
        <f>AP266*'Input Sheet'!$D$150</f>
        <v>0</v>
      </c>
      <c r="AQ244" s="2">
        <f>AQ266*'Input Sheet'!$D$150</f>
        <v>0</v>
      </c>
      <c r="AR244" s="2">
        <f>AR266*'Input Sheet'!$D$150</f>
        <v>0</v>
      </c>
      <c r="AS244" s="2">
        <f>AS266*'Input Sheet'!$D$150</f>
        <v>0</v>
      </c>
      <c r="AT244" s="2">
        <f>AT266*'Input Sheet'!$D$150</f>
        <v>0</v>
      </c>
      <c r="AU244" s="2">
        <f>AU266*'Input Sheet'!$D$150</f>
        <v>0</v>
      </c>
      <c r="AV244" s="2">
        <f>AV266*'Input Sheet'!$D$150</f>
        <v>0</v>
      </c>
      <c r="AW244" s="2">
        <f>AW266*'Input Sheet'!$D$150</f>
        <v>0</v>
      </c>
      <c r="AX244" s="2">
        <f>AX266*'Input Sheet'!$D$150</f>
        <v>0</v>
      </c>
      <c r="AY244" s="2">
        <f>AY266*'Input Sheet'!$D$150</f>
        <v>0</v>
      </c>
      <c r="AZ244" s="2">
        <f>AZ266*'Input Sheet'!$D$150</f>
        <v>0</v>
      </c>
      <c r="BA244" s="2">
        <f>BA266*'Input Sheet'!$D$150</f>
        <v>0</v>
      </c>
      <c r="BB244" s="2">
        <f>BB266*'Input Sheet'!$D$150</f>
        <v>0</v>
      </c>
      <c r="BC244" s="2">
        <f>BC266*'Input Sheet'!$D$150</f>
        <v>0</v>
      </c>
      <c r="BD244" s="2">
        <f>BD266*'Input Sheet'!$D$150</f>
        <v>0</v>
      </c>
      <c r="BE244" s="2">
        <f>BE266*'Input Sheet'!$D$150</f>
        <v>0</v>
      </c>
      <c r="BF244" s="2">
        <f>BF266*'Input Sheet'!$D$150</f>
        <v>0</v>
      </c>
      <c r="BG244" s="2">
        <f>BG266*'Input Sheet'!$D$150</f>
        <v>0</v>
      </c>
      <c r="BH244" s="2">
        <f>BH266*'Input Sheet'!$D$150</f>
        <v>0</v>
      </c>
      <c r="BI244" s="2">
        <f>BI266*'Input Sheet'!$D$150</f>
        <v>0</v>
      </c>
      <c r="BJ244" s="2">
        <f>BJ266*'Input Sheet'!$D$150</f>
        <v>0</v>
      </c>
    </row>
    <row r="245" spans="1:63" x14ac:dyDescent="0.25">
      <c r="A245" s="2" t="s">
        <v>232</v>
      </c>
      <c r="C245" s="30"/>
      <c r="D245" s="2">
        <f>C266*'Input Sheet'!$D$151</f>
        <v>5875</v>
      </c>
      <c r="E245" s="2">
        <f>D266*'Input Sheet'!$D$151</f>
        <v>11750</v>
      </c>
      <c r="F245" s="2">
        <f>E266*'Input Sheet'!$D$151</f>
        <v>17625</v>
      </c>
      <c r="G245" s="2">
        <f>F266*'Input Sheet'!$D$151</f>
        <v>23500</v>
      </c>
      <c r="H245" s="2">
        <f>G266*'Input Sheet'!$D$151</f>
        <v>29375</v>
      </c>
      <c r="I245" s="2">
        <f>H266*'Input Sheet'!$D$151</f>
        <v>6463</v>
      </c>
      <c r="J245" s="2">
        <f>I266*'Input Sheet'!$D$151</f>
        <v>6819</v>
      </c>
      <c r="K245" s="2">
        <f>J266*'Input Sheet'!$D$151</f>
        <v>7193</v>
      </c>
      <c r="L245" s="2">
        <f>K266*'Input Sheet'!$D$151</f>
        <v>7588</v>
      </c>
      <c r="M245" s="2">
        <f>L266*'Input Sheet'!$D$151</f>
        <v>8006</v>
      </c>
      <c r="N245" s="2">
        <f>M266*'Input Sheet'!$D$151</f>
        <v>8446</v>
      </c>
      <c r="O245" s="2">
        <f>N266*'Input Sheet'!$D$151</f>
        <v>8911</v>
      </c>
      <c r="P245" s="2">
        <f>O266*'Input Sheet'!$D$151</f>
        <v>9401</v>
      </c>
      <c r="Q245" s="2">
        <f>P266*'Input Sheet'!$D$151</f>
        <v>9918</v>
      </c>
      <c r="R245" s="2">
        <f>Q266*'Input Sheet'!$D$151</f>
        <v>10463</v>
      </c>
      <c r="S245" s="2">
        <f>R266*'Input Sheet'!$D$151</f>
        <v>11039</v>
      </c>
      <c r="T245" s="2">
        <f>S266*'Input Sheet'!$D$151</f>
        <v>11647</v>
      </c>
      <c r="U245" s="2">
        <f>T266*'Input Sheet'!$D$151</f>
        <v>12287</v>
      </c>
      <c r="V245" s="2">
        <f>U266*'Input Sheet'!$D$151</f>
        <v>12778</v>
      </c>
      <c r="W245" s="2">
        <f>V266*'Input Sheet'!$D$151</f>
        <v>13289</v>
      </c>
      <c r="X245" s="2">
        <f>W266*'Input Sheet'!$D$151</f>
        <v>13820</v>
      </c>
      <c r="Y245" s="2">
        <f>X266*'Input Sheet'!$D$151</f>
        <v>14374</v>
      </c>
      <c r="Z245" s="2">
        <f>Y266*'Input Sheet'!$D$151</f>
        <v>14948</v>
      </c>
      <c r="AA245" s="2">
        <f>Z266*'Input Sheet'!$D$151</f>
        <v>15546</v>
      </c>
      <c r="AB245" s="2">
        <f>AA266*'Input Sheet'!$D$151</f>
        <v>16013</v>
      </c>
      <c r="AC245" s="2">
        <f>AB266*'Input Sheet'!$D$151</f>
        <v>16493</v>
      </c>
      <c r="AD245" s="2">
        <f>AC266*'Input Sheet'!$D$151</f>
        <v>16988</v>
      </c>
      <c r="AE245" s="2">
        <f>AD266*'Input Sheet'!$D$151</f>
        <v>17498</v>
      </c>
      <c r="AF245" s="2">
        <f>AE266*'Input Sheet'!$D$151</f>
        <v>18022</v>
      </c>
      <c r="AG245" s="2">
        <f>AF266*'Input Sheet'!$D$151</f>
        <v>18563</v>
      </c>
      <c r="AH245" s="2">
        <f>AG266*'Input Sheet'!$D$151</f>
        <v>18934</v>
      </c>
      <c r="AI245" s="2">
        <f>AH266*'Input Sheet'!$D$151</f>
        <v>19313</v>
      </c>
      <c r="AJ245" s="2">
        <f>AI266*'Input Sheet'!$D$151</f>
        <v>19699</v>
      </c>
      <c r="AK245" s="2">
        <f>AJ266*'Input Sheet'!$D$151</f>
        <v>20094</v>
      </c>
      <c r="AL245" s="2">
        <f>AK266*'Input Sheet'!$D$151</f>
        <v>20496</v>
      </c>
      <c r="AM245" s="2">
        <f>AL266*'Input Sheet'!$D$151</f>
        <v>20906</v>
      </c>
      <c r="AN245" s="2">
        <f>AM266*'Input Sheet'!$D$151</f>
        <v>21323</v>
      </c>
      <c r="AO245" s="2">
        <f>AN266*'Input Sheet'!$D$151</f>
        <v>21749</v>
      </c>
      <c r="AP245" s="2">
        <f>AO266*'Input Sheet'!$D$151</f>
        <v>22185</v>
      </c>
      <c r="AQ245" s="2">
        <f>AP266*'Input Sheet'!$D$151</f>
        <v>22628</v>
      </c>
      <c r="AR245" s="2">
        <f>AQ266*'Input Sheet'!$D$151</f>
        <v>23081</v>
      </c>
      <c r="AS245" s="2">
        <f>AR266*'Input Sheet'!$D$151</f>
        <v>23542</v>
      </c>
      <c r="AT245" s="2">
        <f>AS266*'Input Sheet'!$D$151</f>
        <v>24013</v>
      </c>
      <c r="AU245" s="2">
        <f>AT266*'Input Sheet'!$D$151</f>
        <v>24494</v>
      </c>
      <c r="AV245" s="2">
        <f>AU266*'Input Sheet'!$D$151</f>
        <v>24984</v>
      </c>
      <c r="AW245" s="2">
        <f>AV266*'Input Sheet'!$D$151</f>
        <v>25483</v>
      </c>
      <c r="AX245" s="2">
        <f>AW266*'Input Sheet'!$D$151</f>
        <v>25993</v>
      </c>
      <c r="AY245" s="2">
        <f>AX266*'Input Sheet'!$D$151</f>
        <v>26513</v>
      </c>
      <c r="AZ245" s="2">
        <f>AY266*'Input Sheet'!$D$151</f>
        <v>26911</v>
      </c>
      <c r="BA245" s="2">
        <f>AZ266*'Input Sheet'!$D$151</f>
        <v>27314</v>
      </c>
      <c r="BB245" s="2">
        <f>BA266*'Input Sheet'!$D$151</f>
        <v>27724</v>
      </c>
      <c r="BC245" s="2">
        <f>BB266*'Input Sheet'!$D$151</f>
        <v>28140</v>
      </c>
      <c r="BD245" s="2">
        <f>BC266*'Input Sheet'!$D$151</f>
        <v>28562</v>
      </c>
      <c r="BE245" s="2">
        <f>BD266*'Input Sheet'!$D$151</f>
        <v>28991</v>
      </c>
      <c r="BF245" s="2">
        <f>BE266*'Input Sheet'!$D$151</f>
        <v>29426</v>
      </c>
      <c r="BG245" s="2">
        <f>BF266*'Input Sheet'!$D$151</f>
        <v>29866</v>
      </c>
      <c r="BH245" s="2">
        <f>BG266*'Input Sheet'!$D$151</f>
        <v>30315</v>
      </c>
      <c r="BI245" s="2">
        <f>BH266*'Input Sheet'!$D$151</f>
        <v>30770</v>
      </c>
      <c r="BJ245" s="2">
        <f>BI266*'Input Sheet'!$D$151</f>
        <v>31230</v>
      </c>
    </row>
    <row r="246" spans="1:63" x14ac:dyDescent="0.25">
      <c r="A246" s="2" t="s">
        <v>233</v>
      </c>
      <c r="C246" s="30"/>
      <c r="D246" s="30"/>
      <c r="E246" s="2">
        <f>C266*'Input Sheet'!$D$152</f>
        <v>0</v>
      </c>
      <c r="F246" s="2">
        <f>D266*'Input Sheet'!$D$152</f>
        <v>0</v>
      </c>
      <c r="G246" s="2">
        <f>E266*'Input Sheet'!$D$152</f>
        <v>0</v>
      </c>
      <c r="H246" s="2">
        <f>F266*'Input Sheet'!$D$152</f>
        <v>0</v>
      </c>
      <c r="I246" s="2">
        <f>G266*'Input Sheet'!$D$152</f>
        <v>0</v>
      </c>
      <c r="J246" s="2">
        <f>H266*'Input Sheet'!$D$152</f>
        <v>0</v>
      </c>
      <c r="K246" s="2">
        <f>I266*'Input Sheet'!$D$152</f>
        <v>0</v>
      </c>
      <c r="L246" s="2">
        <f>J266*'Input Sheet'!$D$152</f>
        <v>0</v>
      </c>
      <c r="M246" s="2">
        <f>K266*'Input Sheet'!$D$152</f>
        <v>0</v>
      </c>
      <c r="N246" s="2">
        <f>L266*'Input Sheet'!$D$152</f>
        <v>0</v>
      </c>
      <c r="O246" s="2">
        <f>M266*'Input Sheet'!$D$152</f>
        <v>0</v>
      </c>
      <c r="P246" s="2">
        <f>N266*'Input Sheet'!$D$152</f>
        <v>0</v>
      </c>
      <c r="Q246" s="2">
        <f>O266*'Input Sheet'!$D$152</f>
        <v>0</v>
      </c>
      <c r="R246" s="2">
        <f>P266*'Input Sheet'!$D$152</f>
        <v>0</v>
      </c>
      <c r="S246" s="2">
        <f>Q266*'Input Sheet'!$D$152</f>
        <v>0</v>
      </c>
      <c r="T246" s="2">
        <f>R266*'Input Sheet'!$D$152</f>
        <v>0</v>
      </c>
      <c r="U246" s="2">
        <f>S266*'Input Sheet'!$D$152</f>
        <v>0</v>
      </c>
      <c r="V246" s="2">
        <f>T266*'Input Sheet'!$D$152</f>
        <v>0</v>
      </c>
      <c r="W246" s="2">
        <f>U266*'Input Sheet'!$D$152</f>
        <v>0</v>
      </c>
      <c r="X246" s="2">
        <f>V266*'Input Sheet'!$D$152</f>
        <v>0</v>
      </c>
      <c r="Y246" s="2">
        <f>W266*'Input Sheet'!$D$152</f>
        <v>0</v>
      </c>
      <c r="Z246" s="2">
        <f>X266*'Input Sheet'!$D$152</f>
        <v>0</v>
      </c>
      <c r="AA246" s="2">
        <f>Y266*'Input Sheet'!$D$152</f>
        <v>0</v>
      </c>
      <c r="AB246" s="2">
        <f>Z266*'Input Sheet'!$D$152</f>
        <v>0</v>
      </c>
      <c r="AC246" s="2">
        <f>AA266*'Input Sheet'!$D$152</f>
        <v>0</v>
      </c>
      <c r="AD246" s="2">
        <f>AB266*'Input Sheet'!$D$152</f>
        <v>0</v>
      </c>
      <c r="AE246" s="2">
        <f>AC266*'Input Sheet'!$D$152</f>
        <v>0</v>
      </c>
      <c r="AF246" s="2">
        <f>AD266*'Input Sheet'!$D$152</f>
        <v>0</v>
      </c>
      <c r="AG246" s="2">
        <f>AE266*'Input Sheet'!$D$152</f>
        <v>0</v>
      </c>
      <c r="AH246" s="2">
        <f>AF266*'Input Sheet'!$D$152</f>
        <v>0</v>
      </c>
      <c r="AI246" s="2">
        <f>AG266*'Input Sheet'!$D$152</f>
        <v>0</v>
      </c>
      <c r="AJ246" s="2">
        <f>AH266*'Input Sheet'!$D$152</f>
        <v>0</v>
      </c>
      <c r="AK246" s="2">
        <f>AI266*'Input Sheet'!$D$152</f>
        <v>0</v>
      </c>
      <c r="AL246" s="2">
        <f>AJ266*'Input Sheet'!$D$152</f>
        <v>0</v>
      </c>
      <c r="AM246" s="2">
        <f>AK266*'Input Sheet'!$D$152</f>
        <v>0</v>
      </c>
      <c r="AN246" s="2">
        <f>AL266*'Input Sheet'!$D$152</f>
        <v>0</v>
      </c>
      <c r="AO246" s="2">
        <f>AM266*'Input Sheet'!$D$152</f>
        <v>0</v>
      </c>
      <c r="AP246" s="2">
        <f>AN266*'Input Sheet'!$D$152</f>
        <v>0</v>
      </c>
      <c r="AQ246" s="2">
        <f>AO266*'Input Sheet'!$D$152</f>
        <v>0</v>
      </c>
      <c r="AR246" s="2">
        <f>AP266*'Input Sheet'!$D$152</f>
        <v>0</v>
      </c>
      <c r="AS246" s="2">
        <f>AQ266*'Input Sheet'!$D$152</f>
        <v>0</v>
      </c>
      <c r="AT246" s="2">
        <f>AR266*'Input Sheet'!$D$152</f>
        <v>0</v>
      </c>
      <c r="AU246" s="2">
        <f>AS266*'Input Sheet'!$D$152</f>
        <v>0</v>
      </c>
      <c r="AV246" s="2">
        <f>AT266*'Input Sheet'!$D$152</f>
        <v>0</v>
      </c>
      <c r="AW246" s="2">
        <f>AU266*'Input Sheet'!$D$152</f>
        <v>0</v>
      </c>
      <c r="AX246" s="2">
        <f>AV266*'Input Sheet'!$D$152</f>
        <v>0</v>
      </c>
      <c r="AY246" s="2">
        <f>AW266*'Input Sheet'!$D$152</f>
        <v>0</v>
      </c>
      <c r="AZ246" s="2">
        <f>AX266*'Input Sheet'!$D$152</f>
        <v>0</v>
      </c>
      <c r="BA246" s="2">
        <f>AY266*'Input Sheet'!$D$152</f>
        <v>0</v>
      </c>
      <c r="BB246" s="2">
        <f>AZ266*'Input Sheet'!$D$152</f>
        <v>0</v>
      </c>
      <c r="BC246" s="2">
        <f>BA266*'Input Sheet'!$D$152</f>
        <v>0</v>
      </c>
      <c r="BD246" s="2">
        <f>BB266*'Input Sheet'!$D$152</f>
        <v>0</v>
      </c>
      <c r="BE246" s="2">
        <f>BC266*'Input Sheet'!$D$152</f>
        <v>0</v>
      </c>
      <c r="BF246" s="2">
        <f>BD266*'Input Sheet'!$D$152</f>
        <v>0</v>
      </c>
      <c r="BG246" s="2">
        <f>BE266*'Input Sheet'!$D$152</f>
        <v>0</v>
      </c>
      <c r="BH246" s="2">
        <f>BF266*'Input Sheet'!$D$152</f>
        <v>0</v>
      </c>
      <c r="BI246" s="2">
        <f>BG266*'Input Sheet'!$D$152</f>
        <v>0</v>
      </c>
      <c r="BJ246" s="2">
        <f>BH266*'Input Sheet'!$D$152</f>
        <v>0</v>
      </c>
    </row>
    <row r="247" spans="1:63" x14ac:dyDescent="0.25">
      <c r="A247" s="2" t="s">
        <v>234</v>
      </c>
      <c r="C247" s="30"/>
      <c r="D247" s="30"/>
      <c r="E247" s="30"/>
      <c r="F247" s="2">
        <f>C266*'Input Sheet'!$D$153</f>
        <v>0</v>
      </c>
      <c r="G247" s="2">
        <f>D266*'Input Sheet'!$D$153</f>
        <v>0</v>
      </c>
      <c r="H247" s="2">
        <f>E266*'Input Sheet'!$D$153</f>
        <v>0</v>
      </c>
      <c r="I247" s="2">
        <f>F266*'Input Sheet'!$D$153</f>
        <v>0</v>
      </c>
      <c r="J247" s="2">
        <f>G266*'Input Sheet'!$D$153</f>
        <v>0</v>
      </c>
      <c r="K247" s="2">
        <f>H266*'Input Sheet'!$D$153</f>
        <v>0</v>
      </c>
      <c r="L247" s="2">
        <f>I266*'Input Sheet'!$D$153</f>
        <v>0</v>
      </c>
      <c r="M247" s="2">
        <f>J266*'Input Sheet'!$D$153</f>
        <v>0</v>
      </c>
      <c r="N247" s="2">
        <f>K266*'Input Sheet'!$D$153</f>
        <v>0</v>
      </c>
      <c r="O247" s="2">
        <f>L266*'Input Sheet'!$D$153</f>
        <v>0</v>
      </c>
      <c r="P247" s="2">
        <f>M266*'Input Sheet'!$D$153</f>
        <v>0</v>
      </c>
      <c r="Q247" s="2">
        <f>N266*'Input Sheet'!$D$153</f>
        <v>0</v>
      </c>
      <c r="R247" s="2">
        <f>O266*'Input Sheet'!$D$153</f>
        <v>0</v>
      </c>
      <c r="S247" s="2">
        <f>P266*'Input Sheet'!$D$153</f>
        <v>0</v>
      </c>
      <c r="T247" s="2">
        <f>Q266*'Input Sheet'!$D$153</f>
        <v>0</v>
      </c>
      <c r="U247" s="2">
        <f>R266*'Input Sheet'!$D$153</f>
        <v>0</v>
      </c>
      <c r="V247" s="2">
        <f>S266*'Input Sheet'!$D$153</f>
        <v>0</v>
      </c>
      <c r="W247" s="2">
        <f>T266*'Input Sheet'!$D$153</f>
        <v>0</v>
      </c>
      <c r="X247" s="2">
        <f>U266*'Input Sheet'!$D$153</f>
        <v>0</v>
      </c>
      <c r="Y247" s="2">
        <f>V266*'Input Sheet'!$D$153</f>
        <v>0</v>
      </c>
      <c r="Z247" s="2">
        <f>W266*'Input Sheet'!$D$153</f>
        <v>0</v>
      </c>
      <c r="AA247" s="2">
        <f>X266*'Input Sheet'!$D$153</f>
        <v>0</v>
      </c>
      <c r="AB247" s="2">
        <f>Y266*'Input Sheet'!$D$153</f>
        <v>0</v>
      </c>
      <c r="AC247" s="2">
        <f>Z266*'Input Sheet'!$D$153</f>
        <v>0</v>
      </c>
      <c r="AD247" s="2">
        <f>AA266*'Input Sheet'!$D$153</f>
        <v>0</v>
      </c>
      <c r="AE247" s="2">
        <f>AB266*'Input Sheet'!$D$153</f>
        <v>0</v>
      </c>
      <c r="AF247" s="2">
        <f>AC266*'Input Sheet'!$D$153</f>
        <v>0</v>
      </c>
      <c r="AG247" s="2">
        <f>AD266*'Input Sheet'!$D$153</f>
        <v>0</v>
      </c>
      <c r="AH247" s="2">
        <f>AE266*'Input Sheet'!$D$153</f>
        <v>0</v>
      </c>
      <c r="AI247" s="2">
        <f>AF266*'Input Sheet'!$D$153</f>
        <v>0</v>
      </c>
      <c r="AJ247" s="2">
        <f>AG266*'Input Sheet'!$D$153</f>
        <v>0</v>
      </c>
      <c r="AK247" s="2">
        <f>AH266*'Input Sheet'!$D$153</f>
        <v>0</v>
      </c>
      <c r="AL247" s="2">
        <f>AI266*'Input Sheet'!$D$153</f>
        <v>0</v>
      </c>
      <c r="AM247" s="2">
        <f>AJ266*'Input Sheet'!$D$153</f>
        <v>0</v>
      </c>
      <c r="AN247" s="2">
        <f>AK266*'Input Sheet'!$D$153</f>
        <v>0</v>
      </c>
      <c r="AO247" s="2">
        <f>AL266*'Input Sheet'!$D$153</f>
        <v>0</v>
      </c>
      <c r="AP247" s="2">
        <f>AM266*'Input Sheet'!$D$153</f>
        <v>0</v>
      </c>
      <c r="AQ247" s="2">
        <f>AN266*'Input Sheet'!$D$153</f>
        <v>0</v>
      </c>
      <c r="AR247" s="2">
        <f>AO266*'Input Sheet'!$D$153</f>
        <v>0</v>
      </c>
      <c r="AS247" s="2">
        <f>AP266*'Input Sheet'!$D$153</f>
        <v>0</v>
      </c>
      <c r="AT247" s="2">
        <f>AQ266*'Input Sheet'!$D$153</f>
        <v>0</v>
      </c>
      <c r="AU247" s="2">
        <f>AR266*'Input Sheet'!$D$153</f>
        <v>0</v>
      </c>
      <c r="AV247" s="2">
        <f>AS266*'Input Sheet'!$D$153</f>
        <v>0</v>
      </c>
      <c r="AW247" s="2">
        <f>AT266*'Input Sheet'!$D$153</f>
        <v>0</v>
      </c>
      <c r="AX247" s="2">
        <f>AU266*'Input Sheet'!$D$153</f>
        <v>0</v>
      </c>
      <c r="AY247" s="2">
        <f>AV266*'Input Sheet'!$D$153</f>
        <v>0</v>
      </c>
      <c r="AZ247" s="2">
        <f>AW266*'Input Sheet'!$D$153</f>
        <v>0</v>
      </c>
      <c r="BA247" s="2">
        <f>AX266*'Input Sheet'!$D$153</f>
        <v>0</v>
      </c>
      <c r="BB247" s="2">
        <f>AY266*'Input Sheet'!$D$153</f>
        <v>0</v>
      </c>
      <c r="BC247" s="2">
        <f>AZ266*'Input Sheet'!$D$153</f>
        <v>0</v>
      </c>
      <c r="BD247" s="2">
        <f>BA266*'Input Sheet'!$D$153</f>
        <v>0</v>
      </c>
      <c r="BE247" s="2">
        <f>BB266*'Input Sheet'!$D$153</f>
        <v>0</v>
      </c>
      <c r="BF247" s="2">
        <f>BC266*'Input Sheet'!$D$153</f>
        <v>0</v>
      </c>
      <c r="BG247" s="2">
        <f>BD266*'Input Sheet'!$D$153</f>
        <v>0</v>
      </c>
      <c r="BH247" s="2">
        <f>BE266*'Input Sheet'!$D$153</f>
        <v>0</v>
      </c>
      <c r="BI247" s="2">
        <f>BF266*'Input Sheet'!$D$153</f>
        <v>0</v>
      </c>
      <c r="BJ247" s="2">
        <f>BG266*'Input Sheet'!$D$153</f>
        <v>0</v>
      </c>
    </row>
    <row r="248" spans="1:63" x14ac:dyDescent="0.25">
      <c r="A248" s="2" t="s">
        <v>235</v>
      </c>
      <c r="C248" s="30"/>
      <c r="D248" s="30"/>
      <c r="E248" s="30"/>
      <c r="F248" s="30"/>
      <c r="G248" s="2">
        <f>C266*'Input Sheet'!$D$154</f>
        <v>0</v>
      </c>
      <c r="H248" s="2">
        <f>D266*'Input Sheet'!$D$154</f>
        <v>0</v>
      </c>
      <c r="I248" s="2">
        <f>E266*'Input Sheet'!$D$154</f>
        <v>0</v>
      </c>
      <c r="J248" s="2">
        <f>F266*'Input Sheet'!$D$154</f>
        <v>0</v>
      </c>
      <c r="K248" s="2">
        <f>G266*'Input Sheet'!$D$154</f>
        <v>0</v>
      </c>
      <c r="L248" s="2">
        <f>H266*'Input Sheet'!$D$154</f>
        <v>0</v>
      </c>
      <c r="M248" s="2">
        <f>I266*'Input Sheet'!$D$154</f>
        <v>0</v>
      </c>
      <c r="N248" s="2">
        <f>J266*'Input Sheet'!$D$154</f>
        <v>0</v>
      </c>
      <c r="O248" s="2">
        <f>K266*'Input Sheet'!$D$154</f>
        <v>0</v>
      </c>
      <c r="P248" s="2">
        <f>L266*'Input Sheet'!$D$154</f>
        <v>0</v>
      </c>
      <c r="Q248" s="2">
        <f>M266*'Input Sheet'!$D$154</f>
        <v>0</v>
      </c>
      <c r="R248" s="2">
        <f>N266*'Input Sheet'!$D$154</f>
        <v>0</v>
      </c>
      <c r="S248" s="2">
        <f>O266*'Input Sheet'!$D$154</f>
        <v>0</v>
      </c>
      <c r="T248" s="2">
        <f>P266*'Input Sheet'!$D$154</f>
        <v>0</v>
      </c>
      <c r="U248" s="2">
        <f>Q266*'Input Sheet'!$D$154</f>
        <v>0</v>
      </c>
      <c r="V248" s="2">
        <f>R266*'Input Sheet'!$D$154</f>
        <v>0</v>
      </c>
      <c r="W248" s="2">
        <f>S266*'Input Sheet'!$D$154</f>
        <v>0</v>
      </c>
      <c r="X248" s="2">
        <f>T266*'Input Sheet'!$D$154</f>
        <v>0</v>
      </c>
      <c r="Y248" s="2">
        <f>U266*'Input Sheet'!$D$154</f>
        <v>0</v>
      </c>
      <c r="Z248" s="2">
        <f>V266*'Input Sheet'!$D$154</f>
        <v>0</v>
      </c>
      <c r="AA248" s="2">
        <f>W266*'Input Sheet'!$D$154</f>
        <v>0</v>
      </c>
      <c r="AB248" s="2">
        <f>X266*'Input Sheet'!$D$154</f>
        <v>0</v>
      </c>
      <c r="AC248" s="2">
        <f>Y266*'Input Sheet'!$D$154</f>
        <v>0</v>
      </c>
      <c r="AD248" s="2">
        <f>Z266*'Input Sheet'!$D$154</f>
        <v>0</v>
      </c>
      <c r="AE248" s="2">
        <f>AA266*'Input Sheet'!$D$154</f>
        <v>0</v>
      </c>
      <c r="AF248" s="2">
        <f>AB266*'Input Sheet'!$D$154</f>
        <v>0</v>
      </c>
      <c r="AG248" s="2">
        <f>AC266*'Input Sheet'!$D$154</f>
        <v>0</v>
      </c>
      <c r="AH248" s="2">
        <f>AD266*'Input Sheet'!$D$154</f>
        <v>0</v>
      </c>
      <c r="AI248" s="2">
        <f>AE266*'Input Sheet'!$D$154</f>
        <v>0</v>
      </c>
      <c r="AJ248" s="2">
        <f>AF266*'Input Sheet'!$D$154</f>
        <v>0</v>
      </c>
      <c r="AK248" s="2">
        <f>AG266*'Input Sheet'!$D$154</f>
        <v>0</v>
      </c>
      <c r="AL248" s="2">
        <f>AH266*'Input Sheet'!$D$154</f>
        <v>0</v>
      </c>
      <c r="AM248" s="2">
        <f>AI266*'Input Sheet'!$D$154</f>
        <v>0</v>
      </c>
      <c r="AN248" s="2">
        <f>AJ266*'Input Sheet'!$D$154</f>
        <v>0</v>
      </c>
      <c r="AO248" s="2">
        <f>AK266*'Input Sheet'!$D$154</f>
        <v>0</v>
      </c>
      <c r="AP248" s="2">
        <f>AL266*'Input Sheet'!$D$154</f>
        <v>0</v>
      </c>
      <c r="AQ248" s="2">
        <f>AM266*'Input Sheet'!$D$154</f>
        <v>0</v>
      </c>
      <c r="AR248" s="2">
        <f>AN266*'Input Sheet'!$D$154</f>
        <v>0</v>
      </c>
      <c r="AS248" s="2">
        <f>AO266*'Input Sheet'!$D$154</f>
        <v>0</v>
      </c>
      <c r="AT248" s="2">
        <f>AP266*'Input Sheet'!$D$154</f>
        <v>0</v>
      </c>
      <c r="AU248" s="2">
        <f>AQ266*'Input Sheet'!$D$154</f>
        <v>0</v>
      </c>
      <c r="AV248" s="2">
        <f>AR266*'Input Sheet'!$D$154</f>
        <v>0</v>
      </c>
      <c r="AW248" s="2">
        <f>AS266*'Input Sheet'!$D$154</f>
        <v>0</v>
      </c>
      <c r="AX248" s="2">
        <f>AT266*'Input Sheet'!$D$154</f>
        <v>0</v>
      </c>
      <c r="AY248" s="2">
        <f>AU266*'Input Sheet'!$D$154</f>
        <v>0</v>
      </c>
      <c r="AZ248" s="2">
        <f>AV266*'Input Sheet'!$D$154</f>
        <v>0</v>
      </c>
      <c r="BA248" s="2">
        <f>AW266*'Input Sheet'!$D$154</f>
        <v>0</v>
      </c>
      <c r="BB248" s="2">
        <f>AX266*'Input Sheet'!$D$154</f>
        <v>0</v>
      </c>
      <c r="BC248" s="2">
        <f>AY266*'Input Sheet'!$D$154</f>
        <v>0</v>
      </c>
      <c r="BD248" s="2">
        <f>AZ266*'Input Sheet'!$D$154</f>
        <v>0</v>
      </c>
      <c r="BE248" s="2">
        <f>BA266*'Input Sheet'!$D$154</f>
        <v>0</v>
      </c>
      <c r="BF248" s="2">
        <f>BB266*'Input Sheet'!$D$154</f>
        <v>0</v>
      </c>
      <c r="BG248" s="2">
        <f>BC266*'Input Sheet'!$D$154</f>
        <v>0</v>
      </c>
      <c r="BH248" s="2">
        <f>BD266*'Input Sheet'!$D$154</f>
        <v>0</v>
      </c>
      <c r="BI248" s="2">
        <f>BE266*'Input Sheet'!$D$154</f>
        <v>0</v>
      </c>
      <c r="BJ248" s="2">
        <f>BF266*'Input Sheet'!$D$154</f>
        <v>0</v>
      </c>
    </row>
    <row r="249" spans="1:63" ht="14.4" thickBot="1" x14ac:dyDescent="0.3">
      <c r="A249" s="2" t="s">
        <v>174</v>
      </c>
      <c r="C249" s="28">
        <f t="shared" ref="C249:AH249" si="191">SUM(C244:C248)</f>
        <v>0</v>
      </c>
      <c r="D249" s="28">
        <f t="shared" si="191"/>
        <v>5875</v>
      </c>
      <c r="E249" s="28">
        <f t="shared" si="191"/>
        <v>11750</v>
      </c>
      <c r="F249" s="28">
        <f t="shared" si="191"/>
        <v>17625</v>
      </c>
      <c r="G249" s="28">
        <f t="shared" si="191"/>
        <v>23500</v>
      </c>
      <c r="H249" s="28">
        <f t="shared" si="191"/>
        <v>29375</v>
      </c>
      <c r="I249" s="28">
        <f t="shared" si="191"/>
        <v>6463</v>
      </c>
      <c r="J249" s="28">
        <f t="shared" si="191"/>
        <v>6819</v>
      </c>
      <c r="K249" s="28">
        <f t="shared" si="191"/>
        <v>7193</v>
      </c>
      <c r="L249" s="28">
        <f t="shared" si="191"/>
        <v>7588</v>
      </c>
      <c r="M249" s="28">
        <f t="shared" si="191"/>
        <v>8006</v>
      </c>
      <c r="N249" s="28">
        <f t="shared" si="191"/>
        <v>8446</v>
      </c>
      <c r="O249" s="28">
        <f t="shared" si="191"/>
        <v>8911</v>
      </c>
      <c r="P249" s="28">
        <f t="shared" si="191"/>
        <v>9401</v>
      </c>
      <c r="Q249" s="28">
        <f t="shared" si="191"/>
        <v>9918</v>
      </c>
      <c r="R249" s="28">
        <f t="shared" si="191"/>
        <v>10463</v>
      </c>
      <c r="S249" s="28">
        <f t="shared" si="191"/>
        <v>11039</v>
      </c>
      <c r="T249" s="28">
        <f t="shared" si="191"/>
        <v>11647</v>
      </c>
      <c r="U249" s="28">
        <f t="shared" si="191"/>
        <v>12287</v>
      </c>
      <c r="V249" s="28">
        <f t="shared" si="191"/>
        <v>12778</v>
      </c>
      <c r="W249" s="28">
        <f t="shared" si="191"/>
        <v>13289</v>
      </c>
      <c r="X249" s="28">
        <f t="shared" si="191"/>
        <v>13820</v>
      </c>
      <c r="Y249" s="28">
        <f t="shared" si="191"/>
        <v>14374</v>
      </c>
      <c r="Z249" s="28">
        <f t="shared" si="191"/>
        <v>14948</v>
      </c>
      <c r="AA249" s="28">
        <f t="shared" si="191"/>
        <v>15546</v>
      </c>
      <c r="AB249" s="28">
        <f t="shared" si="191"/>
        <v>16013</v>
      </c>
      <c r="AC249" s="28">
        <f t="shared" si="191"/>
        <v>16493</v>
      </c>
      <c r="AD249" s="28">
        <f t="shared" si="191"/>
        <v>16988</v>
      </c>
      <c r="AE249" s="28">
        <f t="shared" si="191"/>
        <v>17498</v>
      </c>
      <c r="AF249" s="28">
        <f t="shared" si="191"/>
        <v>18022</v>
      </c>
      <c r="AG249" s="28">
        <f t="shared" si="191"/>
        <v>18563</v>
      </c>
      <c r="AH249" s="28">
        <f t="shared" si="191"/>
        <v>18934</v>
      </c>
      <c r="AI249" s="28">
        <f t="shared" ref="AI249:BJ249" si="192">SUM(AI244:AI248)</f>
        <v>19313</v>
      </c>
      <c r="AJ249" s="28">
        <f t="shared" si="192"/>
        <v>19699</v>
      </c>
      <c r="AK249" s="28">
        <f t="shared" si="192"/>
        <v>20094</v>
      </c>
      <c r="AL249" s="28">
        <f t="shared" si="192"/>
        <v>20496</v>
      </c>
      <c r="AM249" s="28">
        <f t="shared" si="192"/>
        <v>20906</v>
      </c>
      <c r="AN249" s="28">
        <f t="shared" si="192"/>
        <v>21323</v>
      </c>
      <c r="AO249" s="28">
        <f t="shared" si="192"/>
        <v>21749</v>
      </c>
      <c r="AP249" s="28">
        <f t="shared" si="192"/>
        <v>22185</v>
      </c>
      <c r="AQ249" s="28">
        <f t="shared" si="192"/>
        <v>22628</v>
      </c>
      <c r="AR249" s="28">
        <f t="shared" si="192"/>
        <v>23081</v>
      </c>
      <c r="AS249" s="28">
        <f t="shared" si="192"/>
        <v>23542</v>
      </c>
      <c r="AT249" s="28">
        <f t="shared" si="192"/>
        <v>24013</v>
      </c>
      <c r="AU249" s="28">
        <f t="shared" si="192"/>
        <v>24494</v>
      </c>
      <c r="AV249" s="28">
        <f t="shared" si="192"/>
        <v>24984</v>
      </c>
      <c r="AW249" s="28">
        <f t="shared" si="192"/>
        <v>25483</v>
      </c>
      <c r="AX249" s="28">
        <f t="shared" si="192"/>
        <v>25993</v>
      </c>
      <c r="AY249" s="28">
        <f t="shared" si="192"/>
        <v>26513</v>
      </c>
      <c r="AZ249" s="28">
        <f t="shared" si="192"/>
        <v>26911</v>
      </c>
      <c r="BA249" s="28">
        <f t="shared" si="192"/>
        <v>27314</v>
      </c>
      <c r="BB249" s="28">
        <f t="shared" si="192"/>
        <v>27724</v>
      </c>
      <c r="BC249" s="28">
        <f t="shared" si="192"/>
        <v>28140</v>
      </c>
      <c r="BD249" s="28">
        <f t="shared" si="192"/>
        <v>28562</v>
      </c>
      <c r="BE249" s="28">
        <f t="shared" si="192"/>
        <v>28991</v>
      </c>
      <c r="BF249" s="28">
        <f t="shared" si="192"/>
        <v>29426</v>
      </c>
      <c r="BG249" s="28">
        <f t="shared" si="192"/>
        <v>29866</v>
      </c>
      <c r="BH249" s="28">
        <f t="shared" si="192"/>
        <v>30315</v>
      </c>
      <c r="BI249" s="28">
        <f t="shared" si="192"/>
        <v>30770</v>
      </c>
      <c r="BJ249" s="28">
        <f t="shared" si="192"/>
        <v>31230</v>
      </c>
    </row>
    <row r="250" spans="1:63" ht="14.4" thickTop="1" x14ac:dyDescent="0.25"/>
    <row r="251" spans="1:63" x14ac:dyDescent="0.25">
      <c r="A251" s="2" t="str">
        <f>B12</f>
        <v>Other Sales</v>
      </c>
    </row>
    <row r="252" spans="1:63" x14ac:dyDescent="0.25">
      <c r="A252" s="2" t="s">
        <v>231</v>
      </c>
      <c r="B252" s="12"/>
      <c r="C252" s="2">
        <f>C267*'Input Sheet'!$D$150</f>
        <v>0</v>
      </c>
      <c r="D252" s="2">
        <f>D267*'Input Sheet'!$D$150</f>
        <v>0</v>
      </c>
      <c r="E252" s="2">
        <f>E267*'Input Sheet'!$D$150</f>
        <v>0</v>
      </c>
      <c r="F252" s="2">
        <f>F267*'Input Sheet'!$D$150</f>
        <v>0</v>
      </c>
      <c r="G252" s="2">
        <f>G267*'Input Sheet'!$D$150</f>
        <v>0</v>
      </c>
      <c r="H252" s="2">
        <f>H267*'Input Sheet'!$D$150</f>
        <v>0</v>
      </c>
      <c r="I252" s="2">
        <f>I267*'Input Sheet'!$D$150</f>
        <v>0</v>
      </c>
      <c r="J252" s="2">
        <f>J267*'Input Sheet'!$D$150</f>
        <v>0</v>
      </c>
      <c r="K252" s="2">
        <f>K267*'Input Sheet'!$D$150</f>
        <v>0</v>
      </c>
      <c r="L252" s="2">
        <f>L267*'Input Sheet'!$D$150</f>
        <v>0</v>
      </c>
      <c r="M252" s="2">
        <f>M267*'Input Sheet'!$D$150</f>
        <v>0</v>
      </c>
      <c r="N252" s="2">
        <f>N267*'Input Sheet'!$D$150</f>
        <v>0</v>
      </c>
      <c r="O252" s="2">
        <f>O267*'Input Sheet'!$D$150</f>
        <v>0</v>
      </c>
      <c r="P252" s="2">
        <f>P267*'Input Sheet'!$D$150</f>
        <v>0</v>
      </c>
      <c r="Q252" s="2">
        <f>Q267*'Input Sheet'!$D$150</f>
        <v>0</v>
      </c>
      <c r="R252" s="2">
        <f>R267*'Input Sheet'!$D$150</f>
        <v>0</v>
      </c>
      <c r="S252" s="2">
        <f>S267*'Input Sheet'!$D$150</f>
        <v>0</v>
      </c>
      <c r="T252" s="2">
        <f>T267*'Input Sheet'!$D$150</f>
        <v>0</v>
      </c>
      <c r="U252" s="2">
        <f>U267*'Input Sheet'!$D$150</f>
        <v>0</v>
      </c>
      <c r="V252" s="2">
        <f>V267*'Input Sheet'!$D$150</f>
        <v>0</v>
      </c>
      <c r="W252" s="2">
        <f>W267*'Input Sheet'!$D$150</f>
        <v>0</v>
      </c>
      <c r="X252" s="2">
        <f>X267*'Input Sheet'!$D$150</f>
        <v>0</v>
      </c>
      <c r="Y252" s="2">
        <f>Y267*'Input Sheet'!$D$150</f>
        <v>0</v>
      </c>
      <c r="Z252" s="2">
        <f>Z267*'Input Sheet'!$D$150</f>
        <v>0</v>
      </c>
      <c r="AA252" s="2">
        <f>AA267*'Input Sheet'!$D$150</f>
        <v>0</v>
      </c>
      <c r="AB252" s="2">
        <f>AB267*'Input Sheet'!$D$150</f>
        <v>0</v>
      </c>
      <c r="AC252" s="2">
        <f>AC267*'Input Sheet'!$D$150</f>
        <v>0</v>
      </c>
      <c r="AD252" s="2">
        <f>AD267*'Input Sheet'!$D$150</f>
        <v>0</v>
      </c>
      <c r="AE252" s="2">
        <f>AE267*'Input Sheet'!$D$150</f>
        <v>0</v>
      </c>
      <c r="AF252" s="2">
        <f>AF267*'Input Sheet'!$D$150</f>
        <v>0</v>
      </c>
      <c r="AG252" s="2">
        <f>AG267*'Input Sheet'!$D$150</f>
        <v>0</v>
      </c>
      <c r="AH252" s="2">
        <f>AH267*'Input Sheet'!$D$150</f>
        <v>0</v>
      </c>
      <c r="AI252" s="2">
        <f>AI267*'Input Sheet'!$D$150</f>
        <v>0</v>
      </c>
      <c r="AJ252" s="2">
        <f>AJ267*'Input Sheet'!$D$150</f>
        <v>0</v>
      </c>
      <c r="AK252" s="2">
        <f>AK267*'Input Sheet'!$D$150</f>
        <v>0</v>
      </c>
      <c r="AL252" s="2">
        <f>AL267*'Input Sheet'!$D$150</f>
        <v>0</v>
      </c>
      <c r="AM252" s="2">
        <f>AM267*'Input Sheet'!$D$150</f>
        <v>0</v>
      </c>
      <c r="AN252" s="2">
        <f>AN267*'Input Sheet'!$D$150</f>
        <v>0</v>
      </c>
      <c r="AO252" s="2">
        <f>AO267*'Input Sheet'!$D$150</f>
        <v>0</v>
      </c>
      <c r="AP252" s="2">
        <f>AP267*'Input Sheet'!$D$150</f>
        <v>0</v>
      </c>
      <c r="AQ252" s="2">
        <f>AQ267*'Input Sheet'!$D$150</f>
        <v>0</v>
      </c>
      <c r="AR252" s="2">
        <f>AR267*'Input Sheet'!$D$150</f>
        <v>0</v>
      </c>
      <c r="AS252" s="2">
        <f>AS267*'Input Sheet'!$D$150</f>
        <v>0</v>
      </c>
      <c r="AT252" s="2">
        <f>AT267*'Input Sheet'!$D$150</f>
        <v>0</v>
      </c>
      <c r="AU252" s="2">
        <f>AU267*'Input Sheet'!$D$150</f>
        <v>0</v>
      </c>
      <c r="AV252" s="2">
        <f>AV267*'Input Sheet'!$D$150</f>
        <v>0</v>
      </c>
      <c r="AW252" s="2">
        <f>AW267*'Input Sheet'!$D$150</f>
        <v>0</v>
      </c>
      <c r="AX252" s="2">
        <f>AX267*'Input Sheet'!$D$150</f>
        <v>0</v>
      </c>
      <c r="AY252" s="2">
        <f>AY267*'Input Sheet'!$D$150</f>
        <v>0</v>
      </c>
      <c r="AZ252" s="2">
        <f>AZ267*'Input Sheet'!$D$150</f>
        <v>0</v>
      </c>
      <c r="BA252" s="2">
        <f>BA267*'Input Sheet'!$D$150</f>
        <v>0</v>
      </c>
      <c r="BB252" s="2">
        <f>BB267*'Input Sheet'!$D$150</f>
        <v>0</v>
      </c>
      <c r="BC252" s="2">
        <f>BC267*'Input Sheet'!$D$150</f>
        <v>0</v>
      </c>
      <c r="BD252" s="2">
        <f>BD267*'Input Sheet'!$D$150</f>
        <v>0</v>
      </c>
      <c r="BE252" s="2">
        <f>BE267*'Input Sheet'!$D$150</f>
        <v>0</v>
      </c>
      <c r="BF252" s="2">
        <f>BF267*'Input Sheet'!$D$150</f>
        <v>0</v>
      </c>
      <c r="BG252" s="2">
        <f>BG267*'Input Sheet'!$D$150</f>
        <v>0</v>
      </c>
      <c r="BH252" s="2">
        <f>BH267*'Input Sheet'!$D$150</f>
        <v>0</v>
      </c>
      <c r="BI252" s="2">
        <f>BI267*'Input Sheet'!$D$150</f>
        <v>0</v>
      </c>
      <c r="BJ252" s="2">
        <f>BJ267*'Input Sheet'!$D$150</f>
        <v>0</v>
      </c>
      <c r="BK252" s="2">
        <f>BK267*'Input Sheet'!$D$150</f>
        <v>0</v>
      </c>
    </row>
    <row r="253" spans="1:63" x14ac:dyDescent="0.25">
      <c r="A253" s="2" t="s">
        <v>232</v>
      </c>
      <c r="B253" s="12"/>
      <c r="C253" s="30"/>
      <c r="D253" s="2">
        <f>C267*'Input Sheet'!$D$151</f>
        <v>0</v>
      </c>
      <c r="E253" s="2">
        <f>D267*'Input Sheet'!$D$151</f>
        <v>0</v>
      </c>
      <c r="F253" s="2">
        <f>E267*'Input Sheet'!$D$151</f>
        <v>0</v>
      </c>
      <c r="G253" s="2">
        <f>F267*'Input Sheet'!$D$151</f>
        <v>0</v>
      </c>
      <c r="H253" s="2">
        <f>G267*'Input Sheet'!$D$151</f>
        <v>0</v>
      </c>
      <c r="I253" s="2">
        <f>H267*'Input Sheet'!$D$151</f>
        <v>0</v>
      </c>
      <c r="J253" s="2">
        <f>I267*'Input Sheet'!$D$151</f>
        <v>0</v>
      </c>
      <c r="K253" s="2">
        <f>J267*'Input Sheet'!$D$151</f>
        <v>0</v>
      </c>
      <c r="L253" s="2">
        <f>K267*'Input Sheet'!$D$151</f>
        <v>0</v>
      </c>
      <c r="M253" s="2">
        <f>L267*'Input Sheet'!$D$151</f>
        <v>0</v>
      </c>
      <c r="N253" s="2">
        <f>M267*'Input Sheet'!$D$151</f>
        <v>0</v>
      </c>
      <c r="O253" s="2">
        <f>N267*'Input Sheet'!$D$151</f>
        <v>0</v>
      </c>
      <c r="P253" s="2">
        <f>O267*'Input Sheet'!$D$151</f>
        <v>0</v>
      </c>
      <c r="Q253" s="2">
        <f>P267*'Input Sheet'!$D$151</f>
        <v>0</v>
      </c>
      <c r="R253" s="2">
        <f>Q267*'Input Sheet'!$D$151</f>
        <v>0</v>
      </c>
      <c r="S253" s="2">
        <f>R267*'Input Sheet'!$D$151</f>
        <v>0</v>
      </c>
      <c r="T253" s="2">
        <f>S267*'Input Sheet'!$D$151</f>
        <v>0</v>
      </c>
      <c r="U253" s="2">
        <f>T267*'Input Sheet'!$D$151</f>
        <v>0</v>
      </c>
      <c r="V253" s="2">
        <f>U267*'Input Sheet'!$D$151</f>
        <v>0</v>
      </c>
      <c r="W253" s="2">
        <f>V267*'Input Sheet'!$D$151</f>
        <v>0</v>
      </c>
      <c r="X253" s="2">
        <f>W267*'Input Sheet'!$D$151</f>
        <v>0</v>
      </c>
      <c r="Y253" s="2">
        <f>X267*'Input Sheet'!$D$151</f>
        <v>0</v>
      </c>
      <c r="Z253" s="2">
        <f>Y267*'Input Sheet'!$D$151</f>
        <v>0</v>
      </c>
      <c r="AA253" s="2">
        <f>Z267*'Input Sheet'!$D$151</f>
        <v>0</v>
      </c>
      <c r="AB253" s="2">
        <f>AA267*'Input Sheet'!$D$151</f>
        <v>0</v>
      </c>
      <c r="AC253" s="2">
        <f>AB267*'Input Sheet'!$D$151</f>
        <v>0</v>
      </c>
      <c r="AD253" s="2">
        <f>AC267*'Input Sheet'!$D$151</f>
        <v>0</v>
      </c>
      <c r="AE253" s="2">
        <f>AD267*'Input Sheet'!$D$151</f>
        <v>0</v>
      </c>
      <c r="AF253" s="2">
        <f>AE267*'Input Sheet'!$D$151</f>
        <v>0</v>
      </c>
      <c r="AG253" s="2">
        <f>AF267*'Input Sheet'!$D$151</f>
        <v>0</v>
      </c>
      <c r="AH253" s="2">
        <f>AG267*'Input Sheet'!$D$151</f>
        <v>0</v>
      </c>
      <c r="AI253" s="2">
        <f>AH267*'Input Sheet'!$D$151</f>
        <v>0</v>
      </c>
      <c r="AJ253" s="2">
        <f>AI267*'Input Sheet'!$D$151</f>
        <v>0</v>
      </c>
      <c r="AK253" s="2">
        <f>AJ267*'Input Sheet'!$D$151</f>
        <v>0</v>
      </c>
      <c r="AL253" s="2">
        <f>AK267*'Input Sheet'!$D$151</f>
        <v>0</v>
      </c>
      <c r="AM253" s="2">
        <f>AL267*'Input Sheet'!$D$151</f>
        <v>0</v>
      </c>
      <c r="AN253" s="2">
        <f>AM267*'Input Sheet'!$D$151</f>
        <v>0</v>
      </c>
      <c r="AO253" s="2">
        <f>AN267*'Input Sheet'!$D$151</f>
        <v>0</v>
      </c>
      <c r="AP253" s="2">
        <f>AO267*'Input Sheet'!$D$151</f>
        <v>0</v>
      </c>
      <c r="AQ253" s="2">
        <f>AP267*'Input Sheet'!$D$151</f>
        <v>0</v>
      </c>
      <c r="AR253" s="2">
        <f>AQ267*'Input Sheet'!$D$151</f>
        <v>0</v>
      </c>
      <c r="AS253" s="2">
        <f>AR267*'Input Sheet'!$D$151</f>
        <v>0</v>
      </c>
      <c r="AT253" s="2">
        <f>AS267*'Input Sheet'!$D$151</f>
        <v>0</v>
      </c>
      <c r="AU253" s="2">
        <f>AT267*'Input Sheet'!$D$151</f>
        <v>0</v>
      </c>
      <c r="AV253" s="2">
        <f>AU267*'Input Sheet'!$D$151</f>
        <v>0</v>
      </c>
      <c r="AW253" s="2">
        <f>AV267*'Input Sheet'!$D$151</f>
        <v>0</v>
      </c>
      <c r="AX253" s="2">
        <f>AW267*'Input Sheet'!$D$151</f>
        <v>0</v>
      </c>
      <c r="AY253" s="2">
        <f>AX267*'Input Sheet'!$D$151</f>
        <v>0</v>
      </c>
      <c r="AZ253" s="2">
        <f>AY267*'Input Sheet'!$D$151</f>
        <v>0</v>
      </c>
      <c r="BA253" s="2">
        <f>AZ267*'Input Sheet'!$D$151</f>
        <v>0</v>
      </c>
      <c r="BB253" s="2">
        <f>BA267*'Input Sheet'!$D$151</f>
        <v>0</v>
      </c>
      <c r="BC253" s="2">
        <f>BB267*'Input Sheet'!$D$151</f>
        <v>0</v>
      </c>
      <c r="BD253" s="2">
        <f>BC267*'Input Sheet'!$D$151</f>
        <v>0</v>
      </c>
      <c r="BE253" s="2">
        <f>BD267*'Input Sheet'!$D$151</f>
        <v>0</v>
      </c>
      <c r="BF253" s="2">
        <f>BE267*'Input Sheet'!$D$151</f>
        <v>0</v>
      </c>
      <c r="BG253" s="2">
        <f>BF267*'Input Sheet'!$D$151</f>
        <v>0</v>
      </c>
      <c r="BH253" s="2">
        <f>BG267*'Input Sheet'!$D$151</f>
        <v>0</v>
      </c>
      <c r="BI253" s="2">
        <f>BH267*'Input Sheet'!$D$151</f>
        <v>0</v>
      </c>
      <c r="BJ253" s="2">
        <f>BI267*'Input Sheet'!$D$151</f>
        <v>0</v>
      </c>
      <c r="BK253" s="2">
        <f>BJ267*'Input Sheet'!$D$151</f>
        <v>0</v>
      </c>
    </row>
    <row r="254" spans="1:63" x14ac:dyDescent="0.25">
      <c r="A254" s="2" t="s">
        <v>233</v>
      </c>
      <c r="B254" s="12"/>
      <c r="C254" s="30"/>
      <c r="D254" s="30"/>
      <c r="E254" s="2">
        <f>C267*'Input Sheet'!$D$152</f>
        <v>0</v>
      </c>
      <c r="F254" s="2">
        <f>D267*'Input Sheet'!$D$152</f>
        <v>0</v>
      </c>
      <c r="G254" s="2">
        <f>E267*'Input Sheet'!$D$152</f>
        <v>0</v>
      </c>
      <c r="H254" s="2">
        <f>F267*'Input Sheet'!$D$152</f>
        <v>0</v>
      </c>
      <c r="I254" s="2">
        <f>G267*'Input Sheet'!$D$152</f>
        <v>0</v>
      </c>
      <c r="J254" s="2">
        <f>H267*'Input Sheet'!$D$152</f>
        <v>0</v>
      </c>
      <c r="K254" s="2">
        <f>I267*'Input Sheet'!$D$152</f>
        <v>0</v>
      </c>
      <c r="L254" s="2">
        <f>J267*'Input Sheet'!$D$152</f>
        <v>0</v>
      </c>
      <c r="M254" s="2">
        <f>K267*'Input Sheet'!$D$152</f>
        <v>0</v>
      </c>
      <c r="N254" s="2">
        <f>L267*'Input Sheet'!$D$152</f>
        <v>0</v>
      </c>
      <c r="O254" s="2">
        <f>M267*'Input Sheet'!$D$152</f>
        <v>0</v>
      </c>
      <c r="P254" s="2">
        <f>N267*'Input Sheet'!$D$152</f>
        <v>0</v>
      </c>
      <c r="Q254" s="2">
        <f>O267*'Input Sheet'!$D$152</f>
        <v>0</v>
      </c>
      <c r="R254" s="2">
        <f>P267*'Input Sheet'!$D$152</f>
        <v>0</v>
      </c>
      <c r="S254" s="2">
        <f>Q267*'Input Sheet'!$D$152</f>
        <v>0</v>
      </c>
      <c r="T254" s="2">
        <f>R267*'Input Sheet'!$D$152</f>
        <v>0</v>
      </c>
      <c r="U254" s="2">
        <f>S267*'Input Sheet'!$D$152</f>
        <v>0</v>
      </c>
      <c r="V254" s="2">
        <f>T267*'Input Sheet'!$D$152</f>
        <v>0</v>
      </c>
      <c r="W254" s="2">
        <f>U267*'Input Sheet'!$D$152</f>
        <v>0</v>
      </c>
      <c r="X254" s="2">
        <f>V267*'Input Sheet'!$D$152</f>
        <v>0</v>
      </c>
      <c r="Y254" s="2">
        <f>W267*'Input Sheet'!$D$152</f>
        <v>0</v>
      </c>
      <c r="Z254" s="2">
        <f>X267*'Input Sheet'!$D$152</f>
        <v>0</v>
      </c>
      <c r="AA254" s="2">
        <f>Y267*'Input Sheet'!$D$152</f>
        <v>0</v>
      </c>
      <c r="AB254" s="2">
        <f>Z267*'Input Sheet'!$D$152</f>
        <v>0</v>
      </c>
      <c r="AC254" s="2">
        <f>AA267*'Input Sheet'!$D$152</f>
        <v>0</v>
      </c>
      <c r="AD254" s="2">
        <f>AB267*'Input Sheet'!$D$152</f>
        <v>0</v>
      </c>
      <c r="AE254" s="2">
        <f>AC267*'Input Sheet'!$D$152</f>
        <v>0</v>
      </c>
      <c r="AF254" s="2">
        <f>AD267*'Input Sheet'!$D$152</f>
        <v>0</v>
      </c>
      <c r="AG254" s="2">
        <f>AE267*'Input Sheet'!$D$152</f>
        <v>0</v>
      </c>
      <c r="AH254" s="2">
        <f>AF267*'Input Sheet'!$D$152</f>
        <v>0</v>
      </c>
      <c r="AI254" s="2">
        <f>AG267*'Input Sheet'!$D$152</f>
        <v>0</v>
      </c>
      <c r="AJ254" s="2">
        <f>AH267*'Input Sheet'!$D$152</f>
        <v>0</v>
      </c>
      <c r="AK254" s="2">
        <f>AI267*'Input Sheet'!$D$152</f>
        <v>0</v>
      </c>
      <c r="AL254" s="2">
        <f>AJ267*'Input Sheet'!$D$152</f>
        <v>0</v>
      </c>
      <c r="AM254" s="2">
        <f>AK267*'Input Sheet'!$D$152</f>
        <v>0</v>
      </c>
      <c r="AN254" s="2">
        <f>AL267*'Input Sheet'!$D$152</f>
        <v>0</v>
      </c>
      <c r="AO254" s="2">
        <f>AM267*'Input Sheet'!$D$152</f>
        <v>0</v>
      </c>
      <c r="AP254" s="2">
        <f>AN267*'Input Sheet'!$D$152</f>
        <v>0</v>
      </c>
      <c r="AQ254" s="2">
        <f>AO267*'Input Sheet'!$D$152</f>
        <v>0</v>
      </c>
      <c r="AR254" s="2">
        <f>AP267*'Input Sheet'!$D$152</f>
        <v>0</v>
      </c>
      <c r="AS254" s="2">
        <f>AQ267*'Input Sheet'!$D$152</f>
        <v>0</v>
      </c>
      <c r="AT254" s="2">
        <f>AR267*'Input Sheet'!$D$152</f>
        <v>0</v>
      </c>
      <c r="AU254" s="2">
        <f>AS267*'Input Sheet'!$D$152</f>
        <v>0</v>
      </c>
      <c r="AV254" s="2">
        <f>AT267*'Input Sheet'!$D$152</f>
        <v>0</v>
      </c>
      <c r="AW254" s="2">
        <f>AU267*'Input Sheet'!$D$152</f>
        <v>0</v>
      </c>
      <c r="AX254" s="2">
        <f>AV267*'Input Sheet'!$D$152</f>
        <v>0</v>
      </c>
      <c r="AY254" s="2">
        <f>AW267*'Input Sheet'!$D$152</f>
        <v>0</v>
      </c>
      <c r="AZ254" s="2">
        <f>AX267*'Input Sheet'!$D$152</f>
        <v>0</v>
      </c>
      <c r="BA254" s="2">
        <f>AY267*'Input Sheet'!$D$152</f>
        <v>0</v>
      </c>
      <c r="BB254" s="2">
        <f>AZ267*'Input Sheet'!$D$152</f>
        <v>0</v>
      </c>
      <c r="BC254" s="2">
        <f>BA267*'Input Sheet'!$D$152</f>
        <v>0</v>
      </c>
      <c r="BD254" s="2">
        <f>BB267*'Input Sheet'!$D$152</f>
        <v>0</v>
      </c>
      <c r="BE254" s="2">
        <f>BC267*'Input Sheet'!$D$152</f>
        <v>0</v>
      </c>
      <c r="BF254" s="2">
        <f>BD267*'Input Sheet'!$D$152</f>
        <v>0</v>
      </c>
      <c r="BG254" s="2">
        <f>BE267*'Input Sheet'!$D$152</f>
        <v>0</v>
      </c>
      <c r="BH254" s="2">
        <f>BF267*'Input Sheet'!$D$152</f>
        <v>0</v>
      </c>
      <c r="BI254" s="2">
        <f>BG267*'Input Sheet'!$D$152</f>
        <v>0</v>
      </c>
      <c r="BJ254" s="2">
        <f>BH267*'Input Sheet'!$D$152</f>
        <v>0</v>
      </c>
      <c r="BK254" s="2">
        <f>BI267*'Input Sheet'!$D$152</f>
        <v>0</v>
      </c>
    </row>
    <row r="255" spans="1:63" x14ac:dyDescent="0.25">
      <c r="A255" s="2" t="s">
        <v>234</v>
      </c>
      <c r="B255" s="12"/>
      <c r="C255" s="30"/>
      <c r="D255" s="30"/>
      <c r="E255" s="30"/>
      <c r="F255" s="2">
        <f>C267*'Input Sheet'!$D$153</f>
        <v>0</v>
      </c>
      <c r="G255" s="2">
        <f>D267*'Input Sheet'!$D$153</f>
        <v>0</v>
      </c>
      <c r="H255" s="2">
        <f>E267*'Input Sheet'!$D$153</f>
        <v>0</v>
      </c>
      <c r="I255" s="2">
        <f>F267*'Input Sheet'!$D$153</f>
        <v>0</v>
      </c>
      <c r="J255" s="2">
        <f>G267*'Input Sheet'!$D$153</f>
        <v>0</v>
      </c>
      <c r="K255" s="2">
        <f>H267*'Input Sheet'!$D$153</f>
        <v>0</v>
      </c>
      <c r="L255" s="2">
        <f>I267*'Input Sheet'!$D$153</f>
        <v>0</v>
      </c>
      <c r="M255" s="2">
        <f>J267*'Input Sheet'!$D$153</f>
        <v>0</v>
      </c>
      <c r="N255" s="2">
        <f>K267*'Input Sheet'!$D$153</f>
        <v>0</v>
      </c>
      <c r="O255" s="2">
        <f>L267*'Input Sheet'!$D$153</f>
        <v>0</v>
      </c>
      <c r="P255" s="2">
        <f>M267*'Input Sheet'!$D$153</f>
        <v>0</v>
      </c>
      <c r="Q255" s="2">
        <f>N267*'Input Sheet'!$D$153</f>
        <v>0</v>
      </c>
      <c r="R255" s="2">
        <f>O267*'Input Sheet'!$D$153</f>
        <v>0</v>
      </c>
      <c r="S255" s="2">
        <f>P267*'Input Sheet'!$D$153</f>
        <v>0</v>
      </c>
      <c r="T255" s="2">
        <f>Q267*'Input Sheet'!$D$153</f>
        <v>0</v>
      </c>
      <c r="U255" s="2">
        <f>R267*'Input Sheet'!$D$153</f>
        <v>0</v>
      </c>
      <c r="V255" s="2">
        <f>S267*'Input Sheet'!$D$153</f>
        <v>0</v>
      </c>
      <c r="W255" s="2">
        <f>T267*'Input Sheet'!$D$153</f>
        <v>0</v>
      </c>
      <c r="X255" s="2">
        <f>U267*'Input Sheet'!$D$153</f>
        <v>0</v>
      </c>
      <c r="Y255" s="2">
        <f>V267*'Input Sheet'!$D$153</f>
        <v>0</v>
      </c>
      <c r="Z255" s="2">
        <f>W267*'Input Sheet'!$D$153</f>
        <v>0</v>
      </c>
      <c r="AA255" s="2">
        <f>X267*'Input Sheet'!$D$153</f>
        <v>0</v>
      </c>
      <c r="AB255" s="2">
        <f>Y267*'Input Sheet'!$D$153</f>
        <v>0</v>
      </c>
      <c r="AC255" s="2">
        <f>Z267*'Input Sheet'!$D$153</f>
        <v>0</v>
      </c>
      <c r="AD255" s="2">
        <f>AA267*'Input Sheet'!$D$153</f>
        <v>0</v>
      </c>
      <c r="AE255" s="2">
        <f>AB267*'Input Sheet'!$D$153</f>
        <v>0</v>
      </c>
      <c r="AF255" s="2">
        <f>AC267*'Input Sheet'!$D$153</f>
        <v>0</v>
      </c>
      <c r="AG255" s="2">
        <f>AD267*'Input Sheet'!$D$153</f>
        <v>0</v>
      </c>
      <c r="AH255" s="2">
        <f>AE267*'Input Sheet'!$D$153</f>
        <v>0</v>
      </c>
      <c r="AI255" s="2">
        <f>AF267*'Input Sheet'!$D$153</f>
        <v>0</v>
      </c>
      <c r="AJ255" s="2">
        <f>AG267*'Input Sheet'!$D$153</f>
        <v>0</v>
      </c>
      <c r="AK255" s="2">
        <f>AH267*'Input Sheet'!$D$153</f>
        <v>0</v>
      </c>
      <c r="AL255" s="2">
        <f>AI267*'Input Sheet'!$D$153</f>
        <v>0</v>
      </c>
      <c r="AM255" s="2">
        <f>AJ267*'Input Sheet'!$D$153</f>
        <v>0</v>
      </c>
      <c r="AN255" s="2">
        <f>AK267*'Input Sheet'!$D$153</f>
        <v>0</v>
      </c>
      <c r="AO255" s="2">
        <f>AL267*'Input Sheet'!$D$153</f>
        <v>0</v>
      </c>
      <c r="AP255" s="2">
        <f>AM267*'Input Sheet'!$D$153</f>
        <v>0</v>
      </c>
      <c r="AQ255" s="2">
        <f>AN267*'Input Sheet'!$D$153</f>
        <v>0</v>
      </c>
      <c r="AR255" s="2">
        <f>AO267*'Input Sheet'!$D$153</f>
        <v>0</v>
      </c>
      <c r="AS255" s="2">
        <f>AP267*'Input Sheet'!$D$153</f>
        <v>0</v>
      </c>
      <c r="AT255" s="2">
        <f>AQ267*'Input Sheet'!$D$153</f>
        <v>0</v>
      </c>
      <c r="AU255" s="2">
        <f>AR267*'Input Sheet'!$D$153</f>
        <v>0</v>
      </c>
      <c r="AV255" s="2">
        <f>AS267*'Input Sheet'!$D$153</f>
        <v>0</v>
      </c>
      <c r="AW255" s="2">
        <f>AT267*'Input Sheet'!$D$153</f>
        <v>0</v>
      </c>
      <c r="AX255" s="2">
        <f>AU267*'Input Sheet'!$D$153</f>
        <v>0</v>
      </c>
      <c r="AY255" s="2">
        <f>AV267*'Input Sheet'!$D$153</f>
        <v>0</v>
      </c>
      <c r="AZ255" s="2">
        <f>AW267*'Input Sheet'!$D$153</f>
        <v>0</v>
      </c>
      <c r="BA255" s="2">
        <f>AX267*'Input Sheet'!$D$153</f>
        <v>0</v>
      </c>
      <c r="BB255" s="2">
        <f>AY267*'Input Sheet'!$D$153</f>
        <v>0</v>
      </c>
      <c r="BC255" s="2">
        <f>AZ267*'Input Sheet'!$D$153</f>
        <v>0</v>
      </c>
      <c r="BD255" s="2">
        <f>BA267*'Input Sheet'!$D$153</f>
        <v>0</v>
      </c>
      <c r="BE255" s="2">
        <f>BB267*'Input Sheet'!$D$153</f>
        <v>0</v>
      </c>
      <c r="BF255" s="2">
        <f>BC267*'Input Sheet'!$D$153</f>
        <v>0</v>
      </c>
      <c r="BG255" s="2">
        <f>BD267*'Input Sheet'!$D$153</f>
        <v>0</v>
      </c>
      <c r="BH255" s="2">
        <f>BE267*'Input Sheet'!$D$153</f>
        <v>0</v>
      </c>
      <c r="BI255" s="2">
        <f>BF267*'Input Sheet'!$D$153</f>
        <v>0</v>
      </c>
      <c r="BJ255" s="2">
        <f>BG267*'Input Sheet'!$D$153</f>
        <v>0</v>
      </c>
      <c r="BK255" s="2">
        <f>BH267*'Input Sheet'!$D$153</f>
        <v>0</v>
      </c>
    </row>
    <row r="256" spans="1:63" x14ac:dyDescent="0.25">
      <c r="A256" s="2" t="s">
        <v>235</v>
      </c>
      <c r="B256" s="12"/>
      <c r="C256" s="30"/>
      <c r="D256" s="30"/>
      <c r="E256" s="30"/>
      <c r="F256" s="30"/>
      <c r="G256" s="2">
        <f>C267*'Input Sheet'!$D$154</f>
        <v>0</v>
      </c>
      <c r="H256" s="2">
        <f>D267*'Input Sheet'!$D$154</f>
        <v>0</v>
      </c>
      <c r="I256" s="2">
        <f>E267*'Input Sheet'!$D$154</f>
        <v>0</v>
      </c>
      <c r="J256" s="2">
        <f>F267*'Input Sheet'!$D$154</f>
        <v>0</v>
      </c>
      <c r="K256" s="2">
        <f>G267*'Input Sheet'!$D$154</f>
        <v>0</v>
      </c>
      <c r="L256" s="2">
        <f>H267*'Input Sheet'!$D$154</f>
        <v>0</v>
      </c>
      <c r="M256" s="2">
        <f>I267*'Input Sheet'!$D$154</f>
        <v>0</v>
      </c>
      <c r="N256" s="2">
        <f>J267*'Input Sheet'!$D$154</f>
        <v>0</v>
      </c>
      <c r="O256" s="2">
        <f>K267*'Input Sheet'!$D$154</f>
        <v>0</v>
      </c>
      <c r="P256" s="2">
        <f>L267*'Input Sheet'!$D$154</f>
        <v>0</v>
      </c>
      <c r="Q256" s="2">
        <f>M267*'Input Sheet'!$D$154</f>
        <v>0</v>
      </c>
      <c r="R256" s="2">
        <f>N267*'Input Sheet'!$D$154</f>
        <v>0</v>
      </c>
      <c r="S256" s="2">
        <f>O267*'Input Sheet'!$D$154</f>
        <v>0</v>
      </c>
      <c r="T256" s="2">
        <f>P267*'Input Sheet'!$D$154</f>
        <v>0</v>
      </c>
      <c r="U256" s="2">
        <f>Q267*'Input Sheet'!$D$154</f>
        <v>0</v>
      </c>
      <c r="V256" s="2">
        <f>R267*'Input Sheet'!$D$154</f>
        <v>0</v>
      </c>
      <c r="W256" s="2">
        <f>S267*'Input Sheet'!$D$154</f>
        <v>0</v>
      </c>
      <c r="X256" s="2">
        <f>T267*'Input Sheet'!$D$154</f>
        <v>0</v>
      </c>
      <c r="Y256" s="2">
        <f>U267*'Input Sheet'!$D$154</f>
        <v>0</v>
      </c>
      <c r="Z256" s="2">
        <f>V267*'Input Sheet'!$D$154</f>
        <v>0</v>
      </c>
      <c r="AA256" s="2">
        <f>W267*'Input Sheet'!$D$154</f>
        <v>0</v>
      </c>
      <c r="AB256" s="2">
        <f>X267*'Input Sheet'!$D$154</f>
        <v>0</v>
      </c>
      <c r="AC256" s="2">
        <f>Y267*'Input Sheet'!$D$154</f>
        <v>0</v>
      </c>
      <c r="AD256" s="2">
        <f>Z267*'Input Sheet'!$D$154</f>
        <v>0</v>
      </c>
      <c r="AE256" s="2">
        <f>AA267*'Input Sheet'!$D$154</f>
        <v>0</v>
      </c>
      <c r="AF256" s="2">
        <f>AB267*'Input Sheet'!$D$154</f>
        <v>0</v>
      </c>
      <c r="AG256" s="2">
        <f>AC267*'Input Sheet'!$D$154</f>
        <v>0</v>
      </c>
      <c r="AH256" s="2">
        <f>AD267*'Input Sheet'!$D$154</f>
        <v>0</v>
      </c>
      <c r="AI256" s="2">
        <f>AE267*'Input Sheet'!$D$154</f>
        <v>0</v>
      </c>
      <c r="AJ256" s="2">
        <f>AF267*'Input Sheet'!$D$154</f>
        <v>0</v>
      </c>
      <c r="AK256" s="2">
        <f>AG267*'Input Sheet'!$D$154</f>
        <v>0</v>
      </c>
      <c r="AL256" s="2">
        <f>AH267*'Input Sheet'!$D$154</f>
        <v>0</v>
      </c>
      <c r="AM256" s="2">
        <f>AI267*'Input Sheet'!$D$154</f>
        <v>0</v>
      </c>
      <c r="AN256" s="2">
        <f>AJ267*'Input Sheet'!$D$154</f>
        <v>0</v>
      </c>
      <c r="AO256" s="2">
        <f>AK267*'Input Sheet'!$D$154</f>
        <v>0</v>
      </c>
      <c r="AP256" s="2">
        <f>AL267*'Input Sheet'!$D$154</f>
        <v>0</v>
      </c>
      <c r="AQ256" s="2">
        <f>AM267*'Input Sheet'!$D$154</f>
        <v>0</v>
      </c>
      <c r="AR256" s="2">
        <f>AN267*'Input Sheet'!$D$154</f>
        <v>0</v>
      </c>
      <c r="AS256" s="2">
        <f>AO267*'Input Sheet'!$D$154</f>
        <v>0</v>
      </c>
      <c r="AT256" s="2">
        <f>AP267*'Input Sheet'!$D$154</f>
        <v>0</v>
      </c>
      <c r="AU256" s="2">
        <f>AQ267*'Input Sheet'!$D$154</f>
        <v>0</v>
      </c>
      <c r="AV256" s="2">
        <f>AR267*'Input Sheet'!$D$154</f>
        <v>0</v>
      </c>
      <c r="AW256" s="2">
        <f>AS267*'Input Sheet'!$D$154</f>
        <v>0</v>
      </c>
      <c r="AX256" s="2">
        <f>AT267*'Input Sheet'!$D$154</f>
        <v>0</v>
      </c>
      <c r="AY256" s="2">
        <f>AU267*'Input Sheet'!$D$154</f>
        <v>0</v>
      </c>
      <c r="AZ256" s="2">
        <f>AV267*'Input Sheet'!$D$154</f>
        <v>0</v>
      </c>
      <c r="BA256" s="2">
        <f>AW267*'Input Sheet'!$D$154</f>
        <v>0</v>
      </c>
      <c r="BB256" s="2">
        <f>AX267*'Input Sheet'!$D$154</f>
        <v>0</v>
      </c>
      <c r="BC256" s="2">
        <f>AY267*'Input Sheet'!$D$154</f>
        <v>0</v>
      </c>
      <c r="BD256" s="2">
        <f>AZ267*'Input Sheet'!$D$154</f>
        <v>0</v>
      </c>
      <c r="BE256" s="2">
        <f>BA267*'Input Sheet'!$D$154</f>
        <v>0</v>
      </c>
      <c r="BF256" s="2">
        <f>BB267*'Input Sheet'!$D$154</f>
        <v>0</v>
      </c>
      <c r="BG256" s="2">
        <f>BC267*'Input Sheet'!$D$154</f>
        <v>0</v>
      </c>
      <c r="BH256" s="2">
        <f>BD267*'Input Sheet'!$D$154</f>
        <v>0</v>
      </c>
      <c r="BI256" s="2">
        <f>BE267*'Input Sheet'!$D$154</f>
        <v>0</v>
      </c>
      <c r="BJ256" s="2">
        <f>BF267*'Input Sheet'!$D$154</f>
        <v>0</v>
      </c>
      <c r="BK256" s="2">
        <f>BG267*'Input Sheet'!$D$154</f>
        <v>0</v>
      </c>
    </row>
    <row r="257" spans="1:62" ht="14.4" thickBot="1" x14ac:dyDescent="0.3">
      <c r="A257" s="2" t="s">
        <v>174</v>
      </c>
      <c r="B257" s="12"/>
      <c r="C257" s="28">
        <f>SUM(C252:C256)</f>
        <v>0</v>
      </c>
      <c r="D257" s="28">
        <f t="shared" ref="D257:BJ257" si="193">SUM(D252:D256)</f>
        <v>0</v>
      </c>
      <c r="E257" s="28">
        <f t="shared" si="193"/>
        <v>0</v>
      </c>
      <c r="F257" s="28">
        <f t="shared" si="193"/>
        <v>0</v>
      </c>
      <c r="G257" s="28">
        <f t="shared" si="193"/>
        <v>0</v>
      </c>
      <c r="H257" s="28">
        <f t="shared" si="193"/>
        <v>0</v>
      </c>
      <c r="I257" s="28">
        <f t="shared" si="193"/>
        <v>0</v>
      </c>
      <c r="J257" s="28">
        <f t="shared" si="193"/>
        <v>0</v>
      </c>
      <c r="K257" s="28">
        <f t="shared" si="193"/>
        <v>0</v>
      </c>
      <c r="L257" s="28">
        <f t="shared" si="193"/>
        <v>0</v>
      </c>
      <c r="M257" s="28">
        <f t="shared" si="193"/>
        <v>0</v>
      </c>
      <c r="N257" s="28">
        <f t="shared" si="193"/>
        <v>0</v>
      </c>
      <c r="O257" s="28">
        <f t="shared" si="193"/>
        <v>0</v>
      </c>
      <c r="P257" s="28">
        <f t="shared" si="193"/>
        <v>0</v>
      </c>
      <c r="Q257" s="28">
        <f t="shared" si="193"/>
        <v>0</v>
      </c>
      <c r="R257" s="28">
        <f t="shared" si="193"/>
        <v>0</v>
      </c>
      <c r="S257" s="28">
        <f t="shared" si="193"/>
        <v>0</v>
      </c>
      <c r="T257" s="28">
        <f t="shared" si="193"/>
        <v>0</v>
      </c>
      <c r="U257" s="28">
        <f t="shared" si="193"/>
        <v>0</v>
      </c>
      <c r="V257" s="28">
        <f t="shared" si="193"/>
        <v>0</v>
      </c>
      <c r="W257" s="28">
        <f t="shared" si="193"/>
        <v>0</v>
      </c>
      <c r="X257" s="28">
        <f t="shared" si="193"/>
        <v>0</v>
      </c>
      <c r="Y257" s="28">
        <f t="shared" si="193"/>
        <v>0</v>
      </c>
      <c r="Z257" s="28">
        <f t="shared" si="193"/>
        <v>0</v>
      </c>
      <c r="AA257" s="28">
        <f t="shared" si="193"/>
        <v>0</v>
      </c>
      <c r="AB257" s="28">
        <f t="shared" si="193"/>
        <v>0</v>
      </c>
      <c r="AC257" s="28">
        <f t="shared" si="193"/>
        <v>0</v>
      </c>
      <c r="AD257" s="28">
        <f t="shared" si="193"/>
        <v>0</v>
      </c>
      <c r="AE257" s="28">
        <f t="shared" si="193"/>
        <v>0</v>
      </c>
      <c r="AF257" s="28">
        <f t="shared" si="193"/>
        <v>0</v>
      </c>
      <c r="AG257" s="28">
        <f t="shared" si="193"/>
        <v>0</v>
      </c>
      <c r="AH257" s="28">
        <f t="shared" si="193"/>
        <v>0</v>
      </c>
      <c r="AI257" s="28">
        <f t="shared" si="193"/>
        <v>0</v>
      </c>
      <c r="AJ257" s="28">
        <f t="shared" si="193"/>
        <v>0</v>
      </c>
      <c r="AK257" s="28">
        <f t="shared" si="193"/>
        <v>0</v>
      </c>
      <c r="AL257" s="28">
        <f t="shared" si="193"/>
        <v>0</v>
      </c>
      <c r="AM257" s="28">
        <f t="shared" si="193"/>
        <v>0</v>
      </c>
      <c r="AN257" s="28">
        <f t="shared" si="193"/>
        <v>0</v>
      </c>
      <c r="AO257" s="28">
        <f t="shared" si="193"/>
        <v>0</v>
      </c>
      <c r="AP257" s="28">
        <f t="shared" si="193"/>
        <v>0</v>
      </c>
      <c r="AQ257" s="28">
        <f t="shared" si="193"/>
        <v>0</v>
      </c>
      <c r="AR257" s="28">
        <f t="shared" si="193"/>
        <v>0</v>
      </c>
      <c r="AS257" s="28">
        <f t="shared" si="193"/>
        <v>0</v>
      </c>
      <c r="AT257" s="28">
        <f t="shared" si="193"/>
        <v>0</v>
      </c>
      <c r="AU257" s="28">
        <f t="shared" si="193"/>
        <v>0</v>
      </c>
      <c r="AV257" s="28">
        <f t="shared" si="193"/>
        <v>0</v>
      </c>
      <c r="AW257" s="28">
        <f t="shared" si="193"/>
        <v>0</v>
      </c>
      <c r="AX257" s="28">
        <f t="shared" si="193"/>
        <v>0</v>
      </c>
      <c r="AY257" s="28">
        <f t="shared" si="193"/>
        <v>0</v>
      </c>
      <c r="AZ257" s="28">
        <f t="shared" si="193"/>
        <v>0</v>
      </c>
      <c r="BA257" s="28">
        <f t="shared" si="193"/>
        <v>0</v>
      </c>
      <c r="BB257" s="28">
        <f t="shared" si="193"/>
        <v>0</v>
      </c>
      <c r="BC257" s="28">
        <f t="shared" si="193"/>
        <v>0</v>
      </c>
      <c r="BD257" s="28">
        <f t="shared" si="193"/>
        <v>0</v>
      </c>
      <c r="BE257" s="28">
        <f t="shared" si="193"/>
        <v>0</v>
      </c>
      <c r="BF257" s="28">
        <f t="shared" si="193"/>
        <v>0</v>
      </c>
      <c r="BG257" s="28">
        <f t="shared" si="193"/>
        <v>0</v>
      </c>
      <c r="BH257" s="28">
        <f t="shared" si="193"/>
        <v>0</v>
      </c>
      <c r="BI257" s="28">
        <f t="shared" si="193"/>
        <v>0</v>
      </c>
      <c r="BJ257" s="28">
        <f t="shared" si="193"/>
        <v>0</v>
      </c>
    </row>
    <row r="258" spans="1:62" ht="14.4" thickTop="1" x14ac:dyDescent="0.25">
      <c r="B258" s="12"/>
    </row>
    <row r="260" spans="1:62" x14ac:dyDescent="0.25">
      <c r="A260" s="2" t="s">
        <v>236</v>
      </c>
    </row>
    <row r="261" spans="1:62" x14ac:dyDescent="0.25">
      <c r="A261" s="2" t="s">
        <v>193</v>
      </c>
      <c r="C261" s="2">
        <f>'Input Sheet'!C259</f>
        <v>0</v>
      </c>
      <c r="D261" s="2">
        <f>C269</f>
        <v>5875</v>
      </c>
      <c r="E261" s="2">
        <f t="shared" ref="E261:BJ261" si="194">D269</f>
        <v>11750</v>
      </c>
      <c r="F261" s="2">
        <f t="shared" si="194"/>
        <v>17625</v>
      </c>
      <c r="G261" s="2">
        <f t="shared" si="194"/>
        <v>23500</v>
      </c>
      <c r="H261" s="2">
        <f t="shared" si="194"/>
        <v>29375</v>
      </c>
      <c r="I261" s="2">
        <f t="shared" si="194"/>
        <v>86070</v>
      </c>
      <c r="J261" s="2">
        <f t="shared" si="194"/>
        <v>105469</v>
      </c>
      <c r="K261" s="2">
        <f t="shared" si="194"/>
        <v>127596</v>
      </c>
      <c r="L261" s="2">
        <f t="shared" si="194"/>
        <v>149213</v>
      </c>
      <c r="M261" s="2">
        <f t="shared" si="194"/>
        <v>170341</v>
      </c>
      <c r="N261" s="2">
        <f t="shared" si="194"/>
        <v>190997</v>
      </c>
      <c r="O261" s="2">
        <f t="shared" si="194"/>
        <v>211194</v>
      </c>
      <c r="P261" s="2">
        <f t="shared" si="194"/>
        <v>260320</v>
      </c>
      <c r="Q261" s="2">
        <f t="shared" si="194"/>
        <v>295613</v>
      </c>
      <c r="R261" s="2">
        <f t="shared" si="194"/>
        <v>330355</v>
      </c>
      <c r="S261" s="2">
        <f t="shared" si="194"/>
        <v>364565</v>
      </c>
      <c r="T261" s="2">
        <f t="shared" si="194"/>
        <v>398261</v>
      </c>
      <c r="U261" s="2">
        <f t="shared" si="194"/>
        <v>431457</v>
      </c>
      <c r="V261" s="2">
        <f t="shared" si="194"/>
        <v>467398</v>
      </c>
      <c r="W261" s="2">
        <f t="shared" si="194"/>
        <v>508740</v>
      </c>
      <c r="X261" s="2">
        <f t="shared" si="194"/>
        <v>549754</v>
      </c>
      <c r="Y261" s="2">
        <f t="shared" si="194"/>
        <v>590450</v>
      </c>
      <c r="Z261" s="2">
        <f t="shared" si="194"/>
        <v>630834</v>
      </c>
      <c r="AA261" s="2">
        <f t="shared" si="194"/>
        <v>670914</v>
      </c>
      <c r="AB261" s="2">
        <f t="shared" si="194"/>
        <v>779850</v>
      </c>
      <c r="AC261" s="2">
        <f t="shared" si="194"/>
        <v>826265</v>
      </c>
      <c r="AD261" s="2">
        <f t="shared" si="194"/>
        <v>872270</v>
      </c>
      <c r="AE261" s="2">
        <f t="shared" si="194"/>
        <v>917880</v>
      </c>
      <c r="AF261" s="2">
        <f t="shared" si="194"/>
        <v>963103</v>
      </c>
      <c r="AG261" s="2">
        <f t="shared" si="194"/>
        <v>1007959</v>
      </c>
      <c r="AH261" s="2">
        <f t="shared" si="194"/>
        <v>1066029</v>
      </c>
      <c r="AI261" s="2">
        <f t="shared" si="194"/>
        <v>1123770</v>
      </c>
      <c r="AJ261" s="2">
        <f t="shared" si="194"/>
        <v>1181192</v>
      </c>
      <c r="AK261" s="2">
        <f t="shared" si="194"/>
        <v>1238308</v>
      </c>
      <c r="AL261" s="2">
        <f t="shared" si="194"/>
        <v>1295123</v>
      </c>
      <c r="AM261" s="2">
        <f t="shared" si="194"/>
        <v>1351647</v>
      </c>
      <c r="AN261" s="2">
        <f t="shared" si="194"/>
        <v>1547926</v>
      </c>
      <c r="AO261" s="2">
        <f t="shared" si="194"/>
        <v>1609738</v>
      </c>
      <c r="AP261" s="2">
        <f t="shared" si="194"/>
        <v>1671262</v>
      </c>
      <c r="AQ261" s="2">
        <f t="shared" si="194"/>
        <v>1732504</v>
      </c>
      <c r="AR261" s="2">
        <f t="shared" si="194"/>
        <v>1793475</v>
      </c>
      <c r="AS261" s="2">
        <f t="shared" si="194"/>
        <v>1854185</v>
      </c>
      <c r="AT261" s="2">
        <f t="shared" si="194"/>
        <v>1914650</v>
      </c>
      <c r="AU261" s="2">
        <f t="shared" si="194"/>
        <v>1974871</v>
      </c>
      <c r="AV261" s="2">
        <f t="shared" si="194"/>
        <v>2034863</v>
      </c>
      <c r="AW261" s="2">
        <f t="shared" si="194"/>
        <v>2094633</v>
      </c>
      <c r="AX261" s="2">
        <f t="shared" si="194"/>
        <v>2154192</v>
      </c>
      <c r="AY261" s="2">
        <f t="shared" si="194"/>
        <v>2213550</v>
      </c>
      <c r="AZ261" s="2">
        <f t="shared" si="194"/>
        <v>2385133</v>
      </c>
      <c r="BA261" s="2">
        <f t="shared" si="194"/>
        <v>2469511</v>
      </c>
      <c r="BB261" s="2">
        <f t="shared" si="194"/>
        <v>2553722</v>
      </c>
      <c r="BC261" s="2">
        <f t="shared" si="194"/>
        <v>2637778</v>
      </c>
      <c r="BD261" s="2">
        <f t="shared" si="194"/>
        <v>2721685</v>
      </c>
      <c r="BE261" s="2">
        <f t="shared" si="194"/>
        <v>2805445</v>
      </c>
      <c r="BF261" s="2">
        <f t="shared" si="194"/>
        <v>2889068</v>
      </c>
      <c r="BG261" s="2">
        <f t="shared" si="194"/>
        <v>2972560</v>
      </c>
      <c r="BH261" s="2">
        <f t="shared" si="194"/>
        <v>3055931</v>
      </c>
      <c r="BI261" s="2">
        <f t="shared" si="194"/>
        <v>3139184</v>
      </c>
      <c r="BJ261" s="2">
        <f t="shared" si="194"/>
        <v>3222328</v>
      </c>
    </row>
    <row r="262" spans="1:62" x14ac:dyDescent="0.25">
      <c r="A262" s="2" t="str">
        <f t="shared" ref="A262:A267" si="195">B7</f>
        <v>SaaS - Tier 1 Sales</v>
      </c>
      <c r="C262" s="2">
        <f t="shared" ref="C262:AH262" si="196">C15+C351</f>
        <v>0</v>
      </c>
      <c r="D262" s="2">
        <f t="shared" si="196"/>
        <v>0</v>
      </c>
      <c r="E262" s="2">
        <f t="shared" si="196"/>
        <v>0</v>
      </c>
      <c r="F262" s="2">
        <f t="shared" si="196"/>
        <v>0</v>
      </c>
      <c r="G262" s="2">
        <f t="shared" si="196"/>
        <v>0</v>
      </c>
      <c r="H262" s="2">
        <f t="shared" si="196"/>
        <v>44063</v>
      </c>
      <c r="I262" s="2">
        <f t="shared" si="196"/>
        <v>54549</v>
      </c>
      <c r="J262" s="2">
        <f t="shared" si="196"/>
        <v>64781</v>
      </c>
      <c r="K262" s="2">
        <f t="shared" si="196"/>
        <v>74764</v>
      </c>
      <c r="L262" s="2">
        <f t="shared" si="196"/>
        <v>84508</v>
      </c>
      <c r="M262" s="2">
        <f t="shared" si="196"/>
        <v>94020</v>
      </c>
      <c r="N262" s="2">
        <f t="shared" si="196"/>
        <v>103306</v>
      </c>
      <c r="O262" s="2">
        <f t="shared" si="196"/>
        <v>112890</v>
      </c>
      <c r="P262" s="2">
        <f t="shared" si="196"/>
        <v>122296</v>
      </c>
      <c r="Q262" s="2">
        <f t="shared" si="196"/>
        <v>131530</v>
      </c>
      <c r="R262" s="2">
        <f t="shared" si="196"/>
        <v>140591</v>
      </c>
      <c r="S262" s="2">
        <f t="shared" si="196"/>
        <v>149489</v>
      </c>
      <c r="T262" s="2">
        <f t="shared" si="196"/>
        <v>158227</v>
      </c>
      <c r="U262" s="2">
        <f t="shared" si="196"/>
        <v>168390</v>
      </c>
      <c r="V262" s="2">
        <f t="shared" si="196"/>
        <v>178465</v>
      </c>
      <c r="W262" s="2">
        <f t="shared" si="196"/>
        <v>188450</v>
      </c>
      <c r="X262" s="2">
        <f t="shared" si="196"/>
        <v>198349</v>
      </c>
      <c r="Y262" s="2">
        <f t="shared" si="196"/>
        <v>208164</v>
      </c>
      <c r="Z262" s="2">
        <f t="shared" si="196"/>
        <v>217896</v>
      </c>
      <c r="AA262" s="2">
        <f t="shared" si="196"/>
        <v>271747</v>
      </c>
      <c r="AB262" s="2">
        <f t="shared" si="196"/>
        <v>281891</v>
      </c>
      <c r="AC262" s="2">
        <f t="shared" si="196"/>
        <v>291910</v>
      </c>
      <c r="AD262" s="2">
        <f t="shared" si="196"/>
        <v>301807</v>
      </c>
      <c r="AE262" s="2">
        <f t="shared" si="196"/>
        <v>311584</v>
      </c>
      <c r="AF262" s="2">
        <f t="shared" si="196"/>
        <v>321246</v>
      </c>
      <c r="AG262" s="2">
        <f t="shared" si="196"/>
        <v>332399</v>
      </c>
      <c r="AH262" s="2">
        <f t="shared" si="196"/>
        <v>343465</v>
      </c>
      <c r="AI262" s="2">
        <f t="shared" ref="AI262:BJ262" si="197">AI15+AI351</f>
        <v>354446</v>
      </c>
      <c r="AJ262" s="2">
        <f t="shared" si="197"/>
        <v>365343</v>
      </c>
      <c r="AK262" s="2">
        <f t="shared" si="197"/>
        <v>376157</v>
      </c>
      <c r="AL262" s="2">
        <f t="shared" si="197"/>
        <v>386890</v>
      </c>
      <c r="AM262" s="2">
        <f t="shared" si="197"/>
        <v>430673</v>
      </c>
      <c r="AN262" s="2">
        <f t="shared" si="197"/>
        <v>442131</v>
      </c>
      <c r="AO262" s="2">
        <f t="shared" si="197"/>
        <v>453508</v>
      </c>
      <c r="AP262" s="2">
        <f t="shared" si="197"/>
        <v>464803</v>
      </c>
      <c r="AQ262" s="2">
        <f t="shared" si="197"/>
        <v>476018</v>
      </c>
      <c r="AR262" s="2">
        <f t="shared" si="197"/>
        <v>487157</v>
      </c>
      <c r="AS262" s="2">
        <f t="shared" si="197"/>
        <v>498221</v>
      </c>
      <c r="AT262" s="2">
        <f t="shared" si="197"/>
        <v>509211</v>
      </c>
      <c r="AU262" s="2">
        <f t="shared" si="197"/>
        <v>520127</v>
      </c>
      <c r="AV262" s="2">
        <f t="shared" si="197"/>
        <v>530973</v>
      </c>
      <c r="AW262" s="2">
        <f t="shared" si="197"/>
        <v>541749</v>
      </c>
      <c r="AX262" s="2">
        <f t="shared" si="197"/>
        <v>552458</v>
      </c>
      <c r="AY262" s="2">
        <f t="shared" si="197"/>
        <v>606415</v>
      </c>
      <c r="AZ262" s="2">
        <f t="shared" si="197"/>
        <v>617806</v>
      </c>
      <c r="BA262" s="2">
        <f t="shared" si="197"/>
        <v>629127</v>
      </c>
      <c r="BB262" s="2">
        <f t="shared" si="197"/>
        <v>640382</v>
      </c>
      <c r="BC262" s="2">
        <f t="shared" si="197"/>
        <v>651573</v>
      </c>
      <c r="BD262" s="2">
        <f t="shared" si="197"/>
        <v>662698</v>
      </c>
      <c r="BE262" s="2">
        <f t="shared" si="197"/>
        <v>673761</v>
      </c>
      <c r="BF262" s="2">
        <f t="shared" si="197"/>
        <v>684764</v>
      </c>
      <c r="BG262" s="2">
        <f t="shared" si="197"/>
        <v>695708</v>
      </c>
      <c r="BH262" s="2">
        <f t="shared" si="197"/>
        <v>706592</v>
      </c>
      <c r="BI262" s="2">
        <f t="shared" si="197"/>
        <v>717421</v>
      </c>
      <c r="BJ262" s="2">
        <f t="shared" si="197"/>
        <v>728195</v>
      </c>
    </row>
    <row r="263" spans="1:62" x14ac:dyDescent="0.25">
      <c r="A263" s="2" t="str">
        <f t="shared" si="195"/>
        <v>SaaS 2 - Tier 2 Sales</v>
      </c>
      <c r="C263" s="2">
        <f t="shared" ref="C263:AH263" si="198">C16+C352</f>
        <v>0</v>
      </c>
      <c r="D263" s="2">
        <f t="shared" si="198"/>
        <v>0</v>
      </c>
      <c r="E263" s="2">
        <f t="shared" si="198"/>
        <v>0</v>
      </c>
      <c r="F263" s="2">
        <f t="shared" si="198"/>
        <v>0</v>
      </c>
      <c r="G263" s="2">
        <f t="shared" si="198"/>
        <v>0</v>
      </c>
      <c r="H263" s="2">
        <f t="shared" si="198"/>
        <v>26731</v>
      </c>
      <c r="I263" s="2">
        <f t="shared" si="198"/>
        <v>35553</v>
      </c>
      <c r="J263" s="2">
        <f t="shared" si="198"/>
        <v>44158</v>
      </c>
      <c r="K263" s="2">
        <f t="shared" si="198"/>
        <v>52552</v>
      </c>
      <c r="L263" s="2">
        <f t="shared" si="198"/>
        <v>60744</v>
      </c>
      <c r="M263" s="2">
        <f t="shared" si="198"/>
        <v>68739</v>
      </c>
      <c r="N263" s="2">
        <f t="shared" si="198"/>
        <v>76543</v>
      </c>
      <c r="O263" s="2">
        <f t="shared" si="198"/>
        <v>102334</v>
      </c>
      <c r="P263" s="2">
        <f t="shared" si="198"/>
        <v>116081</v>
      </c>
      <c r="Q263" s="2">
        <f t="shared" si="198"/>
        <v>129564</v>
      </c>
      <c r="R263" s="2">
        <f t="shared" si="198"/>
        <v>142793</v>
      </c>
      <c r="S263" s="2">
        <f t="shared" si="198"/>
        <v>155773</v>
      </c>
      <c r="T263" s="2">
        <f t="shared" si="198"/>
        <v>168511</v>
      </c>
      <c r="U263" s="2">
        <f t="shared" si="198"/>
        <v>187141</v>
      </c>
      <c r="V263" s="2">
        <f t="shared" si="198"/>
        <v>205596</v>
      </c>
      <c r="W263" s="2">
        <f t="shared" si="198"/>
        <v>223880</v>
      </c>
      <c r="X263" s="2">
        <f t="shared" si="198"/>
        <v>241997</v>
      </c>
      <c r="Y263" s="2">
        <f t="shared" si="198"/>
        <v>259950</v>
      </c>
      <c r="Z263" s="2">
        <f t="shared" si="198"/>
        <v>277741</v>
      </c>
      <c r="AA263" s="2">
        <f t="shared" si="198"/>
        <v>319859</v>
      </c>
      <c r="AB263" s="2">
        <f t="shared" si="198"/>
        <v>343136</v>
      </c>
      <c r="AC263" s="2">
        <f t="shared" si="198"/>
        <v>366096</v>
      </c>
      <c r="AD263" s="2">
        <f t="shared" si="198"/>
        <v>388746</v>
      </c>
      <c r="AE263" s="2">
        <f t="shared" si="198"/>
        <v>411093</v>
      </c>
      <c r="AF263" s="2">
        <f t="shared" si="198"/>
        <v>433143</v>
      </c>
      <c r="AG263" s="2">
        <f t="shared" si="198"/>
        <v>462140</v>
      </c>
      <c r="AH263" s="2">
        <f t="shared" si="198"/>
        <v>490880</v>
      </c>
      <c r="AI263" s="2">
        <f t="shared" ref="AI263:BJ263" si="199">AI16+AI352</f>
        <v>519366</v>
      </c>
      <c r="AJ263" s="2">
        <f t="shared" si="199"/>
        <v>547605</v>
      </c>
      <c r="AK263" s="2">
        <f t="shared" si="199"/>
        <v>575601</v>
      </c>
      <c r="AL263" s="2">
        <f t="shared" si="199"/>
        <v>603358</v>
      </c>
      <c r="AM263" s="2">
        <f t="shared" si="199"/>
        <v>709740</v>
      </c>
      <c r="AN263" s="2">
        <f t="shared" si="199"/>
        <v>740443</v>
      </c>
      <c r="AO263" s="2">
        <f t="shared" si="199"/>
        <v>770893</v>
      </c>
      <c r="AP263" s="2">
        <f t="shared" si="199"/>
        <v>801094</v>
      </c>
      <c r="AQ263" s="2">
        <f t="shared" si="199"/>
        <v>831050</v>
      </c>
      <c r="AR263" s="2">
        <f t="shared" si="199"/>
        <v>860767</v>
      </c>
      <c r="AS263" s="2">
        <f t="shared" si="199"/>
        <v>890251</v>
      </c>
      <c r="AT263" s="2">
        <f t="shared" si="199"/>
        <v>919502</v>
      </c>
      <c r="AU263" s="2">
        <f t="shared" si="199"/>
        <v>948529</v>
      </c>
      <c r="AV263" s="2">
        <f t="shared" si="199"/>
        <v>977334</v>
      </c>
      <c r="AW263" s="2">
        <f t="shared" si="199"/>
        <v>1005922</v>
      </c>
      <c r="AX263" s="2">
        <f t="shared" si="199"/>
        <v>1034297</v>
      </c>
      <c r="AY263" s="2">
        <f t="shared" si="199"/>
        <v>1076373</v>
      </c>
      <c r="AZ263" s="2">
        <f t="shared" si="199"/>
        <v>1118289</v>
      </c>
      <c r="BA263" s="2">
        <f t="shared" si="199"/>
        <v>1160049</v>
      </c>
      <c r="BB263" s="2">
        <f t="shared" si="199"/>
        <v>1201657</v>
      </c>
      <c r="BC263" s="2">
        <f t="shared" si="199"/>
        <v>1243115</v>
      </c>
      <c r="BD263" s="2">
        <f t="shared" si="199"/>
        <v>1284425</v>
      </c>
      <c r="BE263" s="2">
        <f t="shared" si="199"/>
        <v>1325592</v>
      </c>
      <c r="BF263" s="2">
        <f t="shared" si="199"/>
        <v>1366617</v>
      </c>
      <c r="BG263" s="2">
        <f t="shared" si="199"/>
        <v>1407502</v>
      </c>
      <c r="BH263" s="2">
        <f t="shared" si="199"/>
        <v>1448252</v>
      </c>
      <c r="BI263" s="2">
        <f t="shared" si="199"/>
        <v>1488868</v>
      </c>
      <c r="BJ263" s="2">
        <f t="shared" si="199"/>
        <v>1529354</v>
      </c>
    </row>
    <row r="264" spans="1:62" x14ac:dyDescent="0.25">
      <c r="A264" s="2" t="str">
        <f t="shared" si="195"/>
        <v>SaaS 3 - Tier 3 Sales</v>
      </c>
      <c r="C264" s="2">
        <f t="shared" ref="C264:AH264" si="200">C17+C353</f>
        <v>0</v>
      </c>
      <c r="D264" s="2">
        <f t="shared" si="200"/>
        <v>0</v>
      </c>
      <c r="E264" s="2">
        <f t="shared" si="200"/>
        <v>0</v>
      </c>
      <c r="F264" s="2">
        <f t="shared" si="200"/>
        <v>0</v>
      </c>
      <c r="G264" s="2">
        <f t="shared" si="200"/>
        <v>0</v>
      </c>
      <c r="H264" s="2">
        <f t="shared" si="200"/>
        <v>8813</v>
      </c>
      <c r="I264" s="2">
        <f t="shared" si="200"/>
        <v>8548</v>
      </c>
      <c r="J264" s="2">
        <f t="shared" si="200"/>
        <v>11464</v>
      </c>
      <c r="K264" s="2">
        <f t="shared" si="200"/>
        <v>14309</v>
      </c>
      <c r="L264" s="2">
        <f t="shared" si="200"/>
        <v>17083</v>
      </c>
      <c r="M264" s="2">
        <f t="shared" si="200"/>
        <v>19792</v>
      </c>
      <c r="N264" s="2">
        <f t="shared" si="200"/>
        <v>22434</v>
      </c>
      <c r="O264" s="2">
        <f t="shared" si="200"/>
        <v>29820</v>
      </c>
      <c r="P264" s="2">
        <f t="shared" si="200"/>
        <v>35597</v>
      </c>
      <c r="Q264" s="2">
        <f t="shared" si="200"/>
        <v>41261</v>
      </c>
      <c r="R264" s="2">
        <f t="shared" si="200"/>
        <v>46817</v>
      </c>
      <c r="S264" s="2">
        <f t="shared" si="200"/>
        <v>52266</v>
      </c>
      <c r="T264" s="2">
        <f t="shared" si="200"/>
        <v>57614</v>
      </c>
      <c r="U264" s="2">
        <f t="shared" si="200"/>
        <v>64271</v>
      </c>
      <c r="V264" s="2">
        <f t="shared" si="200"/>
        <v>70867</v>
      </c>
      <c r="W264" s="2">
        <f t="shared" si="200"/>
        <v>77402</v>
      </c>
      <c r="X264" s="2">
        <f t="shared" si="200"/>
        <v>83876</v>
      </c>
      <c r="Y264" s="2">
        <f t="shared" si="200"/>
        <v>90292</v>
      </c>
      <c r="Z264" s="2">
        <f t="shared" si="200"/>
        <v>96650</v>
      </c>
      <c r="AA264" s="2">
        <f t="shared" si="200"/>
        <v>103575</v>
      </c>
      <c r="AB264" s="2">
        <f t="shared" si="200"/>
        <v>110538</v>
      </c>
      <c r="AC264" s="2">
        <f t="shared" si="200"/>
        <v>117543</v>
      </c>
      <c r="AD264" s="2">
        <f t="shared" si="200"/>
        <v>124593</v>
      </c>
      <c r="AE264" s="2">
        <f t="shared" si="200"/>
        <v>131689</v>
      </c>
      <c r="AF264" s="2">
        <f t="shared" si="200"/>
        <v>138836</v>
      </c>
      <c r="AG264" s="2">
        <f t="shared" si="200"/>
        <v>150951</v>
      </c>
      <c r="AH264" s="2">
        <f t="shared" si="200"/>
        <v>163097</v>
      </c>
      <c r="AI264" s="2">
        <f t="shared" ref="AI264:BJ264" si="201">AI17+AI353</f>
        <v>175277</v>
      </c>
      <c r="AJ264" s="2">
        <f t="shared" si="201"/>
        <v>187495</v>
      </c>
      <c r="AK264" s="2">
        <f t="shared" si="201"/>
        <v>199751</v>
      </c>
      <c r="AL264" s="2">
        <f t="shared" si="201"/>
        <v>212050</v>
      </c>
      <c r="AM264" s="2">
        <f t="shared" si="201"/>
        <v>252443</v>
      </c>
      <c r="AN264" s="2">
        <f t="shared" si="201"/>
        <v>266383</v>
      </c>
      <c r="AO264" s="2">
        <f t="shared" si="201"/>
        <v>280380</v>
      </c>
      <c r="AP264" s="2">
        <f t="shared" si="201"/>
        <v>294437</v>
      </c>
      <c r="AQ264" s="2">
        <f t="shared" si="201"/>
        <v>308557</v>
      </c>
      <c r="AR264" s="2">
        <f t="shared" si="201"/>
        <v>322743</v>
      </c>
      <c r="AS264" s="2">
        <f t="shared" si="201"/>
        <v>336999</v>
      </c>
      <c r="AT264" s="2">
        <f t="shared" si="201"/>
        <v>351327</v>
      </c>
      <c r="AU264" s="2">
        <f t="shared" si="201"/>
        <v>365732</v>
      </c>
      <c r="AV264" s="2">
        <f t="shared" si="201"/>
        <v>380215</v>
      </c>
      <c r="AW264" s="2">
        <f t="shared" si="201"/>
        <v>394780</v>
      </c>
      <c r="AX264" s="2">
        <f t="shared" si="201"/>
        <v>409431</v>
      </c>
      <c r="AY264" s="2">
        <f t="shared" si="201"/>
        <v>479496</v>
      </c>
      <c r="AZ264" s="2">
        <f t="shared" si="201"/>
        <v>504114</v>
      </c>
      <c r="BA264" s="2">
        <f t="shared" si="201"/>
        <v>528778</v>
      </c>
      <c r="BB264" s="2">
        <f t="shared" si="201"/>
        <v>553494</v>
      </c>
      <c r="BC264" s="2">
        <f t="shared" si="201"/>
        <v>578263</v>
      </c>
      <c r="BD264" s="2">
        <f t="shared" si="201"/>
        <v>603088</v>
      </c>
      <c r="BE264" s="2">
        <f t="shared" si="201"/>
        <v>627969</v>
      </c>
      <c r="BF264" s="2">
        <f t="shared" si="201"/>
        <v>652911</v>
      </c>
      <c r="BG264" s="2">
        <f t="shared" si="201"/>
        <v>677916</v>
      </c>
      <c r="BH264" s="2">
        <f t="shared" si="201"/>
        <v>702986</v>
      </c>
      <c r="BI264" s="2">
        <f t="shared" si="201"/>
        <v>728124</v>
      </c>
      <c r="BJ264" s="2">
        <f t="shared" si="201"/>
        <v>753332</v>
      </c>
    </row>
    <row r="265" spans="1:62" x14ac:dyDescent="0.25">
      <c r="A265" s="2" t="str">
        <f t="shared" si="195"/>
        <v>Licensing 1 - Basic Data API Sales</v>
      </c>
      <c r="C265" s="2">
        <f t="shared" ref="C265:AH265" si="202">C18+C354</f>
        <v>0</v>
      </c>
      <c r="D265" s="2">
        <f t="shared" si="202"/>
        <v>0</v>
      </c>
      <c r="E265" s="2">
        <f t="shared" si="202"/>
        <v>0</v>
      </c>
      <c r="F265" s="2">
        <f t="shared" si="202"/>
        <v>0</v>
      </c>
      <c r="G265" s="2">
        <f t="shared" si="202"/>
        <v>0</v>
      </c>
      <c r="H265" s="2">
        <f t="shared" si="202"/>
        <v>0</v>
      </c>
      <c r="I265" s="2">
        <f t="shared" si="202"/>
        <v>0</v>
      </c>
      <c r="J265" s="2">
        <f t="shared" si="202"/>
        <v>0</v>
      </c>
      <c r="K265" s="2">
        <f t="shared" si="202"/>
        <v>0</v>
      </c>
      <c r="L265" s="2">
        <f t="shared" si="202"/>
        <v>0</v>
      </c>
      <c r="M265" s="2">
        <f t="shared" si="202"/>
        <v>0</v>
      </c>
      <c r="N265" s="2">
        <f t="shared" si="202"/>
        <v>0</v>
      </c>
      <c r="O265" s="2">
        <f t="shared" si="202"/>
        <v>5875</v>
      </c>
      <c r="P265" s="2">
        <f t="shared" si="202"/>
        <v>11721</v>
      </c>
      <c r="Q265" s="2">
        <f t="shared" si="202"/>
        <v>17537</v>
      </c>
      <c r="R265" s="2">
        <f t="shared" si="202"/>
        <v>23325</v>
      </c>
      <c r="S265" s="2">
        <f t="shared" si="202"/>
        <v>29086</v>
      </c>
      <c r="T265" s="2">
        <f t="shared" si="202"/>
        <v>34818</v>
      </c>
      <c r="U265" s="2">
        <f t="shared" si="202"/>
        <v>34818</v>
      </c>
      <c r="V265" s="2">
        <f t="shared" si="202"/>
        <v>40523</v>
      </c>
      <c r="W265" s="2">
        <f t="shared" si="202"/>
        <v>46202</v>
      </c>
      <c r="X265" s="2">
        <f t="shared" si="202"/>
        <v>51854</v>
      </c>
      <c r="Y265" s="2">
        <f t="shared" si="202"/>
        <v>57480</v>
      </c>
      <c r="Z265" s="2">
        <f t="shared" si="202"/>
        <v>63081</v>
      </c>
      <c r="AA265" s="2">
        <f t="shared" si="202"/>
        <v>68656</v>
      </c>
      <c r="AB265" s="2">
        <f t="shared" si="202"/>
        <v>74207</v>
      </c>
      <c r="AC265" s="2">
        <f t="shared" si="202"/>
        <v>79733</v>
      </c>
      <c r="AD265" s="2">
        <f t="shared" si="202"/>
        <v>85236</v>
      </c>
      <c r="AE265" s="2">
        <f t="shared" si="202"/>
        <v>90715</v>
      </c>
      <c r="AF265" s="2">
        <f t="shared" si="202"/>
        <v>96171</v>
      </c>
      <c r="AG265" s="2">
        <f t="shared" si="202"/>
        <v>101605</v>
      </c>
      <c r="AH265" s="2">
        <f t="shared" si="202"/>
        <v>107015</v>
      </c>
      <c r="AI265" s="2">
        <f t="shared" ref="AI265:BJ265" si="203">AI18+AI354</f>
        <v>112404</v>
      </c>
      <c r="AJ265" s="2">
        <f t="shared" si="203"/>
        <v>117771</v>
      </c>
      <c r="AK265" s="2">
        <f t="shared" si="203"/>
        <v>123118</v>
      </c>
      <c r="AL265" s="2">
        <f t="shared" si="203"/>
        <v>128443</v>
      </c>
      <c r="AM265" s="2">
        <f t="shared" si="203"/>
        <v>133747</v>
      </c>
      <c r="AN265" s="2">
        <f t="shared" si="203"/>
        <v>139032</v>
      </c>
      <c r="AO265" s="2">
        <f t="shared" si="203"/>
        <v>144296</v>
      </c>
      <c r="AP265" s="2">
        <f t="shared" si="203"/>
        <v>149542</v>
      </c>
      <c r="AQ265" s="2">
        <f t="shared" si="203"/>
        <v>154769</v>
      </c>
      <c r="AR265" s="2">
        <f t="shared" si="203"/>
        <v>159976</v>
      </c>
      <c r="AS265" s="2">
        <f t="shared" si="203"/>
        <v>165166</v>
      </c>
      <c r="AT265" s="2">
        <f t="shared" si="203"/>
        <v>170337</v>
      </c>
      <c r="AU265" s="2">
        <f t="shared" si="203"/>
        <v>175491</v>
      </c>
      <c r="AV265" s="2">
        <f t="shared" si="203"/>
        <v>180628</v>
      </c>
      <c r="AW265" s="2">
        <f t="shared" si="203"/>
        <v>185748</v>
      </c>
      <c r="AX265" s="2">
        <f t="shared" si="203"/>
        <v>190851</v>
      </c>
      <c r="AY265" s="2">
        <f t="shared" si="203"/>
        <v>195938</v>
      </c>
      <c r="AZ265" s="2">
        <f t="shared" si="203"/>
        <v>201988</v>
      </c>
      <c r="BA265" s="2">
        <f t="shared" si="203"/>
        <v>208044</v>
      </c>
      <c r="BB265" s="2">
        <f t="shared" si="203"/>
        <v>214105</v>
      </c>
      <c r="BC265" s="2">
        <f t="shared" si="203"/>
        <v>220172</v>
      </c>
      <c r="BD265" s="2">
        <f t="shared" si="203"/>
        <v>226243</v>
      </c>
      <c r="BE265" s="2">
        <f t="shared" si="203"/>
        <v>232320</v>
      </c>
      <c r="BF265" s="2">
        <f t="shared" si="203"/>
        <v>238402</v>
      </c>
      <c r="BG265" s="2">
        <f t="shared" si="203"/>
        <v>244490</v>
      </c>
      <c r="BH265" s="2">
        <f t="shared" si="203"/>
        <v>250584</v>
      </c>
      <c r="BI265" s="2">
        <f t="shared" si="203"/>
        <v>256685</v>
      </c>
      <c r="BJ265" s="2">
        <f t="shared" si="203"/>
        <v>262791</v>
      </c>
    </row>
    <row r="266" spans="1:62" x14ac:dyDescent="0.25">
      <c r="A266" s="2" t="str">
        <f t="shared" si="195"/>
        <v>Consutlancy - per Client Sales</v>
      </c>
      <c r="C266" s="2">
        <f t="shared" ref="C266:AH266" si="204">C19+C355</f>
        <v>5875</v>
      </c>
      <c r="D266" s="2">
        <f t="shared" si="204"/>
        <v>11750</v>
      </c>
      <c r="E266" s="2">
        <f t="shared" si="204"/>
        <v>17625</v>
      </c>
      <c r="F266" s="2">
        <f t="shared" si="204"/>
        <v>23500</v>
      </c>
      <c r="G266" s="2">
        <f t="shared" si="204"/>
        <v>29375</v>
      </c>
      <c r="H266" s="2">
        <f t="shared" si="204"/>
        <v>6463</v>
      </c>
      <c r="I266" s="2">
        <f t="shared" si="204"/>
        <v>6819</v>
      </c>
      <c r="J266" s="2">
        <f t="shared" si="204"/>
        <v>7193</v>
      </c>
      <c r="K266" s="2">
        <f t="shared" si="204"/>
        <v>7588</v>
      </c>
      <c r="L266" s="2">
        <f t="shared" si="204"/>
        <v>8006</v>
      </c>
      <c r="M266" s="2">
        <f t="shared" si="204"/>
        <v>8446</v>
      </c>
      <c r="N266" s="2">
        <f t="shared" si="204"/>
        <v>8911</v>
      </c>
      <c r="O266" s="2">
        <f t="shared" si="204"/>
        <v>9401</v>
      </c>
      <c r="P266" s="2">
        <f t="shared" si="204"/>
        <v>9918</v>
      </c>
      <c r="Q266" s="2">
        <f t="shared" si="204"/>
        <v>10463</v>
      </c>
      <c r="R266" s="2">
        <f t="shared" si="204"/>
        <v>11039</v>
      </c>
      <c r="S266" s="2">
        <f t="shared" si="204"/>
        <v>11647</v>
      </c>
      <c r="T266" s="2">
        <f t="shared" si="204"/>
        <v>12287</v>
      </c>
      <c r="U266" s="2">
        <f t="shared" si="204"/>
        <v>12778</v>
      </c>
      <c r="V266" s="2">
        <f t="shared" si="204"/>
        <v>13289</v>
      </c>
      <c r="W266" s="2">
        <f t="shared" si="204"/>
        <v>13820</v>
      </c>
      <c r="X266" s="2">
        <f t="shared" si="204"/>
        <v>14374</v>
      </c>
      <c r="Y266" s="2">
        <f t="shared" si="204"/>
        <v>14948</v>
      </c>
      <c r="Z266" s="2">
        <f t="shared" si="204"/>
        <v>15546</v>
      </c>
      <c r="AA266" s="2">
        <f t="shared" si="204"/>
        <v>16013</v>
      </c>
      <c r="AB266" s="2">
        <f t="shared" si="204"/>
        <v>16493</v>
      </c>
      <c r="AC266" s="2">
        <f t="shared" si="204"/>
        <v>16988</v>
      </c>
      <c r="AD266" s="2">
        <f t="shared" si="204"/>
        <v>17498</v>
      </c>
      <c r="AE266" s="2">
        <f t="shared" si="204"/>
        <v>18022</v>
      </c>
      <c r="AF266" s="2">
        <f t="shared" si="204"/>
        <v>18563</v>
      </c>
      <c r="AG266" s="2">
        <f t="shared" si="204"/>
        <v>18934</v>
      </c>
      <c r="AH266" s="2">
        <f t="shared" si="204"/>
        <v>19313</v>
      </c>
      <c r="AI266" s="2">
        <f t="shared" ref="AI266:BJ266" si="205">AI19+AI355</f>
        <v>19699</v>
      </c>
      <c r="AJ266" s="2">
        <f t="shared" si="205"/>
        <v>20094</v>
      </c>
      <c r="AK266" s="2">
        <f t="shared" si="205"/>
        <v>20496</v>
      </c>
      <c r="AL266" s="2">
        <f t="shared" si="205"/>
        <v>20906</v>
      </c>
      <c r="AM266" s="2">
        <f t="shared" si="205"/>
        <v>21323</v>
      </c>
      <c r="AN266" s="2">
        <f t="shared" si="205"/>
        <v>21749</v>
      </c>
      <c r="AO266" s="2">
        <f t="shared" si="205"/>
        <v>22185</v>
      </c>
      <c r="AP266" s="2">
        <f t="shared" si="205"/>
        <v>22628</v>
      </c>
      <c r="AQ266" s="2">
        <f t="shared" si="205"/>
        <v>23081</v>
      </c>
      <c r="AR266" s="2">
        <f t="shared" si="205"/>
        <v>23542</v>
      </c>
      <c r="AS266" s="2">
        <f t="shared" si="205"/>
        <v>24013</v>
      </c>
      <c r="AT266" s="2">
        <f t="shared" si="205"/>
        <v>24494</v>
      </c>
      <c r="AU266" s="2">
        <f t="shared" si="205"/>
        <v>24984</v>
      </c>
      <c r="AV266" s="2">
        <f t="shared" si="205"/>
        <v>25483</v>
      </c>
      <c r="AW266" s="2">
        <f t="shared" si="205"/>
        <v>25993</v>
      </c>
      <c r="AX266" s="2">
        <f t="shared" si="205"/>
        <v>26513</v>
      </c>
      <c r="AY266" s="2">
        <f t="shared" si="205"/>
        <v>26911</v>
      </c>
      <c r="AZ266" s="2">
        <f t="shared" si="205"/>
        <v>27314</v>
      </c>
      <c r="BA266" s="2">
        <f t="shared" si="205"/>
        <v>27724</v>
      </c>
      <c r="BB266" s="2">
        <f t="shared" si="205"/>
        <v>28140</v>
      </c>
      <c r="BC266" s="2">
        <f t="shared" si="205"/>
        <v>28562</v>
      </c>
      <c r="BD266" s="2">
        <f t="shared" si="205"/>
        <v>28991</v>
      </c>
      <c r="BE266" s="2">
        <f t="shared" si="205"/>
        <v>29426</v>
      </c>
      <c r="BF266" s="2">
        <f t="shared" si="205"/>
        <v>29866</v>
      </c>
      <c r="BG266" s="2">
        <f t="shared" si="205"/>
        <v>30315</v>
      </c>
      <c r="BH266" s="2">
        <f t="shared" si="205"/>
        <v>30770</v>
      </c>
      <c r="BI266" s="2">
        <f t="shared" si="205"/>
        <v>31230</v>
      </c>
      <c r="BJ266" s="2">
        <f t="shared" si="205"/>
        <v>31699</v>
      </c>
    </row>
    <row r="267" spans="1:62" x14ac:dyDescent="0.25">
      <c r="A267" s="2" t="str">
        <f t="shared" si="195"/>
        <v>Other Sales</v>
      </c>
      <c r="C267" s="2">
        <f t="shared" ref="C267:AH267" si="206">C20+C356</f>
        <v>0</v>
      </c>
      <c r="D267" s="2">
        <f t="shared" si="206"/>
        <v>0</v>
      </c>
      <c r="E267" s="2">
        <f t="shared" si="206"/>
        <v>0</v>
      </c>
      <c r="F267" s="2">
        <f t="shared" si="206"/>
        <v>0</v>
      </c>
      <c r="G267" s="2">
        <f t="shared" si="206"/>
        <v>0</v>
      </c>
      <c r="H267" s="2">
        <f t="shared" si="206"/>
        <v>0</v>
      </c>
      <c r="I267" s="2">
        <f t="shared" si="206"/>
        <v>0</v>
      </c>
      <c r="J267" s="2">
        <f t="shared" si="206"/>
        <v>0</v>
      </c>
      <c r="K267" s="2">
        <f t="shared" si="206"/>
        <v>0</v>
      </c>
      <c r="L267" s="2">
        <f t="shared" si="206"/>
        <v>0</v>
      </c>
      <c r="M267" s="2">
        <f t="shared" si="206"/>
        <v>0</v>
      </c>
      <c r="N267" s="2">
        <f t="shared" si="206"/>
        <v>0</v>
      </c>
      <c r="O267" s="2">
        <f t="shared" si="206"/>
        <v>0</v>
      </c>
      <c r="P267" s="2">
        <f t="shared" si="206"/>
        <v>0</v>
      </c>
      <c r="Q267" s="2">
        <f t="shared" si="206"/>
        <v>0</v>
      </c>
      <c r="R267" s="2">
        <f t="shared" si="206"/>
        <v>0</v>
      </c>
      <c r="S267" s="2">
        <f t="shared" si="206"/>
        <v>0</v>
      </c>
      <c r="T267" s="2">
        <f t="shared" si="206"/>
        <v>0</v>
      </c>
      <c r="U267" s="2">
        <f t="shared" si="206"/>
        <v>0</v>
      </c>
      <c r="V267" s="2">
        <f t="shared" si="206"/>
        <v>0</v>
      </c>
      <c r="W267" s="2">
        <f t="shared" si="206"/>
        <v>0</v>
      </c>
      <c r="X267" s="2">
        <f t="shared" si="206"/>
        <v>0</v>
      </c>
      <c r="Y267" s="2">
        <f t="shared" si="206"/>
        <v>0</v>
      </c>
      <c r="Z267" s="2">
        <f t="shared" si="206"/>
        <v>0</v>
      </c>
      <c r="AA267" s="2">
        <f t="shared" si="206"/>
        <v>0</v>
      </c>
      <c r="AB267" s="2">
        <f t="shared" si="206"/>
        <v>0</v>
      </c>
      <c r="AC267" s="2">
        <f t="shared" si="206"/>
        <v>0</v>
      </c>
      <c r="AD267" s="2">
        <f t="shared" si="206"/>
        <v>0</v>
      </c>
      <c r="AE267" s="2">
        <f t="shared" si="206"/>
        <v>0</v>
      </c>
      <c r="AF267" s="2">
        <f t="shared" si="206"/>
        <v>0</v>
      </c>
      <c r="AG267" s="2">
        <f t="shared" si="206"/>
        <v>0</v>
      </c>
      <c r="AH267" s="2">
        <f t="shared" si="206"/>
        <v>0</v>
      </c>
      <c r="AI267" s="2">
        <f t="shared" ref="AI267:BJ267" si="207">AI20+AI356</f>
        <v>0</v>
      </c>
      <c r="AJ267" s="2">
        <f t="shared" si="207"/>
        <v>0</v>
      </c>
      <c r="AK267" s="2">
        <f t="shared" si="207"/>
        <v>0</v>
      </c>
      <c r="AL267" s="2">
        <f t="shared" si="207"/>
        <v>0</v>
      </c>
      <c r="AM267" s="2">
        <f t="shared" si="207"/>
        <v>0</v>
      </c>
      <c r="AN267" s="2">
        <f t="shared" si="207"/>
        <v>0</v>
      </c>
      <c r="AO267" s="2">
        <f t="shared" si="207"/>
        <v>0</v>
      </c>
      <c r="AP267" s="2">
        <f t="shared" si="207"/>
        <v>0</v>
      </c>
      <c r="AQ267" s="2">
        <f t="shared" si="207"/>
        <v>0</v>
      </c>
      <c r="AR267" s="2">
        <f t="shared" si="207"/>
        <v>0</v>
      </c>
      <c r="AS267" s="2">
        <f t="shared" si="207"/>
        <v>0</v>
      </c>
      <c r="AT267" s="2">
        <f t="shared" si="207"/>
        <v>0</v>
      </c>
      <c r="AU267" s="2">
        <f t="shared" si="207"/>
        <v>0</v>
      </c>
      <c r="AV267" s="2">
        <f t="shared" si="207"/>
        <v>0</v>
      </c>
      <c r="AW267" s="2">
        <f t="shared" si="207"/>
        <v>0</v>
      </c>
      <c r="AX267" s="2">
        <f t="shared" si="207"/>
        <v>0</v>
      </c>
      <c r="AY267" s="2">
        <f t="shared" si="207"/>
        <v>0</v>
      </c>
      <c r="AZ267" s="2">
        <f t="shared" si="207"/>
        <v>0</v>
      </c>
      <c r="BA267" s="2">
        <f t="shared" si="207"/>
        <v>0</v>
      </c>
      <c r="BB267" s="2">
        <f t="shared" si="207"/>
        <v>0</v>
      </c>
      <c r="BC267" s="2">
        <f t="shared" si="207"/>
        <v>0</v>
      </c>
      <c r="BD267" s="2">
        <f t="shared" si="207"/>
        <v>0</v>
      </c>
      <c r="BE267" s="2">
        <f t="shared" si="207"/>
        <v>0</v>
      </c>
      <c r="BF267" s="2">
        <f t="shared" si="207"/>
        <v>0</v>
      </c>
      <c r="BG267" s="2">
        <f t="shared" si="207"/>
        <v>0</v>
      </c>
      <c r="BH267" s="2">
        <f t="shared" si="207"/>
        <v>0</v>
      </c>
      <c r="BI267" s="2">
        <f t="shared" si="207"/>
        <v>0</v>
      </c>
      <c r="BJ267" s="2">
        <f t="shared" si="207"/>
        <v>0</v>
      </c>
    </row>
    <row r="268" spans="1:62" x14ac:dyDescent="0.25">
      <c r="A268" s="2" t="s">
        <v>237</v>
      </c>
      <c r="C268" s="2">
        <f>SUMIF($A$211:$A$257,$A$217,C$211:C$257)</f>
        <v>0</v>
      </c>
      <c r="D268" s="2">
        <f t="shared" ref="D268:BJ268" si="208">SUMIF($A$211:$A$257,$A$217,D$211:D$257)</f>
        <v>5875</v>
      </c>
      <c r="E268" s="2">
        <f t="shared" si="208"/>
        <v>11750</v>
      </c>
      <c r="F268" s="2">
        <f t="shared" si="208"/>
        <v>17625</v>
      </c>
      <c r="G268" s="2">
        <f t="shared" si="208"/>
        <v>23500</v>
      </c>
      <c r="H268" s="2">
        <f t="shared" si="208"/>
        <v>29375</v>
      </c>
      <c r="I268" s="2">
        <f t="shared" si="208"/>
        <v>86070</v>
      </c>
      <c r="J268" s="2">
        <f t="shared" si="208"/>
        <v>105469</v>
      </c>
      <c r="K268" s="2">
        <f t="shared" si="208"/>
        <v>127596</v>
      </c>
      <c r="L268" s="2">
        <f t="shared" si="208"/>
        <v>149213</v>
      </c>
      <c r="M268" s="2">
        <f t="shared" si="208"/>
        <v>170341</v>
      </c>
      <c r="N268" s="2">
        <f t="shared" si="208"/>
        <v>190997</v>
      </c>
      <c r="O268" s="2">
        <f t="shared" si="208"/>
        <v>211194</v>
      </c>
      <c r="P268" s="2">
        <f t="shared" si="208"/>
        <v>260320</v>
      </c>
      <c r="Q268" s="2">
        <f t="shared" si="208"/>
        <v>295613</v>
      </c>
      <c r="R268" s="2">
        <f t="shared" si="208"/>
        <v>330355</v>
      </c>
      <c r="S268" s="2">
        <f t="shared" si="208"/>
        <v>364565</v>
      </c>
      <c r="T268" s="2">
        <f t="shared" si="208"/>
        <v>398261</v>
      </c>
      <c r="U268" s="2">
        <f t="shared" si="208"/>
        <v>431457</v>
      </c>
      <c r="V268" s="2">
        <f t="shared" si="208"/>
        <v>467398</v>
      </c>
      <c r="W268" s="2">
        <f t="shared" si="208"/>
        <v>508740</v>
      </c>
      <c r="X268" s="2">
        <f t="shared" si="208"/>
        <v>549754</v>
      </c>
      <c r="Y268" s="2">
        <f t="shared" si="208"/>
        <v>590450</v>
      </c>
      <c r="Z268" s="2">
        <f t="shared" si="208"/>
        <v>630834</v>
      </c>
      <c r="AA268" s="2">
        <f t="shared" si="208"/>
        <v>670914</v>
      </c>
      <c r="AB268" s="2">
        <f t="shared" si="208"/>
        <v>779850</v>
      </c>
      <c r="AC268" s="2">
        <f t="shared" si="208"/>
        <v>826265</v>
      </c>
      <c r="AD268" s="2">
        <f t="shared" si="208"/>
        <v>872270</v>
      </c>
      <c r="AE268" s="2">
        <f t="shared" si="208"/>
        <v>917880</v>
      </c>
      <c r="AF268" s="2">
        <f t="shared" si="208"/>
        <v>963103</v>
      </c>
      <c r="AG268" s="2">
        <f t="shared" si="208"/>
        <v>1007959</v>
      </c>
      <c r="AH268" s="2">
        <f t="shared" si="208"/>
        <v>1066029</v>
      </c>
      <c r="AI268" s="2">
        <f t="shared" si="208"/>
        <v>1123770</v>
      </c>
      <c r="AJ268" s="2">
        <f t="shared" si="208"/>
        <v>1181192</v>
      </c>
      <c r="AK268" s="2">
        <f t="shared" si="208"/>
        <v>1238308</v>
      </c>
      <c r="AL268" s="2">
        <f t="shared" si="208"/>
        <v>1295123</v>
      </c>
      <c r="AM268" s="2">
        <f t="shared" si="208"/>
        <v>1351647</v>
      </c>
      <c r="AN268" s="2">
        <f t="shared" si="208"/>
        <v>1547926</v>
      </c>
      <c r="AO268" s="2">
        <f t="shared" si="208"/>
        <v>1609738</v>
      </c>
      <c r="AP268" s="2">
        <f t="shared" si="208"/>
        <v>1671262</v>
      </c>
      <c r="AQ268" s="2">
        <f t="shared" si="208"/>
        <v>1732504</v>
      </c>
      <c r="AR268" s="2">
        <f t="shared" si="208"/>
        <v>1793475</v>
      </c>
      <c r="AS268" s="2">
        <f t="shared" si="208"/>
        <v>1854185</v>
      </c>
      <c r="AT268" s="2">
        <f t="shared" si="208"/>
        <v>1914650</v>
      </c>
      <c r="AU268" s="2">
        <f t="shared" si="208"/>
        <v>1974871</v>
      </c>
      <c r="AV268" s="2">
        <f t="shared" si="208"/>
        <v>2034863</v>
      </c>
      <c r="AW268" s="2">
        <f t="shared" si="208"/>
        <v>2094633</v>
      </c>
      <c r="AX268" s="2">
        <f t="shared" si="208"/>
        <v>2154192</v>
      </c>
      <c r="AY268" s="2">
        <f t="shared" si="208"/>
        <v>2213550</v>
      </c>
      <c r="AZ268" s="2">
        <f t="shared" si="208"/>
        <v>2385133</v>
      </c>
      <c r="BA268" s="2">
        <f t="shared" si="208"/>
        <v>2469511</v>
      </c>
      <c r="BB268" s="2">
        <f t="shared" si="208"/>
        <v>2553722</v>
      </c>
      <c r="BC268" s="2">
        <f t="shared" si="208"/>
        <v>2637778</v>
      </c>
      <c r="BD268" s="2">
        <f t="shared" si="208"/>
        <v>2721685</v>
      </c>
      <c r="BE268" s="2">
        <f t="shared" si="208"/>
        <v>2805445</v>
      </c>
      <c r="BF268" s="2">
        <f t="shared" si="208"/>
        <v>2889068</v>
      </c>
      <c r="BG268" s="2">
        <f t="shared" si="208"/>
        <v>2972560</v>
      </c>
      <c r="BH268" s="2">
        <f t="shared" si="208"/>
        <v>3055931</v>
      </c>
      <c r="BI268" s="2">
        <f t="shared" si="208"/>
        <v>3139184</v>
      </c>
      <c r="BJ268" s="2">
        <f t="shared" si="208"/>
        <v>3222328</v>
      </c>
    </row>
    <row r="269" spans="1:62" ht="14.4" thickBot="1" x14ac:dyDescent="0.3">
      <c r="A269" s="3" t="s">
        <v>195</v>
      </c>
      <c r="C269" s="28">
        <f t="shared" ref="C269:AH269" si="209">SUM(C261:C267)-C268</f>
        <v>5875</v>
      </c>
      <c r="D269" s="28">
        <f t="shared" si="209"/>
        <v>11750</v>
      </c>
      <c r="E269" s="28">
        <f t="shared" si="209"/>
        <v>17625</v>
      </c>
      <c r="F269" s="28">
        <f t="shared" si="209"/>
        <v>23500</v>
      </c>
      <c r="G269" s="28">
        <f t="shared" si="209"/>
        <v>29375</v>
      </c>
      <c r="H269" s="28">
        <f t="shared" si="209"/>
        <v>86070</v>
      </c>
      <c r="I269" s="28">
        <f t="shared" si="209"/>
        <v>105469</v>
      </c>
      <c r="J269" s="28">
        <f t="shared" si="209"/>
        <v>127596</v>
      </c>
      <c r="K269" s="28">
        <f t="shared" si="209"/>
        <v>149213</v>
      </c>
      <c r="L269" s="28">
        <f t="shared" si="209"/>
        <v>170341</v>
      </c>
      <c r="M269" s="28">
        <f t="shared" si="209"/>
        <v>190997</v>
      </c>
      <c r="N269" s="28">
        <f t="shared" si="209"/>
        <v>211194</v>
      </c>
      <c r="O269" s="28">
        <f t="shared" si="209"/>
        <v>260320</v>
      </c>
      <c r="P269" s="28">
        <f t="shared" si="209"/>
        <v>295613</v>
      </c>
      <c r="Q269" s="28">
        <f t="shared" si="209"/>
        <v>330355</v>
      </c>
      <c r="R269" s="28">
        <f t="shared" si="209"/>
        <v>364565</v>
      </c>
      <c r="S269" s="28">
        <f t="shared" si="209"/>
        <v>398261</v>
      </c>
      <c r="T269" s="28">
        <f t="shared" si="209"/>
        <v>431457</v>
      </c>
      <c r="U269" s="28">
        <f t="shared" si="209"/>
        <v>467398</v>
      </c>
      <c r="V269" s="28">
        <f t="shared" si="209"/>
        <v>508740</v>
      </c>
      <c r="W269" s="28">
        <f t="shared" si="209"/>
        <v>549754</v>
      </c>
      <c r="X269" s="28">
        <f t="shared" si="209"/>
        <v>590450</v>
      </c>
      <c r="Y269" s="28">
        <f t="shared" si="209"/>
        <v>630834</v>
      </c>
      <c r="Z269" s="28">
        <f t="shared" si="209"/>
        <v>670914</v>
      </c>
      <c r="AA269" s="28">
        <f t="shared" si="209"/>
        <v>779850</v>
      </c>
      <c r="AB269" s="28">
        <f t="shared" si="209"/>
        <v>826265</v>
      </c>
      <c r="AC269" s="28">
        <f t="shared" si="209"/>
        <v>872270</v>
      </c>
      <c r="AD269" s="28">
        <f t="shared" si="209"/>
        <v>917880</v>
      </c>
      <c r="AE269" s="28">
        <f t="shared" si="209"/>
        <v>963103</v>
      </c>
      <c r="AF269" s="28">
        <f t="shared" si="209"/>
        <v>1007959</v>
      </c>
      <c r="AG269" s="28">
        <f t="shared" si="209"/>
        <v>1066029</v>
      </c>
      <c r="AH269" s="28">
        <f t="shared" si="209"/>
        <v>1123770</v>
      </c>
      <c r="AI269" s="28">
        <f t="shared" ref="AI269:BJ269" si="210">SUM(AI261:AI267)-AI268</f>
        <v>1181192</v>
      </c>
      <c r="AJ269" s="28">
        <f t="shared" si="210"/>
        <v>1238308</v>
      </c>
      <c r="AK269" s="28">
        <f t="shared" si="210"/>
        <v>1295123</v>
      </c>
      <c r="AL269" s="28">
        <f t="shared" si="210"/>
        <v>1351647</v>
      </c>
      <c r="AM269" s="28">
        <f t="shared" si="210"/>
        <v>1547926</v>
      </c>
      <c r="AN269" s="28">
        <f t="shared" si="210"/>
        <v>1609738</v>
      </c>
      <c r="AO269" s="28">
        <f t="shared" si="210"/>
        <v>1671262</v>
      </c>
      <c r="AP269" s="28">
        <f t="shared" si="210"/>
        <v>1732504</v>
      </c>
      <c r="AQ269" s="28">
        <f t="shared" si="210"/>
        <v>1793475</v>
      </c>
      <c r="AR269" s="28">
        <f t="shared" si="210"/>
        <v>1854185</v>
      </c>
      <c r="AS269" s="28">
        <f t="shared" si="210"/>
        <v>1914650</v>
      </c>
      <c r="AT269" s="28">
        <f t="shared" si="210"/>
        <v>1974871</v>
      </c>
      <c r="AU269" s="28">
        <f t="shared" si="210"/>
        <v>2034863</v>
      </c>
      <c r="AV269" s="28">
        <f t="shared" si="210"/>
        <v>2094633</v>
      </c>
      <c r="AW269" s="28">
        <f t="shared" si="210"/>
        <v>2154192</v>
      </c>
      <c r="AX269" s="28">
        <f t="shared" si="210"/>
        <v>2213550</v>
      </c>
      <c r="AY269" s="28">
        <f t="shared" si="210"/>
        <v>2385133</v>
      </c>
      <c r="AZ269" s="28">
        <f t="shared" si="210"/>
        <v>2469511</v>
      </c>
      <c r="BA269" s="28">
        <f t="shared" si="210"/>
        <v>2553722</v>
      </c>
      <c r="BB269" s="28">
        <f t="shared" si="210"/>
        <v>2637778</v>
      </c>
      <c r="BC269" s="28">
        <f t="shared" si="210"/>
        <v>2721685</v>
      </c>
      <c r="BD269" s="28">
        <f t="shared" si="210"/>
        <v>2805445</v>
      </c>
      <c r="BE269" s="28">
        <f t="shared" si="210"/>
        <v>2889068</v>
      </c>
      <c r="BF269" s="28">
        <f t="shared" si="210"/>
        <v>2972560</v>
      </c>
      <c r="BG269" s="28">
        <f t="shared" si="210"/>
        <v>3055931</v>
      </c>
      <c r="BH269" s="28">
        <f t="shared" si="210"/>
        <v>3139184</v>
      </c>
      <c r="BI269" s="28">
        <f t="shared" si="210"/>
        <v>3222328</v>
      </c>
      <c r="BJ269" s="28">
        <f t="shared" si="210"/>
        <v>3305371</v>
      </c>
    </row>
    <row r="270" spans="1:62" ht="14.4" thickTop="1" x14ac:dyDescent="0.25"/>
    <row r="272" spans="1:62" x14ac:dyDescent="0.25">
      <c r="A272" s="4" t="s">
        <v>24</v>
      </c>
    </row>
    <row r="273" spans="1:62" x14ac:dyDescent="0.25">
      <c r="A273" s="2" t="s">
        <v>26</v>
      </c>
    </row>
    <row r="274" spans="1:62" x14ac:dyDescent="0.25">
      <c r="A274" s="2" t="s">
        <v>231</v>
      </c>
      <c r="C274" s="2">
        <f>SUM(C281:C287)*'Input Sheet'!$D$157+C280</f>
        <v>0</v>
      </c>
      <c r="D274" s="2">
        <f>SUM(D281:D287)*'Input Sheet'!$D$157</f>
        <v>0</v>
      </c>
      <c r="E274" s="2">
        <f>SUM(E281:E287)*'Input Sheet'!$D$157</f>
        <v>0</v>
      </c>
      <c r="F274" s="2">
        <f>SUM(F281:F287)*'Input Sheet'!$D$157</f>
        <v>0</v>
      </c>
      <c r="G274" s="2">
        <f>SUM(G281:G287)*'Input Sheet'!$D$157</f>
        <v>0</v>
      </c>
      <c r="H274" s="2">
        <f>SUM(H281:H287)*'Input Sheet'!$D$157</f>
        <v>0</v>
      </c>
      <c r="I274" s="2">
        <f>SUM(I281:I287)*'Input Sheet'!$D$157</f>
        <v>0</v>
      </c>
      <c r="J274" s="2">
        <f>SUM(J281:J287)*'Input Sheet'!$D$157</f>
        <v>0</v>
      </c>
      <c r="K274" s="2">
        <f>SUM(K281:K287)*'Input Sheet'!$D$157</f>
        <v>0</v>
      </c>
      <c r="L274" s="2">
        <f>SUM(L281:L287)*'Input Sheet'!$D$157</f>
        <v>0</v>
      </c>
      <c r="M274" s="2">
        <f>SUM(M281:M287)*'Input Sheet'!$D$157</f>
        <v>0</v>
      </c>
      <c r="N274" s="2">
        <f>SUM(N281:N287)*'Input Sheet'!$D$157</f>
        <v>0</v>
      </c>
      <c r="O274" s="2">
        <f>SUM(O281:O287)*'Input Sheet'!$D$157</f>
        <v>0</v>
      </c>
      <c r="P274" s="2">
        <f>SUM(P281:P287)*'Input Sheet'!$D$157</f>
        <v>0</v>
      </c>
      <c r="Q274" s="2">
        <f>SUM(Q281:Q287)*'Input Sheet'!$D$157</f>
        <v>0</v>
      </c>
      <c r="R274" s="2">
        <f>SUM(R281:R287)*'Input Sheet'!$D$157</f>
        <v>0</v>
      </c>
      <c r="S274" s="2">
        <f>SUM(S281:S287)*'Input Sheet'!$D$157</f>
        <v>0</v>
      </c>
      <c r="T274" s="2">
        <f>SUM(T281:T287)*'Input Sheet'!$D$157</f>
        <v>0</v>
      </c>
      <c r="U274" s="2">
        <f>SUM(U281:U287)*'Input Sheet'!$D$157</f>
        <v>0</v>
      </c>
      <c r="V274" s="2">
        <f>SUM(V281:V287)*'Input Sheet'!$D$157</f>
        <v>0</v>
      </c>
      <c r="W274" s="2">
        <f>SUM(W281:W287)*'Input Sheet'!$D$157</f>
        <v>0</v>
      </c>
      <c r="X274" s="2">
        <f>SUM(X281:X287)*'Input Sheet'!$D$157</f>
        <v>0</v>
      </c>
      <c r="Y274" s="2">
        <f>SUM(Y281:Y287)*'Input Sheet'!$D$157</f>
        <v>0</v>
      </c>
      <c r="Z274" s="2">
        <f>SUM(Z281:Z287)*'Input Sheet'!$D$157</f>
        <v>0</v>
      </c>
      <c r="AA274" s="2">
        <f>SUM(AA281:AA287)*'Input Sheet'!$D$157</f>
        <v>0</v>
      </c>
      <c r="AB274" s="2">
        <f>SUM(AB281:AB287)*'Input Sheet'!$D$157</f>
        <v>0</v>
      </c>
      <c r="AC274" s="2">
        <f>SUM(AC281:AC287)*'Input Sheet'!$D$157</f>
        <v>0</v>
      </c>
      <c r="AD274" s="2">
        <f>SUM(AD281:AD287)*'Input Sheet'!$D$157</f>
        <v>0</v>
      </c>
      <c r="AE274" s="2">
        <f>SUM(AE281:AE287)*'Input Sheet'!$D$157</f>
        <v>0</v>
      </c>
      <c r="AF274" s="2">
        <f>SUM(AF281:AF287)*'Input Sheet'!$D$157</f>
        <v>0</v>
      </c>
      <c r="AG274" s="2">
        <f>SUM(AG281:AG287)*'Input Sheet'!$D$157</f>
        <v>0</v>
      </c>
      <c r="AH274" s="2">
        <f>SUM(AH281:AH287)*'Input Sheet'!$D$157</f>
        <v>0</v>
      </c>
      <c r="AI274" s="2">
        <f>SUM(AI281:AI287)*'Input Sheet'!$D$157</f>
        <v>0</v>
      </c>
      <c r="AJ274" s="2">
        <f>SUM(AJ281:AJ287)*'Input Sheet'!$D$157</f>
        <v>0</v>
      </c>
      <c r="AK274" s="2">
        <f>SUM(AK281:AK287)*'Input Sheet'!$D$157</f>
        <v>0</v>
      </c>
      <c r="AL274" s="2">
        <f>SUM(AL281:AL287)*'Input Sheet'!$D$157</f>
        <v>0</v>
      </c>
      <c r="AM274" s="2">
        <f>SUM(AM281:AM287)*'Input Sheet'!$D$157</f>
        <v>0</v>
      </c>
      <c r="AN274" s="2">
        <f>SUM(AN281:AN287)*'Input Sheet'!$D$157</f>
        <v>0</v>
      </c>
      <c r="AO274" s="2">
        <f>SUM(AO281:AO287)*'Input Sheet'!$D$157</f>
        <v>0</v>
      </c>
      <c r="AP274" s="2">
        <f>SUM(AP281:AP287)*'Input Sheet'!$D$157</f>
        <v>0</v>
      </c>
      <c r="AQ274" s="2">
        <f>SUM(AQ281:AQ287)*'Input Sheet'!$D$157</f>
        <v>0</v>
      </c>
      <c r="AR274" s="2">
        <f>SUM(AR281:AR287)*'Input Sheet'!$D$157</f>
        <v>0</v>
      </c>
      <c r="AS274" s="2">
        <f>SUM(AS281:AS287)*'Input Sheet'!$D$157</f>
        <v>0</v>
      </c>
      <c r="AT274" s="2">
        <f>SUM(AT281:AT287)*'Input Sheet'!$D$157</f>
        <v>0</v>
      </c>
      <c r="AU274" s="2">
        <f>SUM(AU281:AU287)*'Input Sheet'!$D$157</f>
        <v>0</v>
      </c>
      <c r="AV274" s="2">
        <f>SUM(AV281:AV287)*'Input Sheet'!$D$157</f>
        <v>0</v>
      </c>
      <c r="AW274" s="2">
        <f>SUM(AW281:AW287)*'Input Sheet'!$D$157</f>
        <v>0</v>
      </c>
      <c r="AX274" s="2">
        <f>SUM(AX281:AX287)*'Input Sheet'!$D$157</f>
        <v>0</v>
      </c>
      <c r="AY274" s="2">
        <f>SUM(AY281:AY287)*'Input Sheet'!$D$157</f>
        <v>0</v>
      </c>
      <c r="AZ274" s="2">
        <f>SUM(AZ281:AZ287)*'Input Sheet'!$D$157</f>
        <v>0</v>
      </c>
      <c r="BA274" s="2">
        <f>SUM(BA281:BA287)*'Input Sheet'!$D$157</f>
        <v>0</v>
      </c>
      <c r="BB274" s="2">
        <f>SUM(BB281:BB287)*'Input Sheet'!$D$157</f>
        <v>0</v>
      </c>
      <c r="BC274" s="2">
        <f>SUM(BC281:BC287)*'Input Sheet'!$D$157</f>
        <v>0</v>
      </c>
      <c r="BD274" s="2">
        <f>SUM(BD281:BD287)*'Input Sheet'!$D$157</f>
        <v>0</v>
      </c>
      <c r="BE274" s="2">
        <f>SUM(BE281:BE287)*'Input Sheet'!$D$157</f>
        <v>0</v>
      </c>
      <c r="BF274" s="2">
        <f>SUM(BF281:BF287)*'Input Sheet'!$D$157</f>
        <v>0</v>
      </c>
      <c r="BG274" s="2">
        <f>SUM(BG281:BG287)*'Input Sheet'!$D$157</f>
        <v>0</v>
      </c>
      <c r="BH274" s="2">
        <f>SUM(BH281:BH287)*'Input Sheet'!$D$157</f>
        <v>0</v>
      </c>
      <c r="BI274" s="2">
        <f>SUM(BI281:BI287)*'Input Sheet'!$D$157</f>
        <v>0</v>
      </c>
      <c r="BJ274" s="2">
        <f>SUM(BJ281:BJ287)*'Input Sheet'!$D$157</f>
        <v>0</v>
      </c>
    </row>
    <row r="275" spans="1:62" x14ac:dyDescent="0.25">
      <c r="A275" s="2" t="s">
        <v>232</v>
      </c>
      <c r="C275" s="30"/>
      <c r="D275" s="2">
        <f>SUM(C281:C287)*'Input Sheet'!$D$158</f>
        <v>64754</v>
      </c>
      <c r="E275" s="2">
        <f>SUM(D281:D287)*'Input Sheet'!$D$158</f>
        <v>82701.999999999985</v>
      </c>
      <c r="F275" s="2">
        <f>SUM(E281:E287)*'Input Sheet'!$D$158</f>
        <v>65400.999999999985</v>
      </c>
      <c r="G275" s="2">
        <f>SUM(F281:F287)*'Input Sheet'!$D$158</f>
        <v>71599</v>
      </c>
      <c r="H275" s="2">
        <f>SUM(G281:G287)*'Input Sheet'!$D$158</f>
        <v>66047</v>
      </c>
      <c r="I275" s="2">
        <f>SUM(H281:H287)*'Input Sheet'!$D$158</f>
        <v>99348.500000000015</v>
      </c>
      <c r="J275" s="2">
        <f>SUM(I281:I287)*'Input Sheet'!$D$158</f>
        <v>71056.500000000015</v>
      </c>
      <c r="K275" s="2">
        <f>SUM(J281:J287)*'Input Sheet'!$D$158</f>
        <v>72318.380625000005</v>
      </c>
      <c r="L275" s="2">
        <f>SUM(K281:K287)*'Input Sheet'!$D$158</f>
        <v>73586.928215625012</v>
      </c>
      <c r="M275" s="2">
        <f>SUM(L281:L287)*'Input Sheet'!$D$158</f>
        <v>74863.055872796875</v>
      </c>
      <c r="N275" s="2">
        <f>SUM(M281:M287)*'Input Sheet'!$D$158</f>
        <v>76146.682762666329</v>
      </c>
      <c r="O275" s="2">
        <f>SUM(N281:N287)*'Input Sheet'!$D$158</f>
        <v>77441.735040976506</v>
      </c>
      <c r="P275" s="2">
        <f>SUM(O281:O287)*'Input Sheet'!$D$158</f>
        <v>213035.90988540422</v>
      </c>
      <c r="Q275" s="2">
        <f>SUM(P281:P287)*'Input Sheet'!$D$158</f>
        <v>209181.26886313636</v>
      </c>
      <c r="R275" s="2">
        <f>SUM(Q281:Q287)*'Input Sheet'!$D$158</f>
        <v>211224.00014170975</v>
      </c>
      <c r="S275" s="2">
        <f>SUM(R281:R287)*'Input Sheet'!$D$158</f>
        <v>213291.40485590667</v>
      </c>
      <c r="T275" s="2">
        <f>SUM(S281:S287)*'Input Sheet'!$D$158</f>
        <v>215384.80605063116</v>
      </c>
      <c r="U275" s="2">
        <f>SUM(T281:T287)*'Input Sheet'!$D$158</f>
        <v>217504.54989852326</v>
      </c>
      <c r="V275" s="2">
        <f>SUM(U281:U287)*'Input Sheet'!$D$158</f>
        <v>220260.01946720399</v>
      </c>
      <c r="W275" s="2">
        <f>SUM(V281:V287)*'Input Sheet'!$D$158</f>
        <v>248152.66976396213</v>
      </c>
      <c r="X275" s="2">
        <f>SUM(W281:W287)*'Input Sheet'!$D$158</f>
        <v>227453.24913791925</v>
      </c>
      <c r="Y275" s="2">
        <f>SUM(X281:X287)*'Input Sheet'!$D$158</f>
        <v>230277.51575434537</v>
      </c>
      <c r="Z275" s="2">
        <f>SUM(Y281:Y287)*'Input Sheet'!$D$158</f>
        <v>233127.23790505176</v>
      </c>
      <c r="AA275" s="2">
        <f>SUM(Z281:Z287)*'Input Sheet'!$D$158</f>
        <v>236002.1943247531</v>
      </c>
      <c r="AB275" s="2">
        <f>SUM(AA281:AA287)*'Input Sheet'!$D$158</f>
        <v>419648.08916144026</v>
      </c>
      <c r="AC275" s="2">
        <f>SUM(AB281:AB287)*'Input Sheet'!$D$158</f>
        <v>423205.35806251474</v>
      </c>
      <c r="AD275" s="2">
        <f>SUM(AC281:AC287)*'Input Sheet'!$D$158</f>
        <v>426782.54129716754</v>
      </c>
      <c r="AE275" s="2">
        <f>SUM(AD281:AD287)*'Input Sheet'!$D$158</f>
        <v>430381.74999389664</v>
      </c>
      <c r="AF275" s="2">
        <f>SUM(AE281:AE287)*'Input Sheet'!$D$158</f>
        <v>434006.10195356124</v>
      </c>
      <c r="AG275" s="2">
        <f>SUM(AF281:AF287)*'Input Sheet'!$D$158</f>
        <v>437654.72210303281</v>
      </c>
      <c r="AH275" s="2">
        <f>SUM(AG281:AG287)*'Input Sheet'!$D$158</f>
        <v>455116.34065734595</v>
      </c>
      <c r="AI275" s="2">
        <f>SUM(AH281:AH287)*'Input Sheet'!$D$158</f>
        <v>454183.82118204382</v>
      </c>
      <c r="AJ275" s="2">
        <f>SUM(AI281:AI287)*'Input Sheet'!$D$158</f>
        <v>453293.37680995947</v>
      </c>
      <c r="AK275" s="2">
        <f>SUM(AJ281:AJ287)*'Input Sheet'!$D$158</f>
        <v>458318.23457974248</v>
      </c>
      <c r="AL275" s="2">
        <f>SUM(AK281:AK287)*'Input Sheet'!$D$158</f>
        <v>463386.63585255091</v>
      </c>
      <c r="AM275" s="2">
        <f>SUM(AL281:AL287)*'Input Sheet'!$D$158</f>
        <v>468500.83673474781</v>
      </c>
      <c r="AN275" s="2">
        <f>SUM(AM281:AM287)*'Input Sheet'!$D$158</f>
        <v>736906.73659292306</v>
      </c>
      <c r="AO275" s="2">
        <f>SUM(AN281:AN287)*'Input Sheet'!$D$158</f>
        <v>742713.22254038812</v>
      </c>
      <c r="AP275" s="2">
        <f>SUM(AO281:AO287)*'Input Sheet'!$D$158</f>
        <v>754450.65395523515</v>
      </c>
      <c r="AQ275" s="2">
        <f>SUM(AP281:AP287)*'Input Sheet'!$D$158</f>
        <v>754495.50032283575</v>
      </c>
      <c r="AR275" s="2">
        <f>SUM(AQ281:AQ287)*'Input Sheet'!$D$158</f>
        <v>760473.24996481161</v>
      </c>
      <c r="AS275" s="2">
        <f>SUM(AR281:AR287)*'Input Sheet'!$D$158</f>
        <v>766514.41055314022</v>
      </c>
      <c r="AT275" s="2">
        <f>SUM(AS281:AS287)*'Input Sheet'!$D$158</f>
        <v>772617.50963216659</v>
      </c>
      <c r="AU275" s="2">
        <f>SUM(AT281:AT287)*'Input Sheet'!$D$158</f>
        <v>778785.0951487124</v>
      </c>
      <c r="AV275" s="2">
        <f>SUM(AU281:AU287)*'Input Sheet'!$D$158</f>
        <v>785021.73599047307</v>
      </c>
      <c r="AW275" s="2">
        <f>SUM(AV281:AV287)*'Input Sheet'!$D$158</f>
        <v>791327.02253290103</v>
      </c>
      <c r="AX275" s="2">
        <f>SUM(AW281:AW287)*'Input Sheet'!$D$158</f>
        <v>797703.56719477067</v>
      </c>
      <c r="AY275" s="2">
        <f>SUM(AX281:AX287)*'Input Sheet'!$D$158</f>
        <v>810029.00500263087</v>
      </c>
      <c r="AZ275" s="2">
        <f>SUM(AY281:AY287)*'Input Sheet'!$D$158</f>
        <v>867841.56874964677</v>
      </c>
      <c r="BA275" s="2">
        <f>SUM(AZ281:AZ287)*'Input Sheet'!$D$158</f>
        <v>860059.89837456716</v>
      </c>
      <c r="BB275" s="2">
        <f>SUM(BA281:BA287)*'Input Sheet'!$D$158</f>
        <v>869943.52118984843</v>
      </c>
      <c r="BC275" s="2">
        <f>SUM(BB281:BB287)*'Input Sheet'!$D$158</f>
        <v>879867.54641800642</v>
      </c>
      <c r="BD275" s="2">
        <f>SUM(BC281:BC287)*'Input Sheet'!$D$158</f>
        <v>889833.09247257339</v>
      </c>
      <c r="BE275" s="2">
        <f>SUM(BD281:BD287)*'Input Sheet'!$D$158</f>
        <v>899842.2872036522</v>
      </c>
      <c r="BF275" s="2">
        <f>SUM(BE281:BE287)*'Input Sheet'!$D$158</f>
        <v>909897.26814690616</v>
      </c>
      <c r="BG275" s="2">
        <f>SUM(BF281:BF287)*'Input Sheet'!$D$158</f>
        <v>919998.18277605786</v>
      </c>
      <c r="BH275" s="2">
        <f>SUM(BG281:BG287)*'Input Sheet'!$D$158</f>
        <v>930146.18875898106</v>
      </c>
      <c r="BI275" s="2">
        <f>SUM(BH281:BH287)*'Input Sheet'!$D$158</f>
        <v>940344.45421746036</v>
      </c>
      <c r="BJ275" s="2">
        <f>SUM(BI281:BI287)*'Input Sheet'!$D$158</f>
        <v>950594.15799070511</v>
      </c>
    </row>
    <row r="276" spans="1:62" x14ac:dyDescent="0.25">
      <c r="A276" s="2" t="s">
        <v>233</v>
      </c>
      <c r="C276" s="30"/>
      <c r="D276" s="30"/>
      <c r="E276" s="2">
        <f>SUM(C280:C287)*'Input Sheet'!$D$159</f>
        <v>0</v>
      </c>
      <c r="F276" s="2">
        <f>SUM(D281:D287)*'Input Sheet'!$D$159</f>
        <v>0</v>
      </c>
      <c r="G276" s="2">
        <f>SUM(E281:E287)*'Input Sheet'!$D$159</f>
        <v>0</v>
      </c>
      <c r="H276" s="2">
        <f>SUM(F281:F287)*'Input Sheet'!$D$159</f>
        <v>0</v>
      </c>
      <c r="I276" s="2">
        <f>SUM(G281:G287)*'Input Sheet'!$D$159</f>
        <v>0</v>
      </c>
      <c r="J276" s="2">
        <f>SUM(H281:H287)*'Input Sheet'!$D$159</f>
        <v>0</v>
      </c>
      <c r="K276" s="2">
        <f>SUM(I281:I287)*'Input Sheet'!$D$159</f>
        <v>0</v>
      </c>
      <c r="L276" s="2">
        <f>SUM(J281:J287)*'Input Sheet'!$D$159</f>
        <v>0</v>
      </c>
      <c r="M276" s="2">
        <f>SUM(K281:K287)*'Input Sheet'!$D$159</f>
        <v>0</v>
      </c>
      <c r="N276" s="2">
        <f>SUM(L281:L287)*'Input Sheet'!$D$159</f>
        <v>0</v>
      </c>
      <c r="O276" s="2">
        <f>SUM(M281:M287)*'Input Sheet'!$D$159</f>
        <v>0</v>
      </c>
      <c r="P276" s="2">
        <f>SUM(N281:N287)*'Input Sheet'!$D$159</f>
        <v>0</v>
      </c>
      <c r="Q276" s="2">
        <f>SUM(O281:O287)*'Input Sheet'!$D$159</f>
        <v>0</v>
      </c>
      <c r="R276" s="2">
        <f>SUM(P281:P287)*'Input Sheet'!$D$159</f>
        <v>0</v>
      </c>
      <c r="S276" s="2">
        <f>SUM(Q281:Q287)*'Input Sheet'!$D$159</f>
        <v>0</v>
      </c>
      <c r="T276" s="2">
        <f>SUM(R281:R287)*'Input Sheet'!$D$159</f>
        <v>0</v>
      </c>
      <c r="U276" s="2">
        <f>SUM(S281:S287)*'Input Sheet'!$D$159</f>
        <v>0</v>
      </c>
      <c r="V276" s="2">
        <f>SUM(T281:T287)*'Input Sheet'!$D$159</f>
        <v>0</v>
      </c>
      <c r="W276" s="2">
        <f>SUM(U281:U287)*'Input Sheet'!$D$159</f>
        <v>0</v>
      </c>
      <c r="X276" s="2">
        <f>SUM(V281:V287)*'Input Sheet'!$D$159</f>
        <v>0</v>
      </c>
      <c r="Y276" s="2">
        <f>SUM(W281:W287)*'Input Sheet'!$D$159</f>
        <v>0</v>
      </c>
      <c r="Z276" s="2">
        <f>SUM(X281:X287)*'Input Sheet'!$D$159</f>
        <v>0</v>
      </c>
      <c r="AA276" s="2">
        <f>SUM(Y281:Y287)*'Input Sheet'!$D$159</f>
        <v>0</v>
      </c>
      <c r="AB276" s="2">
        <f>SUM(Z281:Z287)*'Input Sheet'!$D$159</f>
        <v>0</v>
      </c>
      <c r="AC276" s="2">
        <f>SUM(AA281:AA287)*'Input Sheet'!$D$159</f>
        <v>0</v>
      </c>
      <c r="AD276" s="2">
        <f>SUM(AB281:AB287)*'Input Sheet'!$D$159</f>
        <v>0</v>
      </c>
      <c r="AE276" s="2">
        <f>SUM(AC281:AC287)*'Input Sheet'!$D$159</f>
        <v>0</v>
      </c>
      <c r="AF276" s="2">
        <f>SUM(AD281:AD287)*'Input Sheet'!$D$159</f>
        <v>0</v>
      </c>
      <c r="AG276" s="2">
        <f>SUM(AE281:AE287)*'Input Sheet'!$D$159</f>
        <v>0</v>
      </c>
      <c r="AH276" s="2">
        <f>SUM(AF281:AF287)*'Input Sheet'!$D$159</f>
        <v>0</v>
      </c>
      <c r="AI276" s="2">
        <f>SUM(AG281:AG287)*'Input Sheet'!$D$159</f>
        <v>0</v>
      </c>
      <c r="AJ276" s="2">
        <f>SUM(AH281:AH287)*'Input Sheet'!$D$159</f>
        <v>0</v>
      </c>
      <c r="AK276" s="2">
        <f>SUM(AI281:AI287)*'Input Sheet'!$D$159</f>
        <v>0</v>
      </c>
      <c r="AL276" s="2">
        <f>SUM(AJ281:AJ287)*'Input Sheet'!$D$159</f>
        <v>0</v>
      </c>
      <c r="AM276" s="2">
        <f>SUM(AK281:AK287)*'Input Sheet'!$D$159</f>
        <v>0</v>
      </c>
      <c r="AN276" s="2">
        <f>SUM(AL281:AL287)*'Input Sheet'!$D$159</f>
        <v>0</v>
      </c>
      <c r="AO276" s="2">
        <f>SUM(AM281:AM287)*'Input Sheet'!$D$159</f>
        <v>0</v>
      </c>
      <c r="AP276" s="2">
        <f>SUM(AN281:AN287)*'Input Sheet'!$D$159</f>
        <v>0</v>
      </c>
      <c r="AQ276" s="2">
        <f>SUM(AO281:AO287)*'Input Sheet'!$D$159</f>
        <v>0</v>
      </c>
      <c r="AR276" s="2">
        <f>SUM(AP281:AP287)*'Input Sheet'!$D$159</f>
        <v>0</v>
      </c>
      <c r="AS276" s="2">
        <f>SUM(AQ281:AQ287)*'Input Sheet'!$D$159</f>
        <v>0</v>
      </c>
      <c r="AT276" s="2">
        <f>SUM(AR281:AR287)*'Input Sheet'!$D$159</f>
        <v>0</v>
      </c>
      <c r="AU276" s="2">
        <f>SUM(AS281:AS287)*'Input Sheet'!$D$159</f>
        <v>0</v>
      </c>
      <c r="AV276" s="2">
        <f>SUM(AT281:AT287)*'Input Sheet'!$D$159</f>
        <v>0</v>
      </c>
      <c r="AW276" s="2">
        <f>SUM(AU281:AU287)*'Input Sheet'!$D$159</f>
        <v>0</v>
      </c>
      <c r="AX276" s="2">
        <f>SUM(AV281:AV287)*'Input Sheet'!$D$159</f>
        <v>0</v>
      </c>
      <c r="AY276" s="2">
        <f>SUM(AW281:AW287)*'Input Sheet'!$D$159</f>
        <v>0</v>
      </c>
      <c r="AZ276" s="2">
        <f>SUM(AX281:AX287)*'Input Sheet'!$D$159</f>
        <v>0</v>
      </c>
      <c r="BA276" s="2">
        <f>SUM(AY281:AY287)*'Input Sheet'!$D$159</f>
        <v>0</v>
      </c>
      <c r="BB276" s="2">
        <f>SUM(AZ281:AZ287)*'Input Sheet'!$D$159</f>
        <v>0</v>
      </c>
      <c r="BC276" s="2">
        <f>SUM(BA281:BA287)*'Input Sheet'!$D$159</f>
        <v>0</v>
      </c>
      <c r="BD276" s="2">
        <f>SUM(BB281:BB287)*'Input Sheet'!$D$159</f>
        <v>0</v>
      </c>
      <c r="BE276" s="2">
        <f>SUM(BC281:BC287)*'Input Sheet'!$D$159</f>
        <v>0</v>
      </c>
      <c r="BF276" s="2">
        <f>SUM(BD281:BD287)*'Input Sheet'!$D$159</f>
        <v>0</v>
      </c>
      <c r="BG276" s="2">
        <f>SUM(BE281:BE287)*'Input Sheet'!$D$159</f>
        <v>0</v>
      </c>
      <c r="BH276" s="2">
        <f>SUM(BF281:BF287)*'Input Sheet'!$D$159</f>
        <v>0</v>
      </c>
      <c r="BI276" s="2">
        <f>SUM(BG281:BG287)*'Input Sheet'!$D$159</f>
        <v>0</v>
      </c>
      <c r="BJ276" s="2">
        <f>SUM(BH281:BH287)*'Input Sheet'!$D$159</f>
        <v>0</v>
      </c>
    </row>
    <row r="277" spans="1:62" x14ac:dyDescent="0.25">
      <c r="A277" s="2" t="s">
        <v>238</v>
      </c>
      <c r="C277" s="30"/>
      <c r="D277" s="30"/>
      <c r="E277" s="30"/>
      <c r="F277" s="2">
        <f>SUM(C280:C287)*'Input Sheet'!$D$160</f>
        <v>0</v>
      </c>
      <c r="G277" s="2">
        <f>SUM(D281:D287)*'Input Sheet'!$D$160</f>
        <v>0</v>
      </c>
      <c r="H277" s="2">
        <f>SUM(E281:E287)*'Input Sheet'!$D$160</f>
        <v>0</v>
      </c>
      <c r="I277" s="2">
        <f>SUM(F281:F287)*'Input Sheet'!$D$160</f>
        <v>0</v>
      </c>
      <c r="J277" s="2">
        <f>SUM(G281:G287)*'Input Sheet'!$D$160</f>
        <v>0</v>
      </c>
      <c r="K277" s="2">
        <f>SUM(H281:H287)*'Input Sheet'!$D$160</f>
        <v>0</v>
      </c>
      <c r="L277" s="2">
        <f>SUM(I281:I287)*'Input Sheet'!$D$160</f>
        <v>0</v>
      </c>
      <c r="M277" s="2">
        <f>SUM(J281:J287)*'Input Sheet'!$D$160</f>
        <v>0</v>
      </c>
      <c r="N277" s="2">
        <f>SUM(K281:K287)*'Input Sheet'!$D$160</f>
        <v>0</v>
      </c>
      <c r="O277" s="2">
        <f>SUM(L281:L287)*'Input Sheet'!$D$160</f>
        <v>0</v>
      </c>
      <c r="P277" s="2">
        <f>SUM(M281:M287)*'Input Sheet'!$D$160</f>
        <v>0</v>
      </c>
      <c r="Q277" s="2">
        <f>SUM(N281:N287)*'Input Sheet'!$D$160</f>
        <v>0</v>
      </c>
      <c r="R277" s="2">
        <f>SUM(O281:O287)*'Input Sheet'!$D$160</f>
        <v>0</v>
      </c>
      <c r="S277" s="2">
        <f>SUM(P281:P287)*'Input Sheet'!$D$160</f>
        <v>0</v>
      </c>
      <c r="T277" s="2">
        <f>SUM(Q281:Q287)*'Input Sheet'!$D$160</f>
        <v>0</v>
      </c>
      <c r="U277" s="2">
        <f>SUM(R281:R287)*'Input Sheet'!$D$160</f>
        <v>0</v>
      </c>
      <c r="V277" s="2">
        <f>SUM(S281:S287)*'Input Sheet'!$D$160</f>
        <v>0</v>
      </c>
      <c r="W277" s="2">
        <f>SUM(T281:T287)*'Input Sheet'!$D$160</f>
        <v>0</v>
      </c>
      <c r="X277" s="2">
        <f>SUM(U281:U287)*'Input Sheet'!$D$160</f>
        <v>0</v>
      </c>
      <c r="Y277" s="2">
        <f>SUM(V281:V287)*'Input Sheet'!$D$160</f>
        <v>0</v>
      </c>
      <c r="Z277" s="2">
        <f>SUM(W281:W287)*'Input Sheet'!$D$160</f>
        <v>0</v>
      </c>
      <c r="AA277" s="2">
        <f>SUM(X281:X287)*'Input Sheet'!$D$160</f>
        <v>0</v>
      </c>
      <c r="AB277" s="2">
        <f>SUM(Y281:Y287)*'Input Sheet'!$D$160</f>
        <v>0</v>
      </c>
      <c r="AC277" s="2">
        <f>SUM(Z281:Z287)*'Input Sheet'!$D$160</f>
        <v>0</v>
      </c>
      <c r="AD277" s="2">
        <f>SUM(AA281:AA287)*'Input Sheet'!$D$160</f>
        <v>0</v>
      </c>
      <c r="AE277" s="2">
        <f>SUM(AB281:AB287)*'Input Sheet'!$D$160</f>
        <v>0</v>
      </c>
      <c r="AF277" s="2">
        <f>SUM(AC281:AC287)*'Input Sheet'!$D$160</f>
        <v>0</v>
      </c>
      <c r="AG277" s="2">
        <f>SUM(AD281:AD287)*'Input Sheet'!$D$160</f>
        <v>0</v>
      </c>
      <c r="AH277" s="2">
        <f>SUM(AE281:AE287)*'Input Sheet'!$D$160</f>
        <v>0</v>
      </c>
      <c r="AI277" s="2">
        <f>SUM(AF281:AF287)*'Input Sheet'!$D$160</f>
        <v>0</v>
      </c>
      <c r="AJ277" s="2">
        <f>SUM(AG281:AG287)*'Input Sheet'!$D$160</f>
        <v>0</v>
      </c>
      <c r="AK277" s="2">
        <f>SUM(AH281:AH287)*'Input Sheet'!$D$160</f>
        <v>0</v>
      </c>
      <c r="AL277" s="2">
        <f>SUM(AI281:AI287)*'Input Sheet'!$D$160</f>
        <v>0</v>
      </c>
      <c r="AM277" s="2">
        <f>SUM(AJ281:AJ287)*'Input Sheet'!$D$160</f>
        <v>0</v>
      </c>
      <c r="AN277" s="2">
        <f>SUM(AK281:AK287)*'Input Sheet'!$D$160</f>
        <v>0</v>
      </c>
      <c r="AO277" s="2">
        <f>SUM(AL281:AL287)*'Input Sheet'!$D$160</f>
        <v>0</v>
      </c>
      <c r="AP277" s="2">
        <f>SUM(AM281:AM287)*'Input Sheet'!$D$160</f>
        <v>0</v>
      </c>
      <c r="AQ277" s="2">
        <f>SUM(AN281:AN287)*'Input Sheet'!$D$160</f>
        <v>0</v>
      </c>
      <c r="AR277" s="2">
        <f>SUM(AO281:AO287)*'Input Sheet'!$D$160</f>
        <v>0</v>
      </c>
      <c r="AS277" s="2">
        <f>SUM(AP281:AP287)*'Input Sheet'!$D$160</f>
        <v>0</v>
      </c>
      <c r="AT277" s="2">
        <f>SUM(AQ281:AQ287)*'Input Sheet'!$D$160</f>
        <v>0</v>
      </c>
      <c r="AU277" s="2">
        <f>SUM(AR281:AR287)*'Input Sheet'!$D$160</f>
        <v>0</v>
      </c>
      <c r="AV277" s="2">
        <f>SUM(AS281:AS287)*'Input Sheet'!$D$160</f>
        <v>0</v>
      </c>
      <c r="AW277" s="2">
        <f>SUM(AT281:AT287)*'Input Sheet'!$D$160</f>
        <v>0</v>
      </c>
      <c r="AX277" s="2">
        <f>SUM(AU281:AU287)*'Input Sheet'!$D$160</f>
        <v>0</v>
      </c>
      <c r="AY277" s="2">
        <f>SUM(AV281:AV287)*'Input Sheet'!$D$160</f>
        <v>0</v>
      </c>
      <c r="AZ277" s="2">
        <f>SUM(AW281:AW287)*'Input Sheet'!$D$160</f>
        <v>0</v>
      </c>
      <c r="BA277" s="2">
        <f>SUM(AX281:AX287)*'Input Sheet'!$D$160</f>
        <v>0</v>
      </c>
      <c r="BB277" s="2">
        <f>SUM(AY281:AY287)*'Input Sheet'!$D$160</f>
        <v>0</v>
      </c>
      <c r="BC277" s="2">
        <f>SUM(AZ281:AZ287)*'Input Sheet'!$D$160</f>
        <v>0</v>
      </c>
      <c r="BD277" s="2">
        <f>SUM(BA281:BA287)*'Input Sheet'!$D$160</f>
        <v>0</v>
      </c>
      <c r="BE277" s="2">
        <f>SUM(BB281:BB287)*'Input Sheet'!$D$160</f>
        <v>0</v>
      </c>
      <c r="BF277" s="2">
        <f>SUM(BC281:BC287)*'Input Sheet'!$D$160</f>
        <v>0</v>
      </c>
      <c r="BG277" s="2">
        <f>SUM(BD281:BD287)*'Input Sheet'!$D$160</f>
        <v>0</v>
      </c>
      <c r="BH277" s="2">
        <f>SUM(BE281:BE287)*'Input Sheet'!$D$160</f>
        <v>0</v>
      </c>
      <c r="BI277" s="2">
        <f>SUM(BF281:BF287)*'Input Sheet'!$D$160</f>
        <v>0</v>
      </c>
      <c r="BJ277" s="2">
        <f>SUM(BG281:BG287)*'Input Sheet'!$D$160</f>
        <v>0</v>
      </c>
    </row>
    <row r="278" spans="1:62" ht="14.4" thickBot="1" x14ac:dyDescent="0.3">
      <c r="C278" s="28">
        <f>SUM(C274:C277)</f>
        <v>0</v>
      </c>
      <c r="D278" s="28">
        <f t="shared" ref="D278:AL278" si="211">SUM(D274:D277)</f>
        <v>64754</v>
      </c>
      <c r="E278" s="28">
        <f t="shared" si="211"/>
        <v>82701.999999999985</v>
      </c>
      <c r="F278" s="28">
        <f t="shared" si="211"/>
        <v>65400.999999999985</v>
      </c>
      <c r="G278" s="28">
        <f t="shared" si="211"/>
        <v>71599</v>
      </c>
      <c r="H278" s="28">
        <f t="shared" si="211"/>
        <v>66047</v>
      </c>
      <c r="I278" s="28">
        <f t="shared" si="211"/>
        <v>99348.500000000015</v>
      </c>
      <c r="J278" s="28">
        <f t="shared" si="211"/>
        <v>71056.500000000015</v>
      </c>
      <c r="K278" s="28">
        <f t="shared" si="211"/>
        <v>72318.380625000005</v>
      </c>
      <c r="L278" s="28">
        <f t="shared" si="211"/>
        <v>73586.928215625012</v>
      </c>
      <c r="M278" s="28">
        <f t="shared" si="211"/>
        <v>74863.055872796875</v>
      </c>
      <c r="N278" s="28">
        <f t="shared" si="211"/>
        <v>76146.682762666329</v>
      </c>
      <c r="O278" s="28">
        <f t="shared" si="211"/>
        <v>77441.735040976506</v>
      </c>
      <c r="P278" s="28">
        <f t="shared" si="211"/>
        <v>213035.90988540422</v>
      </c>
      <c r="Q278" s="28">
        <f t="shared" si="211"/>
        <v>209181.26886313636</v>
      </c>
      <c r="R278" s="28">
        <f t="shared" si="211"/>
        <v>211224.00014170975</v>
      </c>
      <c r="S278" s="28">
        <f t="shared" si="211"/>
        <v>213291.40485590667</v>
      </c>
      <c r="T278" s="28">
        <f t="shared" si="211"/>
        <v>215384.80605063116</v>
      </c>
      <c r="U278" s="28">
        <f t="shared" si="211"/>
        <v>217504.54989852326</v>
      </c>
      <c r="V278" s="28">
        <f t="shared" si="211"/>
        <v>220260.01946720399</v>
      </c>
      <c r="W278" s="28">
        <f t="shared" si="211"/>
        <v>248152.66976396213</v>
      </c>
      <c r="X278" s="28">
        <f t="shared" si="211"/>
        <v>227453.24913791925</v>
      </c>
      <c r="Y278" s="28">
        <f t="shared" si="211"/>
        <v>230277.51575434537</v>
      </c>
      <c r="Z278" s="28">
        <f t="shared" si="211"/>
        <v>233127.23790505176</v>
      </c>
      <c r="AA278" s="28">
        <f t="shared" si="211"/>
        <v>236002.1943247531</v>
      </c>
      <c r="AB278" s="28">
        <f t="shared" si="211"/>
        <v>419648.08916144026</v>
      </c>
      <c r="AC278" s="28">
        <f t="shared" si="211"/>
        <v>423205.35806251474</v>
      </c>
      <c r="AD278" s="28">
        <f t="shared" si="211"/>
        <v>426782.54129716754</v>
      </c>
      <c r="AE278" s="28">
        <f t="shared" si="211"/>
        <v>430381.74999389664</v>
      </c>
      <c r="AF278" s="28">
        <f t="shared" si="211"/>
        <v>434006.10195356124</v>
      </c>
      <c r="AG278" s="28">
        <f t="shared" si="211"/>
        <v>437654.72210303281</v>
      </c>
      <c r="AH278" s="28">
        <f t="shared" si="211"/>
        <v>455116.34065734595</v>
      </c>
      <c r="AI278" s="28">
        <f t="shared" si="211"/>
        <v>454183.82118204382</v>
      </c>
      <c r="AJ278" s="28">
        <f t="shared" si="211"/>
        <v>453293.37680995947</v>
      </c>
      <c r="AK278" s="28">
        <f t="shared" si="211"/>
        <v>458318.23457974248</v>
      </c>
      <c r="AL278" s="28">
        <f t="shared" si="211"/>
        <v>463386.63585255091</v>
      </c>
      <c r="AM278" s="28">
        <f t="shared" ref="AM278:BJ278" si="212">SUM(AM274:AM277)</f>
        <v>468500.83673474781</v>
      </c>
      <c r="AN278" s="28">
        <f t="shared" si="212"/>
        <v>736906.73659292306</v>
      </c>
      <c r="AO278" s="28">
        <f t="shared" si="212"/>
        <v>742713.22254038812</v>
      </c>
      <c r="AP278" s="28">
        <f t="shared" si="212"/>
        <v>754450.65395523515</v>
      </c>
      <c r="AQ278" s="28">
        <f t="shared" si="212"/>
        <v>754495.50032283575</v>
      </c>
      <c r="AR278" s="28">
        <f t="shared" si="212"/>
        <v>760473.24996481161</v>
      </c>
      <c r="AS278" s="28">
        <f t="shared" si="212"/>
        <v>766514.41055314022</v>
      </c>
      <c r="AT278" s="28">
        <f t="shared" si="212"/>
        <v>772617.50963216659</v>
      </c>
      <c r="AU278" s="28">
        <f t="shared" si="212"/>
        <v>778785.0951487124</v>
      </c>
      <c r="AV278" s="28">
        <f t="shared" si="212"/>
        <v>785021.73599047307</v>
      </c>
      <c r="AW278" s="28">
        <f t="shared" si="212"/>
        <v>791327.02253290103</v>
      </c>
      <c r="AX278" s="28">
        <f t="shared" si="212"/>
        <v>797703.56719477067</v>
      </c>
      <c r="AY278" s="28">
        <f t="shared" si="212"/>
        <v>810029.00500263087</v>
      </c>
      <c r="AZ278" s="28">
        <f t="shared" si="212"/>
        <v>867841.56874964677</v>
      </c>
      <c r="BA278" s="28">
        <f t="shared" si="212"/>
        <v>860059.89837456716</v>
      </c>
      <c r="BB278" s="28">
        <f t="shared" si="212"/>
        <v>869943.52118984843</v>
      </c>
      <c r="BC278" s="28">
        <f t="shared" si="212"/>
        <v>879867.54641800642</v>
      </c>
      <c r="BD278" s="28">
        <f t="shared" si="212"/>
        <v>889833.09247257339</v>
      </c>
      <c r="BE278" s="28">
        <f t="shared" si="212"/>
        <v>899842.2872036522</v>
      </c>
      <c r="BF278" s="28">
        <f t="shared" si="212"/>
        <v>909897.26814690616</v>
      </c>
      <c r="BG278" s="28">
        <f t="shared" si="212"/>
        <v>919998.18277605786</v>
      </c>
      <c r="BH278" s="28">
        <f t="shared" si="212"/>
        <v>930146.18875898106</v>
      </c>
      <c r="BI278" s="28">
        <f t="shared" si="212"/>
        <v>940344.45421746036</v>
      </c>
      <c r="BJ278" s="28">
        <f t="shared" si="212"/>
        <v>950594.15799070511</v>
      </c>
    </row>
    <row r="279" spans="1:62" ht="14.4" thickTop="1" x14ac:dyDescent="0.25">
      <c r="A279" s="2" t="s">
        <v>239</v>
      </c>
    </row>
    <row r="280" spans="1:62" x14ac:dyDescent="0.25">
      <c r="A280" s="2" t="s">
        <v>193</v>
      </c>
      <c r="C280" s="2">
        <f>'Input Sheet'!C264</f>
        <v>0</v>
      </c>
      <c r="D280" s="2">
        <f>C289</f>
        <v>64754</v>
      </c>
      <c r="E280" s="2">
        <f t="shared" ref="E280:AL280" si="213">D289</f>
        <v>82702</v>
      </c>
      <c r="F280" s="2">
        <f t="shared" si="213"/>
        <v>65401.000000000015</v>
      </c>
      <c r="G280" s="2">
        <f t="shared" si="213"/>
        <v>71599.000000000015</v>
      </c>
      <c r="H280" s="2">
        <f t="shared" si="213"/>
        <v>66047</v>
      </c>
      <c r="I280" s="2">
        <f t="shared" si="213"/>
        <v>99348.5</v>
      </c>
      <c r="J280" s="2">
        <f t="shared" si="213"/>
        <v>71056.499999999985</v>
      </c>
      <c r="K280" s="2">
        <f t="shared" si="213"/>
        <v>72318.380624999976</v>
      </c>
      <c r="L280" s="2">
        <f t="shared" si="213"/>
        <v>73586.928215624983</v>
      </c>
      <c r="M280" s="2">
        <f t="shared" si="213"/>
        <v>74863.055872796846</v>
      </c>
      <c r="N280" s="2">
        <f t="shared" si="213"/>
        <v>76146.6827626663</v>
      </c>
      <c r="O280" s="2">
        <f t="shared" si="213"/>
        <v>77441.735040976477</v>
      </c>
      <c r="P280" s="2">
        <f t="shared" si="213"/>
        <v>213035.90988540422</v>
      </c>
      <c r="Q280" s="2">
        <f t="shared" si="213"/>
        <v>209181.26886313636</v>
      </c>
      <c r="R280" s="2">
        <f t="shared" si="213"/>
        <v>211224.00014170975</v>
      </c>
      <c r="S280" s="2">
        <f t="shared" si="213"/>
        <v>213291.40485590667</v>
      </c>
      <c r="T280" s="2">
        <f t="shared" si="213"/>
        <v>215384.80605063116</v>
      </c>
      <c r="U280" s="2">
        <f t="shared" si="213"/>
        <v>217504.54989852326</v>
      </c>
      <c r="V280" s="2">
        <f t="shared" si="213"/>
        <v>220260.01946720399</v>
      </c>
      <c r="W280" s="2">
        <f t="shared" si="213"/>
        <v>248152.66976396216</v>
      </c>
      <c r="X280" s="2">
        <f t="shared" si="213"/>
        <v>227453.24913791931</v>
      </c>
      <c r="Y280" s="2">
        <f t="shared" si="213"/>
        <v>230277.51575434543</v>
      </c>
      <c r="Z280" s="2">
        <f t="shared" si="213"/>
        <v>233127.23790505182</v>
      </c>
      <c r="AA280" s="2">
        <f t="shared" si="213"/>
        <v>236002.19432475316</v>
      </c>
      <c r="AB280" s="2">
        <f t="shared" si="213"/>
        <v>419648.08916144026</v>
      </c>
      <c r="AC280" s="2">
        <f t="shared" si="213"/>
        <v>423205.3580625148</v>
      </c>
      <c r="AD280" s="2">
        <f t="shared" si="213"/>
        <v>426782.5412971676</v>
      </c>
      <c r="AE280" s="2">
        <f t="shared" si="213"/>
        <v>430381.74999389669</v>
      </c>
      <c r="AF280" s="2">
        <f t="shared" si="213"/>
        <v>434006.10195356136</v>
      </c>
      <c r="AG280" s="2">
        <f t="shared" si="213"/>
        <v>437654.72210303292</v>
      </c>
      <c r="AH280" s="2">
        <f t="shared" si="213"/>
        <v>455116.34065734613</v>
      </c>
      <c r="AI280" s="2">
        <f t="shared" si="213"/>
        <v>454183.82118204399</v>
      </c>
      <c r="AJ280" s="2">
        <f t="shared" si="213"/>
        <v>453293.37680995971</v>
      </c>
      <c r="AK280" s="2">
        <f t="shared" si="213"/>
        <v>458318.23457974271</v>
      </c>
      <c r="AL280" s="2">
        <f t="shared" si="213"/>
        <v>463386.63585255115</v>
      </c>
      <c r="AM280" s="2">
        <f t="shared" ref="AM280:BJ280" si="214">AL289</f>
        <v>468500.83673474804</v>
      </c>
      <c r="AN280" s="2">
        <f t="shared" si="214"/>
        <v>736906.73659292329</v>
      </c>
      <c r="AO280" s="2">
        <f t="shared" si="214"/>
        <v>742713.22254038835</v>
      </c>
      <c r="AP280" s="2">
        <f t="shared" si="214"/>
        <v>754450.65395523538</v>
      </c>
      <c r="AQ280" s="2">
        <f t="shared" si="214"/>
        <v>754495.50032283599</v>
      </c>
      <c r="AR280" s="2">
        <f t="shared" si="214"/>
        <v>760473.24996481184</v>
      </c>
      <c r="AS280" s="2">
        <f t="shared" si="214"/>
        <v>766514.41055314033</v>
      </c>
      <c r="AT280" s="2">
        <f t="shared" si="214"/>
        <v>772617.50963216682</v>
      </c>
      <c r="AU280" s="2">
        <f t="shared" si="214"/>
        <v>778785.09514871275</v>
      </c>
      <c r="AV280" s="2">
        <f t="shared" si="214"/>
        <v>785021.73599047353</v>
      </c>
      <c r="AW280" s="2">
        <f t="shared" si="214"/>
        <v>791327.02253290149</v>
      </c>
      <c r="AX280" s="2">
        <f t="shared" si="214"/>
        <v>797703.56719477125</v>
      </c>
      <c r="AY280" s="2">
        <f t="shared" si="214"/>
        <v>810029.00500263146</v>
      </c>
      <c r="AZ280" s="2">
        <f t="shared" si="214"/>
        <v>867841.56874964735</v>
      </c>
      <c r="BA280" s="2">
        <f t="shared" si="214"/>
        <v>860059.89837456762</v>
      </c>
      <c r="BB280" s="2">
        <f t="shared" si="214"/>
        <v>869943.52118984901</v>
      </c>
      <c r="BC280" s="2">
        <f t="shared" si="214"/>
        <v>879867.546418007</v>
      </c>
      <c r="BD280" s="2">
        <f t="shared" si="214"/>
        <v>889833.09247257386</v>
      </c>
      <c r="BE280" s="2">
        <f t="shared" si="214"/>
        <v>899842.28720365267</v>
      </c>
      <c r="BF280" s="2">
        <f t="shared" si="214"/>
        <v>909897.26814690663</v>
      </c>
      <c r="BG280" s="2">
        <f t="shared" si="214"/>
        <v>919998.18277605844</v>
      </c>
      <c r="BH280" s="2">
        <f t="shared" si="214"/>
        <v>930146.18875898165</v>
      </c>
      <c r="BI280" s="2">
        <f t="shared" si="214"/>
        <v>940344.45421746082</v>
      </c>
      <c r="BJ280" s="2">
        <f t="shared" si="214"/>
        <v>950594.15799070557</v>
      </c>
    </row>
    <row r="281" spans="1:62" x14ac:dyDescent="0.25">
      <c r="A281" s="2" t="str">
        <f t="shared" ref="A281:A286" si="215">B26</f>
        <v>SaaS - Tier 1 Costs</v>
      </c>
      <c r="C281" s="2">
        <f t="shared" ref="C281:AH281" si="216">C34+C359</f>
        <v>0</v>
      </c>
      <c r="D281" s="2">
        <f t="shared" si="216"/>
        <v>0</v>
      </c>
      <c r="E281" s="2">
        <f t="shared" si="216"/>
        <v>0</v>
      </c>
      <c r="F281" s="2">
        <f t="shared" si="216"/>
        <v>0</v>
      </c>
      <c r="G281" s="2">
        <f t="shared" si="216"/>
        <v>0</v>
      </c>
      <c r="H281" s="2">
        <f t="shared" si="216"/>
        <v>0</v>
      </c>
      <c r="I281" s="2">
        <f t="shared" si="216"/>
        <v>0</v>
      </c>
      <c r="J281" s="2">
        <f t="shared" si="216"/>
        <v>0</v>
      </c>
      <c r="K281" s="2">
        <f t="shared" si="216"/>
        <v>0</v>
      </c>
      <c r="L281" s="2">
        <f t="shared" si="216"/>
        <v>0</v>
      </c>
      <c r="M281" s="2">
        <f t="shared" si="216"/>
        <v>0</v>
      </c>
      <c r="N281" s="2">
        <f t="shared" si="216"/>
        <v>0</v>
      </c>
      <c r="O281" s="2">
        <f t="shared" si="216"/>
        <v>0</v>
      </c>
      <c r="P281" s="2">
        <f t="shared" si="216"/>
        <v>0</v>
      </c>
      <c r="Q281" s="2">
        <f t="shared" si="216"/>
        <v>0</v>
      </c>
      <c r="R281" s="2">
        <f t="shared" si="216"/>
        <v>0</v>
      </c>
      <c r="S281" s="2">
        <f t="shared" si="216"/>
        <v>0</v>
      </c>
      <c r="T281" s="2">
        <f t="shared" si="216"/>
        <v>0</v>
      </c>
      <c r="U281" s="2">
        <f t="shared" si="216"/>
        <v>0</v>
      </c>
      <c r="V281" s="2">
        <f t="shared" si="216"/>
        <v>0</v>
      </c>
      <c r="W281" s="2">
        <f t="shared" si="216"/>
        <v>0</v>
      </c>
      <c r="X281" s="2">
        <f t="shared" si="216"/>
        <v>0</v>
      </c>
      <c r="Y281" s="2">
        <f t="shared" si="216"/>
        <v>0</v>
      </c>
      <c r="Z281" s="2">
        <f t="shared" si="216"/>
        <v>0</v>
      </c>
      <c r="AA281" s="2">
        <f t="shared" si="216"/>
        <v>0</v>
      </c>
      <c r="AB281" s="2">
        <f t="shared" si="216"/>
        <v>0</v>
      </c>
      <c r="AC281" s="2">
        <f t="shared" si="216"/>
        <v>0</v>
      </c>
      <c r="AD281" s="2">
        <f t="shared" si="216"/>
        <v>0</v>
      </c>
      <c r="AE281" s="2">
        <f t="shared" si="216"/>
        <v>0</v>
      </c>
      <c r="AF281" s="2">
        <f t="shared" si="216"/>
        <v>0</v>
      </c>
      <c r="AG281" s="2">
        <f t="shared" si="216"/>
        <v>0</v>
      </c>
      <c r="AH281" s="2">
        <f t="shared" si="216"/>
        <v>0</v>
      </c>
      <c r="AI281" s="2">
        <f t="shared" ref="AI281:BJ281" si="217">AI34+AI359</f>
        <v>0</v>
      </c>
      <c r="AJ281" s="2">
        <f t="shared" si="217"/>
        <v>0</v>
      </c>
      <c r="AK281" s="2">
        <f t="shared" si="217"/>
        <v>0</v>
      </c>
      <c r="AL281" s="2">
        <f t="shared" si="217"/>
        <v>0</v>
      </c>
      <c r="AM281" s="2">
        <f t="shared" si="217"/>
        <v>0</v>
      </c>
      <c r="AN281" s="2">
        <f t="shared" si="217"/>
        <v>0</v>
      </c>
      <c r="AO281" s="2">
        <f t="shared" si="217"/>
        <v>0</v>
      </c>
      <c r="AP281" s="2">
        <f t="shared" si="217"/>
        <v>0</v>
      </c>
      <c r="AQ281" s="2">
        <f t="shared" si="217"/>
        <v>0</v>
      </c>
      <c r="AR281" s="2">
        <f t="shared" si="217"/>
        <v>0</v>
      </c>
      <c r="AS281" s="2">
        <f t="shared" si="217"/>
        <v>0</v>
      </c>
      <c r="AT281" s="2">
        <f t="shared" si="217"/>
        <v>0</v>
      </c>
      <c r="AU281" s="2">
        <f t="shared" si="217"/>
        <v>0</v>
      </c>
      <c r="AV281" s="2">
        <f t="shared" si="217"/>
        <v>0</v>
      </c>
      <c r="AW281" s="2">
        <f t="shared" si="217"/>
        <v>0</v>
      </c>
      <c r="AX281" s="2">
        <f t="shared" si="217"/>
        <v>0</v>
      </c>
      <c r="AY281" s="2">
        <f t="shared" si="217"/>
        <v>0</v>
      </c>
      <c r="AZ281" s="2">
        <f t="shared" si="217"/>
        <v>0</v>
      </c>
      <c r="BA281" s="2">
        <f t="shared" si="217"/>
        <v>0</v>
      </c>
      <c r="BB281" s="2">
        <f t="shared" si="217"/>
        <v>0</v>
      </c>
      <c r="BC281" s="2">
        <f t="shared" si="217"/>
        <v>0</v>
      </c>
      <c r="BD281" s="2">
        <f t="shared" si="217"/>
        <v>0</v>
      </c>
      <c r="BE281" s="2">
        <f t="shared" si="217"/>
        <v>0</v>
      </c>
      <c r="BF281" s="2">
        <f t="shared" si="217"/>
        <v>0</v>
      </c>
      <c r="BG281" s="2">
        <f t="shared" si="217"/>
        <v>0</v>
      </c>
      <c r="BH281" s="2">
        <f t="shared" si="217"/>
        <v>0</v>
      </c>
      <c r="BI281" s="2">
        <f t="shared" si="217"/>
        <v>0</v>
      </c>
      <c r="BJ281" s="2">
        <f t="shared" si="217"/>
        <v>0</v>
      </c>
    </row>
    <row r="282" spans="1:62" x14ac:dyDescent="0.25">
      <c r="A282" s="2" t="str">
        <f t="shared" si="215"/>
        <v>SaaS 2 - Tier 2 Costs</v>
      </c>
      <c r="C282" s="2">
        <f t="shared" ref="C282:AH282" si="218">C35+C360</f>
        <v>0</v>
      </c>
      <c r="D282" s="2">
        <f t="shared" si="218"/>
        <v>0</v>
      </c>
      <c r="E282" s="2">
        <f t="shared" si="218"/>
        <v>0</v>
      </c>
      <c r="F282" s="2">
        <f t="shared" si="218"/>
        <v>0</v>
      </c>
      <c r="G282" s="2">
        <f t="shared" si="218"/>
        <v>0</v>
      </c>
      <c r="H282" s="2">
        <f t="shared" si="218"/>
        <v>0</v>
      </c>
      <c r="I282" s="2">
        <f t="shared" si="218"/>
        <v>0</v>
      </c>
      <c r="J282" s="2">
        <f t="shared" si="218"/>
        <v>0</v>
      </c>
      <c r="K282" s="2">
        <f t="shared" si="218"/>
        <v>0</v>
      </c>
      <c r="L282" s="2">
        <f t="shared" si="218"/>
        <v>0</v>
      </c>
      <c r="M282" s="2">
        <f t="shared" si="218"/>
        <v>0</v>
      </c>
      <c r="N282" s="2">
        <f t="shared" si="218"/>
        <v>0</v>
      </c>
      <c r="O282" s="2">
        <f t="shared" si="218"/>
        <v>0</v>
      </c>
      <c r="P282" s="2">
        <f t="shared" si="218"/>
        <v>0</v>
      </c>
      <c r="Q282" s="2">
        <f t="shared" si="218"/>
        <v>0</v>
      </c>
      <c r="R282" s="2">
        <f t="shared" si="218"/>
        <v>0</v>
      </c>
      <c r="S282" s="2">
        <f t="shared" si="218"/>
        <v>0</v>
      </c>
      <c r="T282" s="2">
        <f t="shared" si="218"/>
        <v>0</v>
      </c>
      <c r="U282" s="2">
        <f t="shared" si="218"/>
        <v>0</v>
      </c>
      <c r="V282" s="2">
        <f t="shared" si="218"/>
        <v>0</v>
      </c>
      <c r="W282" s="2">
        <f t="shared" si="218"/>
        <v>0</v>
      </c>
      <c r="X282" s="2">
        <f t="shared" si="218"/>
        <v>0</v>
      </c>
      <c r="Y282" s="2">
        <f t="shared" si="218"/>
        <v>0</v>
      </c>
      <c r="Z282" s="2">
        <f t="shared" si="218"/>
        <v>0</v>
      </c>
      <c r="AA282" s="2">
        <f t="shared" si="218"/>
        <v>0</v>
      </c>
      <c r="AB282" s="2">
        <f t="shared" si="218"/>
        <v>0</v>
      </c>
      <c r="AC282" s="2">
        <f t="shared" si="218"/>
        <v>0</v>
      </c>
      <c r="AD282" s="2">
        <f t="shared" si="218"/>
        <v>0</v>
      </c>
      <c r="AE282" s="2">
        <f t="shared" si="218"/>
        <v>0</v>
      </c>
      <c r="AF282" s="2">
        <f t="shared" si="218"/>
        <v>0</v>
      </c>
      <c r="AG282" s="2">
        <f t="shared" si="218"/>
        <v>0</v>
      </c>
      <c r="AH282" s="2">
        <f t="shared" si="218"/>
        <v>0</v>
      </c>
      <c r="AI282" s="2">
        <f t="shared" ref="AI282:BJ282" si="219">AI35+AI360</f>
        <v>0</v>
      </c>
      <c r="AJ282" s="2">
        <f t="shared" si="219"/>
        <v>0</v>
      </c>
      <c r="AK282" s="2">
        <f t="shared" si="219"/>
        <v>0</v>
      </c>
      <c r="AL282" s="2">
        <f t="shared" si="219"/>
        <v>0</v>
      </c>
      <c r="AM282" s="2">
        <f t="shared" si="219"/>
        <v>0</v>
      </c>
      <c r="AN282" s="2">
        <f t="shared" si="219"/>
        <v>0</v>
      </c>
      <c r="AO282" s="2">
        <f t="shared" si="219"/>
        <v>0</v>
      </c>
      <c r="AP282" s="2">
        <f t="shared" si="219"/>
        <v>0</v>
      </c>
      <c r="AQ282" s="2">
        <f t="shared" si="219"/>
        <v>0</v>
      </c>
      <c r="AR282" s="2">
        <f t="shared" si="219"/>
        <v>0</v>
      </c>
      <c r="AS282" s="2">
        <f t="shared" si="219"/>
        <v>0</v>
      </c>
      <c r="AT282" s="2">
        <f t="shared" si="219"/>
        <v>0</v>
      </c>
      <c r="AU282" s="2">
        <f t="shared" si="219"/>
        <v>0</v>
      </c>
      <c r="AV282" s="2">
        <f t="shared" si="219"/>
        <v>0</v>
      </c>
      <c r="AW282" s="2">
        <f t="shared" si="219"/>
        <v>0</v>
      </c>
      <c r="AX282" s="2">
        <f t="shared" si="219"/>
        <v>0</v>
      </c>
      <c r="AY282" s="2">
        <f t="shared" si="219"/>
        <v>0</v>
      </c>
      <c r="AZ282" s="2">
        <f t="shared" si="219"/>
        <v>0</v>
      </c>
      <c r="BA282" s="2">
        <f t="shared" si="219"/>
        <v>0</v>
      </c>
      <c r="BB282" s="2">
        <f t="shared" si="219"/>
        <v>0</v>
      </c>
      <c r="BC282" s="2">
        <f t="shared" si="219"/>
        <v>0</v>
      </c>
      <c r="BD282" s="2">
        <f t="shared" si="219"/>
        <v>0</v>
      </c>
      <c r="BE282" s="2">
        <f t="shared" si="219"/>
        <v>0</v>
      </c>
      <c r="BF282" s="2">
        <f t="shared" si="219"/>
        <v>0</v>
      </c>
      <c r="BG282" s="2">
        <f t="shared" si="219"/>
        <v>0</v>
      </c>
      <c r="BH282" s="2">
        <f t="shared" si="219"/>
        <v>0</v>
      </c>
      <c r="BI282" s="2">
        <f t="shared" si="219"/>
        <v>0</v>
      </c>
      <c r="BJ282" s="2">
        <f t="shared" si="219"/>
        <v>0</v>
      </c>
    </row>
    <row r="283" spans="1:62" x14ac:dyDescent="0.25">
      <c r="A283" s="2" t="str">
        <f t="shared" si="215"/>
        <v>SaaS 3 - Tier 3 Costs</v>
      </c>
      <c r="C283" s="2">
        <f t="shared" ref="C283:AH283" si="220">C36+C361</f>
        <v>0</v>
      </c>
      <c r="D283" s="2">
        <f t="shared" si="220"/>
        <v>0</v>
      </c>
      <c r="E283" s="2">
        <f t="shared" si="220"/>
        <v>0</v>
      </c>
      <c r="F283" s="2">
        <f t="shared" si="220"/>
        <v>0</v>
      </c>
      <c r="G283" s="2">
        <f t="shared" si="220"/>
        <v>0</v>
      </c>
      <c r="H283" s="2">
        <f t="shared" si="220"/>
        <v>0</v>
      </c>
      <c r="I283" s="2">
        <f t="shared" si="220"/>
        <v>0</v>
      </c>
      <c r="J283" s="2">
        <f t="shared" si="220"/>
        <v>0</v>
      </c>
      <c r="K283" s="2">
        <f t="shared" si="220"/>
        <v>0</v>
      </c>
      <c r="L283" s="2">
        <f t="shared" si="220"/>
        <v>0</v>
      </c>
      <c r="M283" s="2">
        <f t="shared" si="220"/>
        <v>0</v>
      </c>
      <c r="N283" s="2">
        <f t="shared" si="220"/>
        <v>0</v>
      </c>
      <c r="O283" s="2">
        <f t="shared" si="220"/>
        <v>0</v>
      </c>
      <c r="P283" s="2">
        <f t="shared" si="220"/>
        <v>0</v>
      </c>
      <c r="Q283" s="2">
        <f t="shared" si="220"/>
        <v>0</v>
      </c>
      <c r="R283" s="2">
        <f t="shared" si="220"/>
        <v>0</v>
      </c>
      <c r="S283" s="2">
        <f t="shared" si="220"/>
        <v>0</v>
      </c>
      <c r="T283" s="2">
        <f t="shared" si="220"/>
        <v>0</v>
      </c>
      <c r="U283" s="2">
        <f t="shared" si="220"/>
        <v>0</v>
      </c>
      <c r="V283" s="2">
        <f t="shared" si="220"/>
        <v>0</v>
      </c>
      <c r="W283" s="2">
        <f t="shared" si="220"/>
        <v>0</v>
      </c>
      <c r="X283" s="2">
        <f t="shared" si="220"/>
        <v>0</v>
      </c>
      <c r="Y283" s="2">
        <f t="shared" si="220"/>
        <v>0</v>
      </c>
      <c r="Z283" s="2">
        <f t="shared" si="220"/>
        <v>0</v>
      </c>
      <c r="AA283" s="2">
        <f t="shared" si="220"/>
        <v>0</v>
      </c>
      <c r="AB283" s="2">
        <f t="shared" si="220"/>
        <v>0</v>
      </c>
      <c r="AC283" s="2">
        <f t="shared" si="220"/>
        <v>0</v>
      </c>
      <c r="AD283" s="2">
        <f t="shared" si="220"/>
        <v>0</v>
      </c>
      <c r="AE283" s="2">
        <f t="shared" si="220"/>
        <v>0</v>
      </c>
      <c r="AF283" s="2">
        <f t="shared" si="220"/>
        <v>0</v>
      </c>
      <c r="AG283" s="2">
        <f t="shared" si="220"/>
        <v>0</v>
      </c>
      <c r="AH283" s="2">
        <f t="shared" si="220"/>
        <v>0</v>
      </c>
      <c r="AI283" s="2">
        <f t="shared" ref="AI283:BJ283" si="221">AI36+AI361</f>
        <v>0</v>
      </c>
      <c r="AJ283" s="2">
        <f t="shared" si="221"/>
        <v>0</v>
      </c>
      <c r="AK283" s="2">
        <f t="shared" si="221"/>
        <v>0</v>
      </c>
      <c r="AL283" s="2">
        <f t="shared" si="221"/>
        <v>0</v>
      </c>
      <c r="AM283" s="2">
        <f t="shared" si="221"/>
        <v>0</v>
      </c>
      <c r="AN283" s="2">
        <f t="shared" si="221"/>
        <v>0</v>
      </c>
      <c r="AO283" s="2">
        <f t="shared" si="221"/>
        <v>0</v>
      </c>
      <c r="AP283" s="2">
        <f t="shared" si="221"/>
        <v>0</v>
      </c>
      <c r="AQ283" s="2">
        <f t="shared" si="221"/>
        <v>0</v>
      </c>
      <c r="AR283" s="2">
        <f t="shared" si="221"/>
        <v>0</v>
      </c>
      <c r="AS283" s="2">
        <f t="shared" si="221"/>
        <v>0</v>
      </c>
      <c r="AT283" s="2">
        <f t="shared" si="221"/>
        <v>0</v>
      </c>
      <c r="AU283" s="2">
        <f t="shared" si="221"/>
        <v>0</v>
      </c>
      <c r="AV283" s="2">
        <f t="shared" si="221"/>
        <v>0</v>
      </c>
      <c r="AW283" s="2">
        <f t="shared" si="221"/>
        <v>0</v>
      </c>
      <c r="AX283" s="2">
        <f t="shared" si="221"/>
        <v>0</v>
      </c>
      <c r="AY283" s="2">
        <f t="shared" si="221"/>
        <v>0</v>
      </c>
      <c r="AZ283" s="2">
        <f t="shared" si="221"/>
        <v>0</v>
      </c>
      <c r="BA283" s="2">
        <f t="shared" si="221"/>
        <v>0</v>
      </c>
      <c r="BB283" s="2">
        <f t="shared" si="221"/>
        <v>0</v>
      </c>
      <c r="BC283" s="2">
        <f t="shared" si="221"/>
        <v>0</v>
      </c>
      <c r="BD283" s="2">
        <f t="shared" si="221"/>
        <v>0</v>
      </c>
      <c r="BE283" s="2">
        <f t="shared" si="221"/>
        <v>0</v>
      </c>
      <c r="BF283" s="2">
        <f t="shared" si="221"/>
        <v>0</v>
      </c>
      <c r="BG283" s="2">
        <f t="shared" si="221"/>
        <v>0</v>
      </c>
      <c r="BH283" s="2">
        <f t="shared" si="221"/>
        <v>0</v>
      </c>
      <c r="BI283" s="2">
        <f t="shared" si="221"/>
        <v>0</v>
      </c>
      <c r="BJ283" s="2">
        <f t="shared" si="221"/>
        <v>0</v>
      </c>
    </row>
    <row r="284" spans="1:62" x14ac:dyDescent="0.25">
      <c r="A284" s="2" t="str">
        <f t="shared" si="215"/>
        <v>Licensing 1 - Basic Data API Costs</v>
      </c>
      <c r="C284" s="2">
        <f t="shared" ref="C284:AH284" si="222">C37+C362</f>
        <v>0</v>
      </c>
      <c r="D284" s="2">
        <f t="shared" si="222"/>
        <v>0</v>
      </c>
      <c r="E284" s="2">
        <f t="shared" si="222"/>
        <v>0</v>
      </c>
      <c r="F284" s="2">
        <f t="shared" si="222"/>
        <v>0</v>
      </c>
      <c r="G284" s="2">
        <f t="shared" si="222"/>
        <v>0</v>
      </c>
      <c r="H284" s="2">
        <f t="shared" si="222"/>
        <v>0</v>
      </c>
      <c r="I284" s="2">
        <f t="shared" si="222"/>
        <v>0</v>
      </c>
      <c r="J284" s="2">
        <f t="shared" si="222"/>
        <v>0</v>
      </c>
      <c r="K284" s="2">
        <f t="shared" si="222"/>
        <v>0</v>
      </c>
      <c r="L284" s="2">
        <f t="shared" si="222"/>
        <v>0</v>
      </c>
      <c r="M284" s="2">
        <f t="shared" si="222"/>
        <v>0</v>
      </c>
      <c r="N284" s="2">
        <f t="shared" si="222"/>
        <v>0</v>
      </c>
      <c r="O284" s="2">
        <f t="shared" si="222"/>
        <v>0</v>
      </c>
      <c r="P284" s="2">
        <f t="shared" si="222"/>
        <v>0</v>
      </c>
      <c r="Q284" s="2">
        <f t="shared" si="222"/>
        <v>0</v>
      </c>
      <c r="R284" s="2">
        <f t="shared" si="222"/>
        <v>0</v>
      </c>
      <c r="S284" s="2">
        <f t="shared" si="222"/>
        <v>0</v>
      </c>
      <c r="T284" s="2">
        <f t="shared" si="222"/>
        <v>0</v>
      </c>
      <c r="U284" s="2">
        <f t="shared" si="222"/>
        <v>0</v>
      </c>
      <c r="V284" s="2">
        <f t="shared" si="222"/>
        <v>0</v>
      </c>
      <c r="W284" s="2">
        <f t="shared" si="222"/>
        <v>0</v>
      </c>
      <c r="X284" s="2">
        <f t="shared" si="222"/>
        <v>0</v>
      </c>
      <c r="Y284" s="2">
        <f t="shared" si="222"/>
        <v>0</v>
      </c>
      <c r="Z284" s="2">
        <f t="shared" si="222"/>
        <v>0</v>
      </c>
      <c r="AA284" s="2">
        <f t="shared" si="222"/>
        <v>0</v>
      </c>
      <c r="AB284" s="2">
        <f t="shared" si="222"/>
        <v>0</v>
      </c>
      <c r="AC284" s="2">
        <f t="shared" si="222"/>
        <v>0</v>
      </c>
      <c r="AD284" s="2">
        <f t="shared" si="222"/>
        <v>0</v>
      </c>
      <c r="AE284" s="2">
        <f t="shared" si="222"/>
        <v>0</v>
      </c>
      <c r="AF284" s="2">
        <f t="shared" si="222"/>
        <v>0</v>
      </c>
      <c r="AG284" s="2">
        <f t="shared" si="222"/>
        <v>0</v>
      </c>
      <c r="AH284" s="2">
        <f t="shared" si="222"/>
        <v>0</v>
      </c>
      <c r="AI284" s="2">
        <f t="shared" ref="AI284:BJ284" si="223">AI37+AI362</f>
        <v>0</v>
      </c>
      <c r="AJ284" s="2">
        <f t="shared" si="223"/>
        <v>0</v>
      </c>
      <c r="AK284" s="2">
        <f t="shared" si="223"/>
        <v>0</v>
      </c>
      <c r="AL284" s="2">
        <f t="shared" si="223"/>
        <v>0</v>
      </c>
      <c r="AM284" s="2">
        <f t="shared" si="223"/>
        <v>0</v>
      </c>
      <c r="AN284" s="2">
        <f t="shared" si="223"/>
        <v>0</v>
      </c>
      <c r="AO284" s="2">
        <f t="shared" si="223"/>
        <v>0</v>
      </c>
      <c r="AP284" s="2">
        <f t="shared" si="223"/>
        <v>0</v>
      </c>
      <c r="AQ284" s="2">
        <f t="shared" si="223"/>
        <v>0</v>
      </c>
      <c r="AR284" s="2">
        <f t="shared" si="223"/>
        <v>0</v>
      </c>
      <c r="AS284" s="2">
        <f t="shared" si="223"/>
        <v>0</v>
      </c>
      <c r="AT284" s="2">
        <f t="shared" si="223"/>
        <v>0</v>
      </c>
      <c r="AU284" s="2">
        <f t="shared" si="223"/>
        <v>0</v>
      </c>
      <c r="AV284" s="2">
        <f t="shared" si="223"/>
        <v>0</v>
      </c>
      <c r="AW284" s="2">
        <f t="shared" si="223"/>
        <v>0</v>
      </c>
      <c r="AX284" s="2">
        <f t="shared" si="223"/>
        <v>0</v>
      </c>
      <c r="AY284" s="2">
        <f t="shared" si="223"/>
        <v>0</v>
      </c>
      <c r="AZ284" s="2">
        <f t="shared" si="223"/>
        <v>0</v>
      </c>
      <c r="BA284" s="2">
        <f t="shared" si="223"/>
        <v>0</v>
      </c>
      <c r="BB284" s="2">
        <f t="shared" si="223"/>
        <v>0</v>
      </c>
      <c r="BC284" s="2">
        <f t="shared" si="223"/>
        <v>0</v>
      </c>
      <c r="BD284" s="2">
        <f t="shared" si="223"/>
        <v>0</v>
      </c>
      <c r="BE284" s="2">
        <f t="shared" si="223"/>
        <v>0</v>
      </c>
      <c r="BF284" s="2">
        <f t="shared" si="223"/>
        <v>0</v>
      </c>
      <c r="BG284" s="2">
        <f t="shared" si="223"/>
        <v>0</v>
      </c>
      <c r="BH284" s="2">
        <f t="shared" si="223"/>
        <v>0</v>
      </c>
      <c r="BI284" s="2">
        <f t="shared" si="223"/>
        <v>0</v>
      </c>
      <c r="BJ284" s="2">
        <f t="shared" si="223"/>
        <v>0</v>
      </c>
    </row>
    <row r="285" spans="1:62" x14ac:dyDescent="0.25">
      <c r="A285" s="2" t="str">
        <f t="shared" si="215"/>
        <v>Consutlancy - per Client Costs</v>
      </c>
      <c r="C285" s="2">
        <f t="shared" ref="C285:AH285" si="224">C38+C363</f>
        <v>0</v>
      </c>
      <c r="D285" s="2">
        <f t="shared" si="224"/>
        <v>0</v>
      </c>
      <c r="E285" s="2">
        <f t="shared" si="224"/>
        <v>0</v>
      </c>
      <c r="F285" s="2">
        <f t="shared" si="224"/>
        <v>0</v>
      </c>
      <c r="G285" s="2">
        <f t="shared" si="224"/>
        <v>0</v>
      </c>
      <c r="H285" s="2">
        <f t="shared" si="224"/>
        <v>0</v>
      </c>
      <c r="I285" s="2">
        <f t="shared" si="224"/>
        <v>0</v>
      </c>
      <c r="J285" s="2">
        <f t="shared" si="224"/>
        <v>0</v>
      </c>
      <c r="K285" s="2">
        <f t="shared" si="224"/>
        <v>0</v>
      </c>
      <c r="L285" s="2">
        <f t="shared" si="224"/>
        <v>0</v>
      </c>
      <c r="M285" s="2">
        <f t="shared" si="224"/>
        <v>0</v>
      </c>
      <c r="N285" s="2">
        <f t="shared" si="224"/>
        <v>0</v>
      </c>
      <c r="O285" s="2">
        <f t="shared" si="224"/>
        <v>0</v>
      </c>
      <c r="P285" s="2">
        <f t="shared" si="224"/>
        <v>0</v>
      </c>
      <c r="Q285" s="2">
        <f t="shared" si="224"/>
        <v>0</v>
      </c>
      <c r="R285" s="2">
        <f t="shared" si="224"/>
        <v>0</v>
      </c>
      <c r="S285" s="2">
        <f t="shared" si="224"/>
        <v>0</v>
      </c>
      <c r="T285" s="2">
        <f t="shared" si="224"/>
        <v>0</v>
      </c>
      <c r="U285" s="2">
        <f t="shared" si="224"/>
        <v>0</v>
      </c>
      <c r="V285" s="2">
        <f t="shared" si="224"/>
        <v>0</v>
      </c>
      <c r="W285" s="2">
        <f t="shared" si="224"/>
        <v>0</v>
      </c>
      <c r="X285" s="2">
        <f t="shared" si="224"/>
        <v>0</v>
      </c>
      <c r="Y285" s="2">
        <f t="shared" si="224"/>
        <v>0</v>
      </c>
      <c r="Z285" s="2">
        <f t="shared" si="224"/>
        <v>0</v>
      </c>
      <c r="AA285" s="2">
        <f t="shared" si="224"/>
        <v>0</v>
      </c>
      <c r="AB285" s="2">
        <f t="shared" si="224"/>
        <v>0</v>
      </c>
      <c r="AC285" s="2">
        <f t="shared" si="224"/>
        <v>0</v>
      </c>
      <c r="AD285" s="2">
        <f t="shared" si="224"/>
        <v>0</v>
      </c>
      <c r="AE285" s="2">
        <f t="shared" si="224"/>
        <v>0</v>
      </c>
      <c r="AF285" s="2">
        <f t="shared" si="224"/>
        <v>0</v>
      </c>
      <c r="AG285" s="2">
        <f t="shared" si="224"/>
        <v>0</v>
      </c>
      <c r="AH285" s="2">
        <f t="shared" si="224"/>
        <v>0</v>
      </c>
      <c r="AI285" s="2">
        <f t="shared" ref="AI285:BJ285" si="225">AI38+AI363</f>
        <v>0</v>
      </c>
      <c r="AJ285" s="2">
        <f t="shared" si="225"/>
        <v>0</v>
      </c>
      <c r="AK285" s="2">
        <f t="shared" si="225"/>
        <v>0</v>
      </c>
      <c r="AL285" s="2">
        <f t="shared" si="225"/>
        <v>0</v>
      </c>
      <c r="AM285" s="2">
        <f t="shared" si="225"/>
        <v>0</v>
      </c>
      <c r="AN285" s="2">
        <f t="shared" si="225"/>
        <v>0</v>
      </c>
      <c r="AO285" s="2">
        <f t="shared" si="225"/>
        <v>0</v>
      </c>
      <c r="AP285" s="2">
        <f t="shared" si="225"/>
        <v>0</v>
      </c>
      <c r="AQ285" s="2">
        <f t="shared" si="225"/>
        <v>0</v>
      </c>
      <c r="AR285" s="2">
        <f t="shared" si="225"/>
        <v>0</v>
      </c>
      <c r="AS285" s="2">
        <f t="shared" si="225"/>
        <v>0</v>
      </c>
      <c r="AT285" s="2">
        <f t="shared" si="225"/>
        <v>0</v>
      </c>
      <c r="AU285" s="2">
        <f t="shared" si="225"/>
        <v>0</v>
      </c>
      <c r="AV285" s="2">
        <f t="shared" si="225"/>
        <v>0</v>
      </c>
      <c r="AW285" s="2">
        <f t="shared" si="225"/>
        <v>0</v>
      </c>
      <c r="AX285" s="2">
        <f t="shared" si="225"/>
        <v>0</v>
      </c>
      <c r="AY285" s="2">
        <f t="shared" si="225"/>
        <v>0</v>
      </c>
      <c r="AZ285" s="2">
        <f t="shared" si="225"/>
        <v>0</v>
      </c>
      <c r="BA285" s="2">
        <f t="shared" si="225"/>
        <v>0</v>
      </c>
      <c r="BB285" s="2">
        <f t="shared" si="225"/>
        <v>0</v>
      </c>
      <c r="BC285" s="2">
        <f t="shared" si="225"/>
        <v>0</v>
      </c>
      <c r="BD285" s="2">
        <f t="shared" si="225"/>
        <v>0</v>
      </c>
      <c r="BE285" s="2">
        <f t="shared" si="225"/>
        <v>0</v>
      </c>
      <c r="BF285" s="2">
        <f t="shared" si="225"/>
        <v>0</v>
      </c>
      <c r="BG285" s="2">
        <f t="shared" si="225"/>
        <v>0</v>
      </c>
      <c r="BH285" s="2">
        <f t="shared" si="225"/>
        <v>0</v>
      </c>
      <c r="BI285" s="2">
        <f t="shared" si="225"/>
        <v>0</v>
      </c>
      <c r="BJ285" s="2">
        <f t="shared" si="225"/>
        <v>0</v>
      </c>
    </row>
    <row r="286" spans="1:62" x14ac:dyDescent="0.25">
      <c r="A286" s="2" t="str">
        <f t="shared" si="215"/>
        <v>Other Costs</v>
      </c>
      <c r="C286" s="2">
        <f t="shared" ref="C286:AH286" si="226">C39+C364</f>
        <v>0</v>
      </c>
      <c r="D286" s="2">
        <f t="shared" si="226"/>
        <v>0</v>
      </c>
      <c r="E286" s="2">
        <f t="shared" si="226"/>
        <v>0</v>
      </c>
      <c r="F286" s="2">
        <f t="shared" si="226"/>
        <v>0</v>
      </c>
      <c r="G286" s="2">
        <f t="shared" si="226"/>
        <v>0</v>
      </c>
      <c r="H286" s="2">
        <f t="shared" si="226"/>
        <v>0</v>
      </c>
      <c r="I286" s="2">
        <f t="shared" si="226"/>
        <v>0</v>
      </c>
      <c r="J286" s="2">
        <f t="shared" si="226"/>
        <v>0</v>
      </c>
      <c r="K286" s="2">
        <f t="shared" si="226"/>
        <v>0</v>
      </c>
      <c r="L286" s="2">
        <f t="shared" si="226"/>
        <v>0</v>
      </c>
      <c r="M286" s="2">
        <f t="shared" si="226"/>
        <v>0</v>
      </c>
      <c r="N286" s="2">
        <f t="shared" si="226"/>
        <v>0</v>
      </c>
      <c r="O286" s="2">
        <f t="shared" si="226"/>
        <v>0</v>
      </c>
      <c r="P286" s="2">
        <f t="shared" si="226"/>
        <v>0</v>
      </c>
      <c r="Q286" s="2">
        <f t="shared" si="226"/>
        <v>0</v>
      </c>
      <c r="R286" s="2">
        <f t="shared" si="226"/>
        <v>0</v>
      </c>
      <c r="S286" s="2">
        <f t="shared" si="226"/>
        <v>0</v>
      </c>
      <c r="T286" s="2">
        <f t="shared" si="226"/>
        <v>0</v>
      </c>
      <c r="U286" s="2">
        <f t="shared" si="226"/>
        <v>0</v>
      </c>
      <c r="V286" s="2">
        <f t="shared" si="226"/>
        <v>0</v>
      </c>
      <c r="W286" s="2">
        <f t="shared" si="226"/>
        <v>0</v>
      </c>
      <c r="X286" s="2">
        <f t="shared" si="226"/>
        <v>0</v>
      </c>
      <c r="Y286" s="2">
        <f t="shared" si="226"/>
        <v>0</v>
      </c>
      <c r="Z286" s="2">
        <f t="shared" si="226"/>
        <v>0</v>
      </c>
      <c r="AA286" s="2">
        <f t="shared" si="226"/>
        <v>0</v>
      </c>
      <c r="AB286" s="2">
        <f t="shared" si="226"/>
        <v>0</v>
      </c>
      <c r="AC286" s="2">
        <f t="shared" si="226"/>
        <v>0</v>
      </c>
      <c r="AD286" s="2">
        <f t="shared" si="226"/>
        <v>0</v>
      </c>
      <c r="AE286" s="2">
        <f t="shared" si="226"/>
        <v>0</v>
      </c>
      <c r="AF286" s="2">
        <f t="shared" si="226"/>
        <v>0</v>
      </c>
      <c r="AG286" s="2">
        <f t="shared" si="226"/>
        <v>0</v>
      </c>
      <c r="AH286" s="2">
        <f t="shared" si="226"/>
        <v>0</v>
      </c>
      <c r="AI286" s="2">
        <f t="shared" ref="AI286:BJ286" si="227">AI39+AI364</f>
        <v>0</v>
      </c>
      <c r="AJ286" s="2">
        <f t="shared" si="227"/>
        <v>0</v>
      </c>
      <c r="AK286" s="2">
        <f t="shared" si="227"/>
        <v>0</v>
      </c>
      <c r="AL286" s="2">
        <f t="shared" si="227"/>
        <v>0</v>
      </c>
      <c r="AM286" s="2">
        <f t="shared" si="227"/>
        <v>0</v>
      </c>
      <c r="AN286" s="2">
        <f t="shared" si="227"/>
        <v>0</v>
      </c>
      <c r="AO286" s="2">
        <f t="shared" si="227"/>
        <v>0</v>
      </c>
      <c r="AP286" s="2">
        <f t="shared" si="227"/>
        <v>0</v>
      </c>
      <c r="AQ286" s="2">
        <f t="shared" si="227"/>
        <v>0</v>
      </c>
      <c r="AR286" s="2">
        <f t="shared" si="227"/>
        <v>0</v>
      </c>
      <c r="AS286" s="2">
        <f t="shared" si="227"/>
        <v>0</v>
      </c>
      <c r="AT286" s="2">
        <f t="shared" si="227"/>
        <v>0</v>
      </c>
      <c r="AU286" s="2">
        <f t="shared" si="227"/>
        <v>0</v>
      </c>
      <c r="AV286" s="2">
        <f t="shared" si="227"/>
        <v>0</v>
      </c>
      <c r="AW286" s="2">
        <f t="shared" si="227"/>
        <v>0</v>
      </c>
      <c r="AX286" s="2">
        <f t="shared" si="227"/>
        <v>0</v>
      </c>
      <c r="AY286" s="2">
        <f t="shared" si="227"/>
        <v>0</v>
      </c>
      <c r="AZ286" s="2">
        <f t="shared" si="227"/>
        <v>0</v>
      </c>
      <c r="BA286" s="2">
        <f t="shared" si="227"/>
        <v>0</v>
      </c>
      <c r="BB286" s="2">
        <f t="shared" si="227"/>
        <v>0</v>
      </c>
      <c r="BC286" s="2">
        <f t="shared" si="227"/>
        <v>0</v>
      </c>
      <c r="BD286" s="2">
        <f t="shared" si="227"/>
        <v>0</v>
      </c>
      <c r="BE286" s="2">
        <f t="shared" si="227"/>
        <v>0</v>
      </c>
      <c r="BF286" s="2">
        <f t="shared" si="227"/>
        <v>0</v>
      </c>
      <c r="BG286" s="2">
        <f t="shared" si="227"/>
        <v>0</v>
      </c>
      <c r="BH286" s="2">
        <f t="shared" si="227"/>
        <v>0</v>
      </c>
      <c r="BI286" s="2">
        <f t="shared" si="227"/>
        <v>0</v>
      </c>
      <c r="BJ286" s="2">
        <f t="shared" si="227"/>
        <v>0</v>
      </c>
    </row>
    <row r="287" spans="1:62" x14ac:dyDescent="0.25">
      <c r="A287" s="2" t="s">
        <v>240</v>
      </c>
      <c r="C287" s="2">
        <f t="shared" ref="C287:AH287" si="228">C332-SUM(C302:C304)+C358</f>
        <v>64754</v>
      </c>
      <c r="D287" s="2">
        <f t="shared" si="228"/>
        <v>82701.999999999985</v>
      </c>
      <c r="E287" s="2">
        <f t="shared" si="228"/>
        <v>65400.999999999985</v>
      </c>
      <c r="F287" s="2">
        <f t="shared" si="228"/>
        <v>71599</v>
      </c>
      <c r="G287" s="2">
        <f t="shared" si="228"/>
        <v>66047</v>
      </c>
      <c r="H287" s="2">
        <f t="shared" si="228"/>
        <v>99348.500000000015</v>
      </c>
      <c r="I287" s="2">
        <f t="shared" si="228"/>
        <v>71056.500000000015</v>
      </c>
      <c r="J287" s="2">
        <f t="shared" si="228"/>
        <v>72318.380625000005</v>
      </c>
      <c r="K287" s="2">
        <f t="shared" si="228"/>
        <v>73586.928215625012</v>
      </c>
      <c r="L287" s="2">
        <f t="shared" si="228"/>
        <v>74863.055872796875</v>
      </c>
      <c r="M287" s="2">
        <f t="shared" si="228"/>
        <v>76146.682762666329</v>
      </c>
      <c r="N287" s="2">
        <f t="shared" si="228"/>
        <v>77441.735040976506</v>
      </c>
      <c r="O287" s="2">
        <f t="shared" si="228"/>
        <v>213035.90988540422</v>
      </c>
      <c r="P287" s="2">
        <f t="shared" si="228"/>
        <v>209181.26886313636</v>
      </c>
      <c r="Q287" s="2">
        <f t="shared" si="228"/>
        <v>211224.00014170975</v>
      </c>
      <c r="R287" s="2">
        <f t="shared" si="228"/>
        <v>213291.40485590667</v>
      </c>
      <c r="S287" s="2">
        <f t="shared" si="228"/>
        <v>215384.80605063116</v>
      </c>
      <c r="T287" s="2">
        <f t="shared" si="228"/>
        <v>217504.54989852326</v>
      </c>
      <c r="U287" s="2">
        <f t="shared" si="228"/>
        <v>220260.01946720399</v>
      </c>
      <c r="V287" s="2">
        <f t="shared" si="228"/>
        <v>248152.66976396213</v>
      </c>
      <c r="W287" s="2">
        <f t="shared" si="228"/>
        <v>227453.24913791925</v>
      </c>
      <c r="X287" s="2">
        <f t="shared" si="228"/>
        <v>230277.51575434537</v>
      </c>
      <c r="Y287" s="2">
        <f t="shared" si="228"/>
        <v>233127.23790505176</v>
      </c>
      <c r="Z287" s="2">
        <f t="shared" si="228"/>
        <v>236002.1943247531</v>
      </c>
      <c r="AA287" s="2">
        <f t="shared" si="228"/>
        <v>419648.08916144026</v>
      </c>
      <c r="AB287" s="2">
        <f t="shared" si="228"/>
        <v>423205.35806251474</v>
      </c>
      <c r="AC287" s="2">
        <f t="shared" si="228"/>
        <v>426782.54129716754</v>
      </c>
      <c r="AD287" s="2">
        <f t="shared" si="228"/>
        <v>430381.74999389664</v>
      </c>
      <c r="AE287" s="2">
        <f t="shared" si="228"/>
        <v>434006.10195356124</v>
      </c>
      <c r="AF287" s="2">
        <f t="shared" si="228"/>
        <v>437654.72210303281</v>
      </c>
      <c r="AG287" s="2">
        <f t="shared" si="228"/>
        <v>455116.34065734595</v>
      </c>
      <c r="AH287" s="2">
        <f t="shared" si="228"/>
        <v>454183.82118204382</v>
      </c>
      <c r="AI287" s="2">
        <f t="shared" ref="AI287:BJ287" si="229">AI332-SUM(AI302:AI304)+AI358</f>
        <v>453293.37680995947</v>
      </c>
      <c r="AJ287" s="2">
        <f t="shared" si="229"/>
        <v>458318.23457974248</v>
      </c>
      <c r="AK287" s="2">
        <f t="shared" si="229"/>
        <v>463386.63585255091</v>
      </c>
      <c r="AL287" s="2">
        <f t="shared" si="229"/>
        <v>468500.83673474781</v>
      </c>
      <c r="AM287" s="2">
        <f t="shared" si="229"/>
        <v>736906.73659292306</v>
      </c>
      <c r="AN287" s="2">
        <f t="shared" si="229"/>
        <v>742713.22254038812</v>
      </c>
      <c r="AO287" s="2">
        <f t="shared" si="229"/>
        <v>754450.65395523515</v>
      </c>
      <c r="AP287" s="2">
        <f t="shared" si="229"/>
        <v>754495.50032283575</v>
      </c>
      <c r="AQ287" s="2">
        <f t="shared" si="229"/>
        <v>760473.24996481161</v>
      </c>
      <c r="AR287" s="2">
        <f t="shared" si="229"/>
        <v>766514.41055314022</v>
      </c>
      <c r="AS287" s="2">
        <f t="shared" si="229"/>
        <v>772617.50963216659</v>
      </c>
      <c r="AT287" s="2">
        <f t="shared" si="229"/>
        <v>778785.0951487124</v>
      </c>
      <c r="AU287" s="2">
        <f t="shared" si="229"/>
        <v>785021.73599047307</v>
      </c>
      <c r="AV287" s="2">
        <f t="shared" si="229"/>
        <v>791327.02253290103</v>
      </c>
      <c r="AW287" s="2">
        <f t="shared" si="229"/>
        <v>797703.56719477067</v>
      </c>
      <c r="AX287" s="2">
        <f t="shared" si="229"/>
        <v>810029.00500263087</v>
      </c>
      <c r="AY287" s="2">
        <f t="shared" si="229"/>
        <v>867841.56874964677</v>
      </c>
      <c r="AZ287" s="2">
        <f t="shared" si="229"/>
        <v>860059.89837456716</v>
      </c>
      <c r="BA287" s="2">
        <f t="shared" si="229"/>
        <v>869943.52118984843</v>
      </c>
      <c r="BB287" s="2">
        <f t="shared" si="229"/>
        <v>879867.54641800642</v>
      </c>
      <c r="BC287" s="2">
        <f t="shared" si="229"/>
        <v>889833.09247257339</v>
      </c>
      <c r="BD287" s="2">
        <f t="shared" si="229"/>
        <v>899842.2872036522</v>
      </c>
      <c r="BE287" s="2">
        <f t="shared" si="229"/>
        <v>909897.26814690616</v>
      </c>
      <c r="BF287" s="2">
        <f t="shared" si="229"/>
        <v>919998.18277605786</v>
      </c>
      <c r="BG287" s="2">
        <f t="shared" si="229"/>
        <v>930146.18875898106</v>
      </c>
      <c r="BH287" s="2">
        <f t="shared" si="229"/>
        <v>940344.45421746036</v>
      </c>
      <c r="BI287" s="2">
        <f t="shared" si="229"/>
        <v>950594.15799070511</v>
      </c>
      <c r="BJ287" s="2">
        <f t="shared" si="229"/>
        <v>960895.48990269552</v>
      </c>
    </row>
    <row r="288" spans="1:62" x14ac:dyDescent="0.25">
      <c r="A288" s="2" t="s">
        <v>241</v>
      </c>
      <c r="C288" s="2">
        <f>C278</f>
        <v>0</v>
      </c>
      <c r="D288" s="2">
        <f>D278</f>
        <v>64754</v>
      </c>
      <c r="E288" s="2">
        <f t="shared" ref="E288:AL288" si="230">E278</f>
        <v>82701.999999999985</v>
      </c>
      <c r="F288" s="2">
        <f t="shared" si="230"/>
        <v>65400.999999999985</v>
      </c>
      <c r="G288" s="2">
        <f t="shared" si="230"/>
        <v>71599</v>
      </c>
      <c r="H288" s="2">
        <f t="shared" si="230"/>
        <v>66047</v>
      </c>
      <c r="I288" s="2">
        <f t="shared" si="230"/>
        <v>99348.500000000015</v>
      </c>
      <c r="J288" s="2">
        <f t="shared" si="230"/>
        <v>71056.500000000015</v>
      </c>
      <c r="K288" s="2">
        <f t="shared" si="230"/>
        <v>72318.380625000005</v>
      </c>
      <c r="L288" s="2">
        <f t="shared" si="230"/>
        <v>73586.928215625012</v>
      </c>
      <c r="M288" s="2">
        <f t="shared" si="230"/>
        <v>74863.055872796875</v>
      </c>
      <c r="N288" s="2">
        <f t="shared" si="230"/>
        <v>76146.682762666329</v>
      </c>
      <c r="O288" s="2">
        <f t="shared" si="230"/>
        <v>77441.735040976506</v>
      </c>
      <c r="P288" s="2">
        <f t="shared" si="230"/>
        <v>213035.90988540422</v>
      </c>
      <c r="Q288" s="2">
        <f t="shared" si="230"/>
        <v>209181.26886313636</v>
      </c>
      <c r="R288" s="2">
        <f t="shared" si="230"/>
        <v>211224.00014170975</v>
      </c>
      <c r="S288" s="2">
        <f t="shared" si="230"/>
        <v>213291.40485590667</v>
      </c>
      <c r="T288" s="2">
        <f t="shared" si="230"/>
        <v>215384.80605063116</v>
      </c>
      <c r="U288" s="2">
        <f t="shared" si="230"/>
        <v>217504.54989852326</v>
      </c>
      <c r="V288" s="2">
        <f t="shared" si="230"/>
        <v>220260.01946720399</v>
      </c>
      <c r="W288" s="2">
        <f t="shared" si="230"/>
        <v>248152.66976396213</v>
      </c>
      <c r="X288" s="2">
        <f t="shared" si="230"/>
        <v>227453.24913791925</v>
      </c>
      <c r="Y288" s="2">
        <f t="shared" si="230"/>
        <v>230277.51575434537</v>
      </c>
      <c r="Z288" s="2">
        <f t="shared" si="230"/>
        <v>233127.23790505176</v>
      </c>
      <c r="AA288" s="2">
        <f t="shared" si="230"/>
        <v>236002.1943247531</v>
      </c>
      <c r="AB288" s="2">
        <f t="shared" si="230"/>
        <v>419648.08916144026</v>
      </c>
      <c r="AC288" s="2">
        <f t="shared" si="230"/>
        <v>423205.35806251474</v>
      </c>
      <c r="AD288" s="2">
        <f t="shared" si="230"/>
        <v>426782.54129716754</v>
      </c>
      <c r="AE288" s="2">
        <f t="shared" si="230"/>
        <v>430381.74999389664</v>
      </c>
      <c r="AF288" s="2">
        <f t="shared" si="230"/>
        <v>434006.10195356124</v>
      </c>
      <c r="AG288" s="2">
        <f t="shared" si="230"/>
        <v>437654.72210303281</v>
      </c>
      <c r="AH288" s="2">
        <f t="shared" si="230"/>
        <v>455116.34065734595</v>
      </c>
      <c r="AI288" s="2">
        <f t="shared" si="230"/>
        <v>454183.82118204382</v>
      </c>
      <c r="AJ288" s="2">
        <f t="shared" si="230"/>
        <v>453293.37680995947</v>
      </c>
      <c r="AK288" s="2">
        <f t="shared" si="230"/>
        <v>458318.23457974248</v>
      </c>
      <c r="AL288" s="2">
        <f t="shared" si="230"/>
        <v>463386.63585255091</v>
      </c>
      <c r="AM288" s="2">
        <f t="shared" ref="AM288:BJ288" si="231">AM278</f>
        <v>468500.83673474781</v>
      </c>
      <c r="AN288" s="2">
        <f t="shared" si="231"/>
        <v>736906.73659292306</v>
      </c>
      <c r="AO288" s="2">
        <f t="shared" si="231"/>
        <v>742713.22254038812</v>
      </c>
      <c r="AP288" s="2">
        <f t="shared" si="231"/>
        <v>754450.65395523515</v>
      </c>
      <c r="AQ288" s="2">
        <f t="shared" si="231"/>
        <v>754495.50032283575</v>
      </c>
      <c r="AR288" s="2">
        <f t="shared" si="231"/>
        <v>760473.24996481161</v>
      </c>
      <c r="AS288" s="2">
        <f t="shared" si="231"/>
        <v>766514.41055314022</v>
      </c>
      <c r="AT288" s="2">
        <f t="shared" si="231"/>
        <v>772617.50963216659</v>
      </c>
      <c r="AU288" s="2">
        <f t="shared" si="231"/>
        <v>778785.0951487124</v>
      </c>
      <c r="AV288" s="2">
        <f t="shared" si="231"/>
        <v>785021.73599047307</v>
      </c>
      <c r="AW288" s="2">
        <f t="shared" si="231"/>
        <v>791327.02253290103</v>
      </c>
      <c r="AX288" s="2">
        <f t="shared" si="231"/>
        <v>797703.56719477067</v>
      </c>
      <c r="AY288" s="2">
        <f t="shared" si="231"/>
        <v>810029.00500263087</v>
      </c>
      <c r="AZ288" s="2">
        <f t="shared" si="231"/>
        <v>867841.56874964677</v>
      </c>
      <c r="BA288" s="2">
        <f t="shared" si="231"/>
        <v>860059.89837456716</v>
      </c>
      <c r="BB288" s="2">
        <f t="shared" si="231"/>
        <v>869943.52118984843</v>
      </c>
      <c r="BC288" s="2">
        <f t="shared" si="231"/>
        <v>879867.54641800642</v>
      </c>
      <c r="BD288" s="2">
        <f t="shared" si="231"/>
        <v>889833.09247257339</v>
      </c>
      <c r="BE288" s="2">
        <f t="shared" si="231"/>
        <v>899842.2872036522</v>
      </c>
      <c r="BF288" s="2">
        <f t="shared" si="231"/>
        <v>909897.26814690616</v>
      </c>
      <c r="BG288" s="2">
        <f t="shared" si="231"/>
        <v>919998.18277605786</v>
      </c>
      <c r="BH288" s="2">
        <f t="shared" si="231"/>
        <v>930146.18875898106</v>
      </c>
      <c r="BI288" s="2">
        <f t="shared" si="231"/>
        <v>940344.45421746036</v>
      </c>
      <c r="BJ288" s="2">
        <f t="shared" si="231"/>
        <v>950594.15799070511</v>
      </c>
    </row>
    <row r="289" spans="1:62" ht="14.4" thickBot="1" x14ac:dyDescent="0.3">
      <c r="A289" s="3" t="s">
        <v>195</v>
      </c>
      <c r="C289" s="28">
        <f>SUM(C280:C287)-C288</f>
        <v>64754</v>
      </c>
      <c r="D289" s="28">
        <f t="shared" ref="D289:BJ289" si="232">SUM(D280:D287)-D288</f>
        <v>82702</v>
      </c>
      <c r="E289" s="28">
        <f t="shared" si="232"/>
        <v>65401.000000000015</v>
      </c>
      <c r="F289" s="28">
        <f t="shared" si="232"/>
        <v>71599.000000000015</v>
      </c>
      <c r="G289" s="28">
        <f t="shared" si="232"/>
        <v>66047</v>
      </c>
      <c r="H289" s="28">
        <f t="shared" si="232"/>
        <v>99348.5</v>
      </c>
      <c r="I289" s="28">
        <f t="shared" si="232"/>
        <v>71056.499999999985</v>
      </c>
      <c r="J289" s="28">
        <f t="shared" si="232"/>
        <v>72318.380624999976</v>
      </c>
      <c r="K289" s="28">
        <f t="shared" si="232"/>
        <v>73586.928215624983</v>
      </c>
      <c r="L289" s="28">
        <f t="shared" si="232"/>
        <v>74863.055872796846</v>
      </c>
      <c r="M289" s="28">
        <f t="shared" si="232"/>
        <v>76146.6827626663</v>
      </c>
      <c r="N289" s="28">
        <f t="shared" si="232"/>
        <v>77441.735040976477</v>
      </c>
      <c r="O289" s="28">
        <f t="shared" si="232"/>
        <v>213035.90988540422</v>
      </c>
      <c r="P289" s="28">
        <f t="shared" si="232"/>
        <v>209181.26886313636</v>
      </c>
      <c r="Q289" s="28">
        <f t="shared" si="232"/>
        <v>211224.00014170975</v>
      </c>
      <c r="R289" s="28">
        <f t="shared" si="232"/>
        <v>213291.40485590667</v>
      </c>
      <c r="S289" s="28">
        <f t="shared" si="232"/>
        <v>215384.80605063116</v>
      </c>
      <c r="T289" s="28">
        <f t="shared" si="232"/>
        <v>217504.54989852326</v>
      </c>
      <c r="U289" s="28">
        <f t="shared" si="232"/>
        <v>220260.01946720399</v>
      </c>
      <c r="V289" s="28">
        <f t="shared" si="232"/>
        <v>248152.66976396216</v>
      </c>
      <c r="W289" s="28">
        <f t="shared" si="232"/>
        <v>227453.24913791931</v>
      </c>
      <c r="X289" s="28">
        <f t="shared" si="232"/>
        <v>230277.51575434543</v>
      </c>
      <c r="Y289" s="28">
        <f t="shared" si="232"/>
        <v>233127.23790505182</v>
      </c>
      <c r="Z289" s="28">
        <f t="shared" si="232"/>
        <v>236002.19432475316</v>
      </c>
      <c r="AA289" s="28">
        <f t="shared" si="232"/>
        <v>419648.08916144026</v>
      </c>
      <c r="AB289" s="28">
        <f t="shared" si="232"/>
        <v>423205.3580625148</v>
      </c>
      <c r="AC289" s="28">
        <f t="shared" si="232"/>
        <v>426782.5412971676</v>
      </c>
      <c r="AD289" s="28">
        <f t="shared" si="232"/>
        <v>430381.74999389669</v>
      </c>
      <c r="AE289" s="28">
        <f t="shared" si="232"/>
        <v>434006.10195356136</v>
      </c>
      <c r="AF289" s="28">
        <f t="shared" si="232"/>
        <v>437654.72210303292</v>
      </c>
      <c r="AG289" s="28">
        <f t="shared" si="232"/>
        <v>455116.34065734613</v>
      </c>
      <c r="AH289" s="28">
        <f t="shared" si="232"/>
        <v>454183.82118204399</v>
      </c>
      <c r="AI289" s="28">
        <f t="shared" si="232"/>
        <v>453293.37680995971</v>
      </c>
      <c r="AJ289" s="28">
        <f t="shared" si="232"/>
        <v>458318.23457974271</v>
      </c>
      <c r="AK289" s="28">
        <f t="shared" si="232"/>
        <v>463386.63585255115</v>
      </c>
      <c r="AL289" s="28">
        <f t="shared" si="232"/>
        <v>468500.83673474804</v>
      </c>
      <c r="AM289" s="28">
        <f t="shared" si="232"/>
        <v>736906.73659292329</v>
      </c>
      <c r="AN289" s="28">
        <f t="shared" si="232"/>
        <v>742713.22254038835</v>
      </c>
      <c r="AO289" s="28">
        <f t="shared" si="232"/>
        <v>754450.65395523538</v>
      </c>
      <c r="AP289" s="28">
        <f t="shared" si="232"/>
        <v>754495.50032283599</v>
      </c>
      <c r="AQ289" s="28">
        <f t="shared" si="232"/>
        <v>760473.24996481184</v>
      </c>
      <c r="AR289" s="28">
        <f t="shared" si="232"/>
        <v>766514.41055314033</v>
      </c>
      <c r="AS289" s="28">
        <f t="shared" si="232"/>
        <v>772617.50963216682</v>
      </c>
      <c r="AT289" s="28">
        <f t="shared" si="232"/>
        <v>778785.09514871275</v>
      </c>
      <c r="AU289" s="28">
        <f t="shared" si="232"/>
        <v>785021.73599047353</v>
      </c>
      <c r="AV289" s="28">
        <f t="shared" si="232"/>
        <v>791327.02253290149</v>
      </c>
      <c r="AW289" s="28">
        <f t="shared" si="232"/>
        <v>797703.56719477125</v>
      </c>
      <c r="AX289" s="28">
        <f t="shared" si="232"/>
        <v>810029.00500263146</v>
      </c>
      <c r="AY289" s="28">
        <f t="shared" si="232"/>
        <v>867841.56874964735</v>
      </c>
      <c r="AZ289" s="28">
        <f t="shared" si="232"/>
        <v>860059.89837456762</v>
      </c>
      <c r="BA289" s="28">
        <f t="shared" si="232"/>
        <v>869943.52118984901</v>
      </c>
      <c r="BB289" s="28">
        <f t="shared" si="232"/>
        <v>879867.546418007</v>
      </c>
      <c r="BC289" s="28">
        <f t="shared" si="232"/>
        <v>889833.09247257386</v>
      </c>
      <c r="BD289" s="28">
        <f t="shared" si="232"/>
        <v>899842.28720365267</v>
      </c>
      <c r="BE289" s="28">
        <f t="shared" si="232"/>
        <v>909897.26814690663</v>
      </c>
      <c r="BF289" s="28">
        <f t="shared" si="232"/>
        <v>919998.18277605844</v>
      </c>
      <c r="BG289" s="28">
        <f t="shared" si="232"/>
        <v>930146.18875898165</v>
      </c>
      <c r="BH289" s="28">
        <f t="shared" si="232"/>
        <v>940344.45421746082</v>
      </c>
      <c r="BI289" s="28">
        <f t="shared" si="232"/>
        <v>950594.15799070557</v>
      </c>
      <c r="BJ289" s="28">
        <f t="shared" si="232"/>
        <v>960895.48990269599</v>
      </c>
    </row>
    <row r="290" spans="1:62" ht="14.4" thickTop="1" x14ac:dyDescent="0.25"/>
    <row r="292" spans="1:62" x14ac:dyDescent="0.25">
      <c r="A292" s="4" t="s">
        <v>4</v>
      </c>
    </row>
    <row r="293" spans="1:62" x14ac:dyDescent="0.25">
      <c r="A293" s="2" t="s">
        <v>40</v>
      </c>
      <c r="C293" s="2">
        <f>'Input Sheet'!C268</f>
        <v>0</v>
      </c>
      <c r="D293" s="2">
        <f>C296</f>
        <v>0</v>
      </c>
      <c r="E293" s="2">
        <f t="shared" ref="E293:AL293" si="233">D296</f>
        <v>0</v>
      </c>
      <c r="F293" s="2">
        <f t="shared" si="233"/>
        <v>0</v>
      </c>
      <c r="G293" s="2">
        <f t="shared" si="233"/>
        <v>0</v>
      </c>
      <c r="H293" s="2">
        <f t="shared" si="233"/>
        <v>0</v>
      </c>
      <c r="I293" s="2">
        <f t="shared" si="233"/>
        <v>0</v>
      </c>
      <c r="J293" s="2">
        <f t="shared" si="233"/>
        <v>0</v>
      </c>
      <c r="K293" s="2">
        <f t="shared" si="233"/>
        <v>0</v>
      </c>
      <c r="L293" s="2">
        <f t="shared" si="233"/>
        <v>0</v>
      </c>
      <c r="M293" s="2">
        <f t="shared" si="233"/>
        <v>0</v>
      </c>
      <c r="N293" s="2">
        <f t="shared" si="233"/>
        <v>0</v>
      </c>
      <c r="O293" s="2">
        <f t="shared" si="233"/>
        <v>0</v>
      </c>
      <c r="P293" s="2">
        <f t="shared" si="233"/>
        <v>0</v>
      </c>
      <c r="Q293" s="2">
        <f t="shared" si="233"/>
        <v>0</v>
      </c>
      <c r="R293" s="2">
        <f t="shared" si="233"/>
        <v>0</v>
      </c>
      <c r="S293" s="2">
        <f t="shared" si="233"/>
        <v>0</v>
      </c>
      <c r="T293" s="2">
        <f t="shared" si="233"/>
        <v>0</v>
      </c>
      <c r="U293" s="2">
        <f t="shared" si="233"/>
        <v>0</v>
      </c>
      <c r="V293" s="2">
        <f t="shared" si="233"/>
        <v>0</v>
      </c>
      <c r="W293" s="2">
        <f t="shared" si="233"/>
        <v>0</v>
      </c>
      <c r="X293" s="2">
        <f t="shared" si="233"/>
        <v>0</v>
      </c>
      <c r="Y293" s="2">
        <f t="shared" si="233"/>
        <v>0</v>
      </c>
      <c r="Z293" s="2">
        <f t="shared" si="233"/>
        <v>0</v>
      </c>
      <c r="AA293" s="2">
        <f t="shared" si="233"/>
        <v>0</v>
      </c>
      <c r="AB293" s="2">
        <f t="shared" si="233"/>
        <v>0</v>
      </c>
      <c r="AC293" s="2">
        <f t="shared" si="233"/>
        <v>0</v>
      </c>
      <c r="AD293" s="2">
        <f t="shared" si="233"/>
        <v>0</v>
      </c>
      <c r="AE293" s="2">
        <f t="shared" si="233"/>
        <v>0</v>
      </c>
      <c r="AF293" s="2">
        <f t="shared" si="233"/>
        <v>0</v>
      </c>
      <c r="AG293" s="2">
        <f t="shared" si="233"/>
        <v>0</v>
      </c>
      <c r="AH293" s="2">
        <f t="shared" si="233"/>
        <v>0</v>
      </c>
      <c r="AI293" s="2">
        <f t="shared" si="233"/>
        <v>0</v>
      </c>
      <c r="AJ293" s="2">
        <f t="shared" si="233"/>
        <v>0</v>
      </c>
      <c r="AK293" s="2">
        <f t="shared" si="233"/>
        <v>0</v>
      </c>
      <c r="AL293" s="2">
        <f t="shared" si="233"/>
        <v>0</v>
      </c>
      <c r="AM293" s="2">
        <f t="shared" ref="AM293:BJ293" si="234">AL296</f>
        <v>0</v>
      </c>
      <c r="AN293" s="2">
        <f t="shared" si="234"/>
        <v>0</v>
      </c>
      <c r="AO293" s="2">
        <f t="shared" si="234"/>
        <v>0</v>
      </c>
      <c r="AP293" s="2">
        <f t="shared" si="234"/>
        <v>0</v>
      </c>
      <c r="AQ293" s="2">
        <f t="shared" si="234"/>
        <v>0</v>
      </c>
      <c r="AR293" s="2">
        <f t="shared" si="234"/>
        <v>0</v>
      </c>
      <c r="AS293" s="2">
        <f t="shared" si="234"/>
        <v>0</v>
      </c>
      <c r="AT293" s="2">
        <f t="shared" si="234"/>
        <v>0</v>
      </c>
      <c r="AU293" s="2">
        <f t="shared" si="234"/>
        <v>0</v>
      </c>
      <c r="AV293" s="2">
        <f t="shared" si="234"/>
        <v>0</v>
      </c>
      <c r="AW293" s="2">
        <f t="shared" si="234"/>
        <v>0</v>
      </c>
      <c r="AX293" s="2">
        <f t="shared" si="234"/>
        <v>0</v>
      </c>
      <c r="AY293" s="2">
        <f t="shared" si="234"/>
        <v>0</v>
      </c>
      <c r="AZ293" s="2">
        <f t="shared" si="234"/>
        <v>0</v>
      </c>
      <c r="BA293" s="2">
        <f t="shared" si="234"/>
        <v>0</v>
      </c>
      <c r="BB293" s="2">
        <f t="shared" si="234"/>
        <v>0</v>
      </c>
      <c r="BC293" s="2">
        <f t="shared" si="234"/>
        <v>0</v>
      </c>
      <c r="BD293" s="2">
        <f t="shared" si="234"/>
        <v>0</v>
      </c>
      <c r="BE293" s="2">
        <f t="shared" si="234"/>
        <v>0</v>
      </c>
      <c r="BF293" s="2">
        <f t="shared" si="234"/>
        <v>0</v>
      </c>
      <c r="BG293" s="2">
        <f t="shared" si="234"/>
        <v>0</v>
      </c>
      <c r="BH293" s="2">
        <f t="shared" si="234"/>
        <v>0</v>
      </c>
      <c r="BI293" s="2">
        <f t="shared" si="234"/>
        <v>0</v>
      </c>
      <c r="BJ293" s="2">
        <f t="shared" si="234"/>
        <v>0</v>
      </c>
    </row>
    <row r="294" spans="1:62" x14ac:dyDescent="0.25">
      <c r="A294" s="2" t="s">
        <v>41</v>
      </c>
      <c r="C294" s="2">
        <f>SUM('Input Sheet'!C194:C198)</f>
        <v>0</v>
      </c>
      <c r="D294" s="2">
        <f>SUM('Input Sheet'!D194:D198)</f>
        <v>0</v>
      </c>
      <c r="E294" s="2">
        <f>SUM('Input Sheet'!E194:E198)</f>
        <v>0</v>
      </c>
      <c r="F294" s="2">
        <f>SUM('Input Sheet'!F194:F198)</f>
        <v>0</v>
      </c>
      <c r="G294" s="2">
        <f>SUM('Input Sheet'!G194:G198)</f>
        <v>0</v>
      </c>
      <c r="H294" s="2">
        <f>SUM('Input Sheet'!H194:H198)</f>
        <v>0</v>
      </c>
      <c r="I294" s="2">
        <f>SUM('Input Sheet'!I194:I198)</f>
        <v>0</v>
      </c>
      <c r="J294" s="2">
        <f>SUM('Input Sheet'!J194:J198)</f>
        <v>0</v>
      </c>
      <c r="K294" s="2">
        <f>SUM('Input Sheet'!K194:K198)</f>
        <v>0</v>
      </c>
      <c r="L294" s="2">
        <f>SUM('Input Sheet'!L194:L198)</f>
        <v>0</v>
      </c>
      <c r="M294" s="2">
        <f>SUM('Input Sheet'!M194:M198)</f>
        <v>0</v>
      </c>
      <c r="N294" s="2">
        <f>SUM('Input Sheet'!N194:N198)</f>
        <v>0</v>
      </c>
      <c r="O294" s="2">
        <f>SUM('Input Sheet'!O194:O198)</f>
        <v>0</v>
      </c>
      <c r="P294" s="2">
        <f>SUM('Input Sheet'!P194:P198)</f>
        <v>0</v>
      </c>
      <c r="Q294" s="2">
        <f>SUM('Input Sheet'!Q194:Q198)</f>
        <v>0</v>
      </c>
      <c r="R294" s="2">
        <f>SUM('Input Sheet'!R194:R198)</f>
        <v>0</v>
      </c>
      <c r="S294" s="2">
        <f>SUM('Input Sheet'!S194:S198)</f>
        <v>0</v>
      </c>
      <c r="T294" s="2">
        <f>SUM('Input Sheet'!T194:T198)</f>
        <v>0</v>
      </c>
      <c r="U294" s="2">
        <f>SUM('Input Sheet'!U194:U198)</f>
        <v>0</v>
      </c>
      <c r="V294" s="2">
        <f>SUM('Input Sheet'!V194:V198)</f>
        <v>0</v>
      </c>
      <c r="W294" s="2">
        <f>SUM('Input Sheet'!W194:W198)</f>
        <v>0</v>
      </c>
      <c r="X294" s="2">
        <f>SUM('Input Sheet'!X194:X198)</f>
        <v>0</v>
      </c>
      <c r="Y294" s="2">
        <f>SUM('Input Sheet'!Y194:Y198)</f>
        <v>0</v>
      </c>
      <c r="Z294" s="2">
        <f>SUM('Input Sheet'!Z194:Z198)</f>
        <v>0</v>
      </c>
      <c r="AA294" s="2">
        <f>SUM('Input Sheet'!AA194:AA198)</f>
        <v>0</v>
      </c>
      <c r="AB294" s="2">
        <f>SUM('Input Sheet'!AB194:AB198)</f>
        <v>0</v>
      </c>
      <c r="AC294" s="2">
        <f>SUM('Input Sheet'!AC194:AC198)</f>
        <v>0</v>
      </c>
      <c r="AD294" s="2">
        <f>SUM('Input Sheet'!AD194:AD198)</f>
        <v>0</v>
      </c>
      <c r="AE294" s="2">
        <f>SUM('Input Sheet'!AE194:AE198)</f>
        <v>0</v>
      </c>
      <c r="AF294" s="2">
        <f>SUM('Input Sheet'!AF194:AF198)</f>
        <v>0</v>
      </c>
      <c r="AG294" s="2">
        <f>SUM('Input Sheet'!AG194:AG198)</f>
        <v>0</v>
      </c>
      <c r="AH294" s="2">
        <f>SUM('Input Sheet'!AH194:AH198)</f>
        <v>0</v>
      </c>
      <c r="AI294" s="2">
        <f>SUM('Input Sheet'!AI194:AI198)</f>
        <v>0</v>
      </c>
      <c r="AJ294" s="2">
        <f>SUM('Input Sheet'!AJ194:AJ198)</f>
        <v>0</v>
      </c>
      <c r="AK294" s="2">
        <f>SUM('Input Sheet'!AK194:AK198)</f>
        <v>0</v>
      </c>
      <c r="AL294" s="2">
        <f>SUM('Input Sheet'!AL194:AL198)</f>
        <v>0</v>
      </c>
      <c r="AM294" s="2">
        <f>SUM('Input Sheet'!AM194:AM198)</f>
        <v>0</v>
      </c>
      <c r="AN294" s="2">
        <f>SUM('Input Sheet'!AN194:AN198)</f>
        <v>0</v>
      </c>
      <c r="AO294" s="2">
        <f>SUM('Input Sheet'!AO194:AO198)</f>
        <v>0</v>
      </c>
      <c r="AP294" s="2">
        <f>SUM('Input Sheet'!AP194:AP198)</f>
        <v>0</v>
      </c>
      <c r="AQ294" s="2">
        <f>SUM('Input Sheet'!AQ194:AQ198)</f>
        <v>0</v>
      </c>
      <c r="AR294" s="2">
        <f>SUM('Input Sheet'!AR194:AR198)</f>
        <v>0</v>
      </c>
      <c r="AS294" s="2">
        <f>SUM('Input Sheet'!AS194:AS198)</f>
        <v>0</v>
      </c>
      <c r="AT294" s="2">
        <f>SUM('Input Sheet'!AT194:AT198)</f>
        <v>0</v>
      </c>
      <c r="AU294" s="2">
        <f>SUM('Input Sheet'!AU194:AU198)</f>
        <v>0</v>
      </c>
      <c r="AV294" s="2">
        <f>SUM('Input Sheet'!AV194:AV198)</f>
        <v>0</v>
      </c>
      <c r="AW294" s="2">
        <f>SUM('Input Sheet'!AW194:AW198)</f>
        <v>0</v>
      </c>
      <c r="AX294" s="2">
        <f>SUM('Input Sheet'!AX194:AX198)</f>
        <v>0</v>
      </c>
      <c r="AY294" s="2">
        <f>SUM('Input Sheet'!AY194:AY198)</f>
        <v>0</v>
      </c>
      <c r="AZ294" s="2">
        <f>SUM('Input Sheet'!AZ194:AZ198)</f>
        <v>0</v>
      </c>
      <c r="BA294" s="2">
        <f>SUM('Input Sheet'!BA194:BA198)</f>
        <v>0</v>
      </c>
      <c r="BB294" s="2">
        <f>SUM('Input Sheet'!BB194:BB198)</f>
        <v>0</v>
      </c>
      <c r="BC294" s="2">
        <f>SUM('Input Sheet'!BC194:BC198)</f>
        <v>0</v>
      </c>
      <c r="BD294" s="2">
        <f>SUM('Input Sheet'!BD194:BD198)</f>
        <v>0</v>
      </c>
      <c r="BE294" s="2">
        <f>SUM('Input Sheet'!BE194:BE198)</f>
        <v>0</v>
      </c>
      <c r="BF294" s="2">
        <f>SUM('Input Sheet'!BF194:BF198)</f>
        <v>0</v>
      </c>
      <c r="BG294" s="2">
        <f>SUM('Input Sheet'!BG194:BG198)</f>
        <v>0</v>
      </c>
      <c r="BH294" s="2">
        <f>SUM('Input Sheet'!BH194:BH198)</f>
        <v>0</v>
      </c>
      <c r="BI294" s="2">
        <f>SUM('Input Sheet'!BI194:BI198)</f>
        <v>0</v>
      </c>
      <c r="BJ294" s="2">
        <f>SUM('Input Sheet'!BJ194:BJ198)</f>
        <v>0</v>
      </c>
    </row>
    <row r="295" spans="1:62" x14ac:dyDescent="0.25">
      <c r="A295" s="2" t="s">
        <v>43</v>
      </c>
      <c r="C295" s="2">
        <f>'Input Sheet'!C210</f>
        <v>0</v>
      </c>
      <c r="D295" s="2">
        <f>'Input Sheet'!D210</f>
        <v>0</v>
      </c>
      <c r="E295" s="2">
        <f>'Input Sheet'!E210</f>
        <v>0</v>
      </c>
      <c r="F295" s="2">
        <f>'Input Sheet'!F210</f>
        <v>0</v>
      </c>
      <c r="G295" s="2">
        <f>'Input Sheet'!G210</f>
        <v>0</v>
      </c>
      <c r="H295" s="2">
        <f>'Input Sheet'!H210</f>
        <v>0</v>
      </c>
      <c r="I295" s="2">
        <f>'Input Sheet'!I210</f>
        <v>0</v>
      </c>
      <c r="J295" s="2">
        <f>'Input Sheet'!J210</f>
        <v>0</v>
      </c>
      <c r="K295" s="2">
        <f>'Input Sheet'!K210</f>
        <v>0</v>
      </c>
      <c r="L295" s="2">
        <f>'Input Sheet'!L210</f>
        <v>0</v>
      </c>
      <c r="M295" s="2">
        <f>'Input Sheet'!M210</f>
        <v>0</v>
      </c>
      <c r="N295" s="2">
        <f>'Input Sheet'!N210</f>
        <v>0</v>
      </c>
      <c r="O295" s="2">
        <f>'Input Sheet'!O210</f>
        <v>0</v>
      </c>
      <c r="P295" s="2">
        <f>'Input Sheet'!P210</f>
        <v>0</v>
      </c>
      <c r="Q295" s="2">
        <f>'Input Sheet'!Q210</f>
        <v>0</v>
      </c>
      <c r="R295" s="2">
        <f>'Input Sheet'!R210</f>
        <v>0</v>
      </c>
      <c r="S295" s="2">
        <f>'Input Sheet'!S210</f>
        <v>0</v>
      </c>
      <c r="T295" s="2">
        <f>'Input Sheet'!T210</f>
        <v>0</v>
      </c>
      <c r="U295" s="2">
        <f>'Input Sheet'!U210</f>
        <v>0</v>
      </c>
      <c r="V295" s="2">
        <f>'Input Sheet'!V210</f>
        <v>0</v>
      </c>
      <c r="W295" s="2">
        <f>'Input Sheet'!W210</f>
        <v>0</v>
      </c>
      <c r="X295" s="2">
        <f>'Input Sheet'!X210</f>
        <v>0</v>
      </c>
      <c r="Y295" s="2">
        <f>'Input Sheet'!Y210</f>
        <v>0</v>
      </c>
      <c r="Z295" s="2">
        <f>'Input Sheet'!Z210</f>
        <v>0</v>
      </c>
      <c r="AA295" s="2">
        <f>'Input Sheet'!AA210</f>
        <v>0</v>
      </c>
      <c r="AB295" s="2">
        <f>'Input Sheet'!AB210</f>
        <v>0</v>
      </c>
      <c r="AC295" s="2">
        <f>'Input Sheet'!AC210</f>
        <v>0</v>
      </c>
      <c r="AD295" s="2">
        <f>'Input Sheet'!AD210</f>
        <v>0</v>
      </c>
      <c r="AE295" s="2">
        <f>'Input Sheet'!AE210</f>
        <v>0</v>
      </c>
      <c r="AF295" s="2">
        <f>'Input Sheet'!AF210</f>
        <v>0</v>
      </c>
      <c r="AG295" s="2">
        <f>'Input Sheet'!AG210</f>
        <v>0</v>
      </c>
      <c r="AH295" s="2">
        <f>'Input Sheet'!AH210</f>
        <v>0</v>
      </c>
      <c r="AI295" s="2">
        <f>'Input Sheet'!AI210</f>
        <v>0</v>
      </c>
      <c r="AJ295" s="2">
        <f>'Input Sheet'!AJ210</f>
        <v>0</v>
      </c>
      <c r="AK295" s="2">
        <f>'Input Sheet'!AK210</f>
        <v>0</v>
      </c>
      <c r="AL295" s="2">
        <f>'Input Sheet'!AL210</f>
        <v>0</v>
      </c>
      <c r="AM295" s="2">
        <f>'Input Sheet'!AM210</f>
        <v>0</v>
      </c>
      <c r="AN295" s="2">
        <f>'Input Sheet'!AN210</f>
        <v>0</v>
      </c>
      <c r="AO295" s="2">
        <f>'Input Sheet'!AO210</f>
        <v>0</v>
      </c>
      <c r="AP295" s="2">
        <f>'Input Sheet'!AP210</f>
        <v>0</v>
      </c>
      <c r="AQ295" s="2">
        <f>'Input Sheet'!AQ210</f>
        <v>0</v>
      </c>
      <c r="AR295" s="2">
        <f>'Input Sheet'!AR210</f>
        <v>0</v>
      </c>
      <c r="AS295" s="2">
        <f>'Input Sheet'!AS210</f>
        <v>0</v>
      </c>
      <c r="AT295" s="2">
        <f>'Input Sheet'!AT210</f>
        <v>0</v>
      </c>
      <c r="AU295" s="2">
        <f>'Input Sheet'!AU210</f>
        <v>0</v>
      </c>
      <c r="AV295" s="2">
        <f>'Input Sheet'!AV210</f>
        <v>0</v>
      </c>
      <c r="AW295" s="2">
        <f>'Input Sheet'!AW210</f>
        <v>0</v>
      </c>
      <c r="AX295" s="2">
        <f>'Input Sheet'!AX210</f>
        <v>0</v>
      </c>
      <c r="AY295" s="2">
        <f>'Input Sheet'!AY210</f>
        <v>0</v>
      </c>
      <c r="AZ295" s="2">
        <f>'Input Sheet'!AZ210</f>
        <v>0</v>
      </c>
      <c r="BA295" s="2">
        <f>'Input Sheet'!BA210</f>
        <v>0</v>
      </c>
      <c r="BB295" s="2">
        <f>'Input Sheet'!BB210</f>
        <v>0</v>
      </c>
      <c r="BC295" s="2">
        <f>'Input Sheet'!BC210</f>
        <v>0</v>
      </c>
      <c r="BD295" s="2">
        <f>'Input Sheet'!BD210</f>
        <v>0</v>
      </c>
      <c r="BE295" s="2">
        <f>'Input Sheet'!BE210</f>
        <v>0</v>
      </c>
      <c r="BF295" s="2">
        <f>'Input Sheet'!BF210</f>
        <v>0</v>
      </c>
      <c r="BG295" s="2">
        <f>'Input Sheet'!BG210</f>
        <v>0</v>
      </c>
      <c r="BH295" s="2">
        <f>'Input Sheet'!BH210</f>
        <v>0</v>
      </c>
      <c r="BI295" s="2">
        <f>'Input Sheet'!BI210</f>
        <v>0</v>
      </c>
      <c r="BJ295" s="2">
        <f>'Input Sheet'!BJ210</f>
        <v>0</v>
      </c>
    </row>
    <row r="296" spans="1:62" ht="14.4" thickBot="1" x14ac:dyDescent="0.3">
      <c r="A296" s="3" t="s">
        <v>242</v>
      </c>
      <c r="C296" s="28">
        <f>C293+C294-C295</f>
        <v>0</v>
      </c>
      <c r="D296" s="28">
        <f t="shared" ref="D296:BJ296" si="235">D293+D294-D295</f>
        <v>0</v>
      </c>
      <c r="E296" s="28">
        <f t="shared" si="235"/>
        <v>0</v>
      </c>
      <c r="F296" s="28">
        <f t="shared" si="235"/>
        <v>0</v>
      </c>
      <c r="G296" s="28">
        <f t="shared" si="235"/>
        <v>0</v>
      </c>
      <c r="H296" s="28">
        <f t="shared" si="235"/>
        <v>0</v>
      </c>
      <c r="I296" s="28">
        <f t="shared" si="235"/>
        <v>0</v>
      </c>
      <c r="J296" s="28">
        <f t="shared" si="235"/>
        <v>0</v>
      </c>
      <c r="K296" s="28">
        <f t="shared" si="235"/>
        <v>0</v>
      </c>
      <c r="L296" s="28">
        <f t="shared" si="235"/>
        <v>0</v>
      </c>
      <c r="M296" s="28">
        <f t="shared" si="235"/>
        <v>0</v>
      </c>
      <c r="N296" s="28">
        <f t="shared" si="235"/>
        <v>0</v>
      </c>
      <c r="O296" s="28">
        <f t="shared" si="235"/>
        <v>0</v>
      </c>
      <c r="P296" s="28">
        <f t="shared" si="235"/>
        <v>0</v>
      </c>
      <c r="Q296" s="28">
        <f t="shared" si="235"/>
        <v>0</v>
      </c>
      <c r="R296" s="28">
        <f t="shared" si="235"/>
        <v>0</v>
      </c>
      <c r="S296" s="28">
        <f t="shared" si="235"/>
        <v>0</v>
      </c>
      <c r="T296" s="28">
        <f t="shared" si="235"/>
        <v>0</v>
      </c>
      <c r="U296" s="28">
        <f t="shared" si="235"/>
        <v>0</v>
      </c>
      <c r="V296" s="28">
        <f t="shared" si="235"/>
        <v>0</v>
      </c>
      <c r="W296" s="28">
        <f t="shared" si="235"/>
        <v>0</v>
      </c>
      <c r="X296" s="28">
        <f t="shared" si="235"/>
        <v>0</v>
      </c>
      <c r="Y296" s="28">
        <f t="shared" si="235"/>
        <v>0</v>
      </c>
      <c r="Z296" s="28">
        <f t="shared" si="235"/>
        <v>0</v>
      </c>
      <c r="AA296" s="28">
        <f t="shared" si="235"/>
        <v>0</v>
      </c>
      <c r="AB296" s="28">
        <f t="shared" si="235"/>
        <v>0</v>
      </c>
      <c r="AC296" s="28">
        <f t="shared" si="235"/>
        <v>0</v>
      </c>
      <c r="AD296" s="28">
        <f t="shared" si="235"/>
        <v>0</v>
      </c>
      <c r="AE296" s="28">
        <f t="shared" si="235"/>
        <v>0</v>
      </c>
      <c r="AF296" s="28">
        <f t="shared" si="235"/>
        <v>0</v>
      </c>
      <c r="AG296" s="28">
        <f t="shared" si="235"/>
        <v>0</v>
      </c>
      <c r="AH296" s="28">
        <f t="shared" si="235"/>
        <v>0</v>
      </c>
      <c r="AI296" s="28">
        <f t="shared" si="235"/>
        <v>0</v>
      </c>
      <c r="AJ296" s="28">
        <f t="shared" si="235"/>
        <v>0</v>
      </c>
      <c r="AK296" s="28">
        <f t="shared" si="235"/>
        <v>0</v>
      </c>
      <c r="AL296" s="28">
        <f t="shared" si="235"/>
        <v>0</v>
      </c>
      <c r="AM296" s="28">
        <f t="shared" si="235"/>
        <v>0</v>
      </c>
      <c r="AN296" s="28">
        <f t="shared" si="235"/>
        <v>0</v>
      </c>
      <c r="AO296" s="28">
        <f t="shared" si="235"/>
        <v>0</v>
      </c>
      <c r="AP296" s="28">
        <f t="shared" si="235"/>
        <v>0</v>
      </c>
      <c r="AQ296" s="28">
        <f t="shared" si="235"/>
        <v>0</v>
      </c>
      <c r="AR296" s="28">
        <f t="shared" si="235"/>
        <v>0</v>
      </c>
      <c r="AS296" s="28">
        <f t="shared" si="235"/>
        <v>0</v>
      </c>
      <c r="AT296" s="28">
        <f t="shared" si="235"/>
        <v>0</v>
      </c>
      <c r="AU296" s="28">
        <f t="shared" si="235"/>
        <v>0</v>
      </c>
      <c r="AV296" s="28">
        <f t="shared" si="235"/>
        <v>0</v>
      </c>
      <c r="AW296" s="28">
        <f t="shared" si="235"/>
        <v>0</v>
      </c>
      <c r="AX296" s="28">
        <f t="shared" si="235"/>
        <v>0</v>
      </c>
      <c r="AY296" s="28">
        <f t="shared" si="235"/>
        <v>0</v>
      </c>
      <c r="AZ296" s="28">
        <f t="shared" si="235"/>
        <v>0</v>
      </c>
      <c r="BA296" s="28">
        <f t="shared" si="235"/>
        <v>0</v>
      </c>
      <c r="BB296" s="28">
        <f t="shared" si="235"/>
        <v>0</v>
      </c>
      <c r="BC296" s="28">
        <f t="shared" si="235"/>
        <v>0</v>
      </c>
      <c r="BD296" s="28">
        <f t="shared" si="235"/>
        <v>0</v>
      </c>
      <c r="BE296" s="28">
        <f t="shared" si="235"/>
        <v>0</v>
      </c>
      <c r="BF296" s="28">
        <f t="shared" si="235"/>
        <v>0</v>
      </c>
      <c r="BG296" s="28">
        <f t="shared" si="235"/>
        <v>0</v>
      </c>
      <c r="BH296" s="28">
        <f t="shared" si="235"/>
        <v>0</v>
      </c>
      <c r="BI296" s="28">
        <f t="shared" si="235"/>
        <v>0</v>
      </c>
      <c r="BJ296" s="28">
        <f t="shared" si="235"/>
        <v>0</v>
      </c>
    </row>
    <row r="297" spans="1:62" ht="14.4" thickTop="1" x14ac:dyDescent="0.25"/>
    <row r="300" spans="1:62" s="31" customFormat="1" x14ac:dyDescent="0.25">
      <c r="A300" s="29"/>
      <c r="B300" s="29" t="s">
        <v>34</v>
      </c>
      <c r="C300" s="29">
        <f t="shared" ref="C300:AH300" si="236">SUM(C45:C62)</f>
        <v>13</v>
      </c>
      <c r="D300" s="29">
        <f t="shared" si="236"/>
        <v>16</v>
      </c>
      <c r="E300" s="29">
        <f t="shared" si="236"/>
        <v>16</v>
      </c>
      <c r="F300" s="29">
        <f t="shared" si="236"/>
        <v>17</v>
      </c>
      <c r="G300" s="29">
        <f t="shared" si="236"/>
        <v>17</v>
      </c>
      <c r="H300" s="29">
        <f t="shared" si="236"/>
        <v>22</v>
      </c>
      <c r="I300" s="29">
        <f t="shared" si="236"/>
        <v>22</v>
      </c>
      <c r="J300" s="29">
        <f t="shared" si="236"/>
        <v>22</v>
      </c>
      <c r="K300" s="29">
        <f t="shared" si="236"/>
        <v>22</v>
      </c>
      <c r="L300" s="29">
        <f t="shared" si="236"/>
        <v>22</v>
      </c>
      <c r="M300" s="29">
        <f t="shared" si="236"/>
        <v>22</v>
      </c>
      <c r="N300" s="29">
        <f t="shared" si="236"/>
        <v>22</v>
      </c>
      <c r="O300" s="29">
        <f t="shared" si="236"/>
        <v>23</v>
      </c>
      <c r="P300" s="29">
        <f t="shared" si="236"/>
        <v>23</v>
      </c>
      <c r="Q300" s="29">
        <f t="shared" si="236"/>
        <v>23</v>
      </c>
      <c r="R300" s="29">
        <f t="shared" si="236"/>
        <v>23</v>
      </c>
      <c r="S300" s="29">
        <f t="shared" si="236"/>
        <v>23</v>
      </c>
      <c r="T300" s="29">
        <f t="shared" si="236"/>
        <v>23</v>
      </c>
      <c r="U300" s="29">
        <f t="shared" si="236"/>
        <v>22</v>
      </c>
      <c r="V300" s="29">
        <f t="shared" si="236"/>
        <v>26</v>
      </c>
      <c r="W300" s="29">
        <f t="shared" si="236"/>
        <v>26</v>
      </c>
      <c r="X300" s="29">
        <f t="shared" si="236"/>
        <v>26</v>
      </c>
      <c r="Y300" s="29">
        <f t="shared" si="236"/>
        <v>26</v>
      </c>
      <c r="Z300" s="29">
        <f t="shared" si="236"/>
        <v>26</v>
      </c>
      <c r="AA300" s="29">
        <f t="shared" si="236"/>
        <v>26</v>
      </c>
      <c r="AB300" s="29">
        <f t="shared" si="236"/>
        <v>26</v>
      </c>
      <c r="AC300" s="29">
        <f t="shared" si="236"/>
        <v>26</v>
      </c>
      <c r="AD300" s="29">
        <f t="shared" si="236"/>
        <v>26</v>
      </c>
      <c r="AE300" s="29">
        <f t="shared" si="236"/>
        <v>26</v>
      </c>
      <c r="AF300" s="29">
        <f t="shared" si="236"/>
        <v>26</v>
      </c>
      <c r="AG300" s="29">
        <f t="shared" si="236"/>
        <v>28</v>
      </c>
      <c r="AH300" s="29">
        <f t="shared" si="236"/>
        <v>29</v>
      </c>
      <c r="AI300" s="29">
        <f t="shared" ref="AI300:BJ300" si="237">SUM(AI45:AI62)</f>
        <v>29</v>
      </c>
      <c r="AJ300" s="29">
        <f t="shared" si="237"/>
        <v>29</v>
      </c>
      <c r="AK300" s="29">
        <f t="shared" si="237"/>
        <v>29</v>
      </c>
      <c r="AL300" s="29">
        <f t="shared" si="237"/>
        <v>29</v>
      </c>
      <c r="AM300" s="29">
        <f t="shared" si="237"/>
        <v>29</v>
      </c>
      <c r="AN300" s="29">
        <f t="shared" si="237"/>
        <v>29</v>
      </c>
      <c r="AO300" s="29">
        <f t="shared" si="237"/>
        <v>30</v>
      </c>
      <c r="AP300" s="29">
        <f t="shared" si="237"/>
        <v>30</v>
      </c>
      <c r="AQ300" s="29">
        <f t="shared" si="237"/>
        <v>30</v>
      </c>
      <c r="AR300" s="29">
        <f t="shared" si="237"/>
        <v>30</v>
      </c>
      <c r="AS300" s="29">
        <f t="shared" si="237"/>
        <v>30</v>
      </c>
      <c r="AT300" s="29">
        <f t="shared" si="237"/>
        <v>30</v>
      </c>
      <c r="AU300" s="29">
        <f t="shared" si="237"/>
        <v>30</v>
      </c>
      <c r="AV300" s="29">
        <f t="shared" si="237"/>
        <v>30</v>
      </c>
      <c r="AW300" s="29">
        <f t="shared" si="237"/>
        <v>30</v>
      </c>
      <c r="AX300" s="29">
        <f t="shared" si="237"/>
        <v>31</v>
      </c>
      <c r="AY300" s="29">
        <f t="shared" si="237"/>
        <v>34</v>
      </c>
      <c r="AZ300" s="29">
        <f t="shared" si="237"/>
        <v>34</v>
      </c>
      <c r="BA300" s="29">
        <f t="shared" si="237"/>
        <v>34</v>
      </c>
      <c r="BB300" s="29">
        <f t="shared" si="237"/>
        <v>34</v>
      </c>
      <c r="BC300" s="29">
        <f t="shared" si="237"/>
        <v>34</v>
      </c>
      <c r="BD300" s="29">
        <f t="shared" si="237"/>
        <v>34</v>
      </c>
      <c r="BE300" s="29">
        <f t="shared" si="237"/>
        <v>34</v>
      </c>
      <c r="BF300" s="29">
        <f t="shared" si="237"/>
        <v>34</v>
      </c>
      <c r="BG300" s="29">
        <f t="shared" si="237"/>
        <v>34</v>
      </c>
      <c r="BH300" s="29">
        <f t="shared" si="237"/>
        <v>34</v>
      </c>
      <c r="BI300" s="29">
        <f t="shared" si="237"/>
        <v>34</v>
      </c>
      <c r="BJ300" s="29">
        <f t="shared" si="237"/>
        <v>34</v>
      </c>
    </row>
    <row r="301" spans="1:62" x14ac:dyDescent="0.25">
      <c r="A301" s="4" t="s">
        <v>11</v>
      </c>
      <c r="B301" s="49" t="s">
        <v>37</v>
      </c>
    </row>
    <row r="302" spans="1:62" x14ac:dyDescent="0.25">
      <c r="A302" s="2" t="s">
        <v>31</v>
      </c>
      <c r="B302" s="32" t="s">
        <v>35</v>
      </c>
      <c r="C302" s="2">
        <f>SUMIF($B$65:$B$154,$B$65,C$65:C$154)</f>
        <v>59832</v>
      </c>
      <c r="D302" s="2">
        <f t="shared" ref="D302:BJ302" si="238">SUMIF($B$65:$B$154,$B$65,D$65:D$154)</f>
        <v>65666</v>
      </c>
      <c r="E302" s="2">
        <f t="shared" si="238"/>
        <v>65666</v>
      </c>
      <c r="F302" s="2">
        <f t="shared" si="238"/>
        <v>68000</v>
      </c>
      <c r="G302" s="2">
        <f t="shared" si="238"/>
        <v>68000</v>
      </c>
      <c r="H302" s="2">
        <f t="shared" si="238"/>
        <v>80999</v>
      </c>
      <c r="I302" s="2">
        <f t="shared" si="238"/>
        <v>80999</v>
      </c>
      <c r="J302" s="2">
        <f t="shared" si="238"/>
        <v>80999</v>
      </c>
      <c r="K302" s="2">
        <f t="shared" si="238"/>
        <v>80999</v>
      </c>
      <c r="L302" s="2">
        <f t="shared" si="238"/>
        <v>80999</v>
      </c>
      <c r="M302" s="2">
        <f t="shared" si="238"/>
        <v>80999</v>
      </c>
      <c r="N302" s="2">
        <f t="shared" si="238"/>
        <v>80999</v>
      </c>
      <c r="O302" s="2">
        <f t="shared" si="238"/>
        <v>107059</v>
      </c>
      <c r="P302" s="2">
        <f t="shared" si="238"/>
        <v>107059</v>
      </c>
      <c r="Q302" s="2">
        <f t="shared" si="238"/>
        <v>107059</v>
      </c>
      <c r="R302" s="2">
        <f t="shared" si="238"/>
        <v>107059</v>
      </c>
      <c r="S302" s="2">
        <f t="shared" si="238"/>
        <v>107059</v>
      </c>
      <c r="T302" s="2">
        <f t="shared" si="238"/>
        <v>107059</v>
      </c>
      <c r="U302" s="2">
        <f t="shared" si="238"/>
        <v>98809</v>
      </c>
      <c r="V302" s="2">
        <f t="shared" si="238"/>
        <v>115209</v>
      </c>
      <c r="W302" s="2">
        <f t="shared" si="238"/>
        <v>115209</v>
      </c>
      <c r="X302" s="2">
        <f t="shared" si="238"/>
        <v>115209</v>
      </c>
      <c r="Y302" s="2">
        <f t="shared" si="238"/>
        <v>115209</v>
      </c>
      <c r="Z302" s="2">
        <f t="shared" si="238"/>
        <v>115209</v>
      </c>
      <c r="AA302" s="2">
        <f t="shared" si="238"/>
        <v>126728</v>
      </c>
      <c r="AB302" s="2">
        <f t="shared" si="238"/>
        <v>126728</v>
      </c>
      <c r="AC302" s="2">
        <f t="shared" si="238"/>
        <v>126728</v>
      </c>
      <c r="AD302" s="2">
        <f t="shared" si="238"/>
        <v>126728</v>
      </c>
      <c r="AE302" s="2">
        <f t="shared" si="238"/>
        <v>126728</v>
      </c>
      <c r="AF302" s="2">
        <f t="shared" si="238"/>
        <v>126728</v>
      </c>
      <c r="AG302" s="2">
        <f t="shared" si="238"/>
        <v>137820</v>
      </c>
      <c r="AH302" s="2">
        <f t="shared" si="238"/>
        <v>140643</v>
      </c>
      <c r="AI302" s="2">
        <f t="shared" si="238"/>
        <v>140643</v>
      </c>
      <c r="AJ302" s="2">
        <f t="shared" si="238"/>
        <v>140643</v>
      </c>
      <c r="AK302" s="2">
        <f t="shared" si="238"/>
        <v>140643</v>
      </c>
      <c r="AL302" s="2">
        <f t="shared" si="238"/>
        <v>140643</v>
      </c>
      <c r="AM302" s="2">
        <f t="shared" si="238"/>
        <v>154711</v>
      </c>
      <c r="AN302" s="2">
        <f t="shared" si="238"/>
        <v>154711</v>
      </c>
      <c r="AO302" s="2">
        <f t="shared" si="238"/>
        <v>159702</v>
      </c>
      <c r="AP302" s="2">
        <f t="shared" si="238"/>
        <v>159702</v>
      </c>
      <c r="AQ302" s="2">
        <f t="shared" si="238"/>
        <v>159702</v>
      </c>
      <c r="AR302" s="2">
        <f t="shared" si="238"/>
        <v>159702</v>
      </c>
      <c r="AS302" s="2">
        <f t="shared" si="238"/>
        <v>159702</v>
      </c>
      <c r="AT302" s="2">
        <f t="shared" si="238"/>
        <v>159702</v>
      </c>
      <c r="AU302" s="2">
        <f t="shared" si="238"/>
        <v>159702</v>
      </c>
      <c r="AV302" s="2">
        <f t="shared" si="238"/>
        <v>159702</v>
      </c>
      <c r="AW302" s="2">
        <f t="shared" si="238"/>
        <v>159702</v>
      </c>
      <c r="AX302" s="2">
        <f t="shared" si="238"/>
        <v>164240</v>
      </c>
      <c r="AY302" s="2">
        <f t="shared" si="238"/>
        <v>199574</v>
      </c>
      <c r="AZ302" s="2">
        <f t="shared" si="238"/>
        <v>199574</v>
      </c>
      <c r="BA302" s="2">
        <f t="shared" si="238"/>
        <v>199574</v>
      </c>
      <c r="BB302" s="2">
        <f t="shared" si="238"/>
        <v>199574</v>
      </c>
      <c r="BC302" s="2">
        <f t="shared" si="238"/>
        <v>199574</v>
      </c>
      <c r="BD302" s="2">
        <f t="shared" si="238"/>
        <v>199574</v>
      </c>
      <c r="BE302" s="2">
        <f t="shared" si="238"/>
        <v>199574</v>
      </c>
      <c r="BF302" s="2">
        <f t="shared" si="238"/>
        <v>199574</v>
      </c>
      <c r="BG302" s="2">
        <f t="shared" si="238"/>
        <v>199574</v>
      </c>
      <c r="BH302" s="2">
        <f t="shared" si="238"/>
        <v>199574</v>
      </c>
      <c r="BI302" s="2">
        <f t="shared" si="238"/>
        <v>199574</v>
      </c>
      <c r="BJ302" s="2">
        <f t="shared" si="238"/>
        <v>199574</v>
      </c>
    </row>
    <row r="303" spans="1:62" x14ac:dyDescent="0.25">
      <c r="A303" s="2" t="s">
        <v>29</v>
      </c>
      <c r="B303" s="32" t="s">
        <v>35</v>
      </c>
      <c r="C303" s="2">
        <f>SUMIF($B$65:$B$154,$B$69,C$65:C$154)</f>
        <v>7002.3253333333332</v>
      </c>
      <c r="D303" s="2">
        <f t="shared" ref="D303:BJ303" si="239">SUMIF($B$65:$B$154,$B$69,D$65:D$154)</f>
        <v>7749.0773333333336</v>
      </c>
      <c r="E303" s="2">
        <f t="shared" si="239"/>
        <v>7749.0773333333336</v>
      </c>
      <c r="F303" s="2">
        <f t="shared" si="239"/>
        <v>8047.8293333333331</v>
      </c>
      <c r="G303" s="2">
        <f t="shared" si="239"/>
        <v>8047.8293333333331</v>
      </c>
      <c r="H303" s="2">
        <f t="shared" si="239"/>
        <v>9661.2266666666656</v>
      </c>
      <c r="I303" s="2">
        <f t="shared" si="239"/>
        <v>9661.2266666666656</v>
      </c>
      <c r="J303" s="2">
        <f t="shared" si="239"/>
        <v>9661.2266666666656</v>
      </c>
      <c r="K303" s="2">
        <f t="shared" si="239"/>
        <v>9661.2266666666656</v>
      </c>
      <c r="L303" s="2">
        <f t="shared" si="239"/>
        <v>9661.2266666666656</v>
      </c>
      <c r="M303" s="2">
        <f t="shared" si="239"/>
        <v>9661.2266666666656</v>
      </c>
      <c r="N303" s="2">
        <f t="shared" si="239"/>
        <v>9661.2266666666656</v>
      </c>
      <c r="O303" s="2">
        <f t="shared" si="239"/>
        <v>12845.482666666667</v>
      </c>
      <c r="P303" s="2">
        <f t="shared" si="239"/>
        <v>12845.482666666667</v>
      </c>
      <c r="Q303" s="2">
        <f t="shared" si="239"/>
        <v>12845.482666666667</v>
      </c>
      <c r="R303" s="2">
        <f t="shared" si="239"/>
        <v>12845.482666666667</v>
      </c>
      <c r="S303" s="2">
        <f t="shared" si="239"/>
        <v>12845.482666666667</v>
      </c>
      <c r="T303" s="2">
        <f t="shared" si="239"/>
        <v>12845.482666666667</v>
      </c>
      <c r="U303" s="2">
        <f t="shared" si="239"/>
        <v>11789.482666666667</v>
      </c>
      <c r="V303" s="2">
        <f t="shared" si="239"/>
        <v>13888.682666666666</v>
      </c>
      <c r="W303" s="2">
        <f t="shared" si="239"/>
        <v>13888.682666666666</v>
      </c>
      <c r="X303" s="2">
        <f t="shared" si="239"/>
        <v>13888.682666666666</v>
      </c>
      <c r="Y303" s="2">
        <f t="shared" si="239"/>
        <v>13888.682666666666</v>
      </c>
      <c r="Z303" s="2">
        <f t="shared" si="239"/>
        <v>13888.682666666666</v>
      </c>
      <c r="AA303" s="2">
        <f t="shared" si="239"/>
        <v>15363.114666666666</v>
      </c>
      <c r="AB303" s="2">
        <f t="shared" si="239"/>
        <v>15363.114666666666</v>
      </c>
      <c r="AC303" s="2">
        <f t="shared" si="239"/>
        <v>15363.114666666666</v>
      </c>
      <c r="AD303" s="2">
        <f t="shared" si="239"/>
        <v>15363.114666666666</v>
      </c>
      <c r="AE303" s="2">
        <f t="shared" si="239"/>
        <v>15363.114666666666</v>
      </c>
      <c r="AF303" s="2">
        <f t="shared" si="239"/>
        <v>15363.114666666666</v>
      </c>
      <c r="AG303" s="2">
        <f t="shared" si="239"/>
        <v>16782.890666666666</v>
      </c>
      <c r="AH303" s="2">
        <f t="shared" si="239"/>
        <v>17144.234666666667</v>
      </c>
      <c r="AI303" s="2">
        <f t="shared" si="239"/>
        <v>17144.234666666667</v>
      </c>
      <c r="AJ303" s="2">
        <f t="shared" si="239"/>
        <v>17144.234666666667</v>
      </c>
      <c r="AK303" s="2">
        <f t="shared" si="239"/>
        <v>17144.234666666667</v>
      </c>
      <c r="AL303" s="2">
        <f t="shared" si="239"/>
        <v>17144.234666666667</v>
      </c>
      <c r="AM303" s="2">
        <f t="shared" si="239"/>
        <v>18944.938666666665</v>
      </c>
      <c r="AN303" s="2">
        <f t="shared" si="239"/>
        <v>18944.938666666665</v>
      </c>
      <c r="AO303" s="2">
        <f t="shared" si="239"/>
        <v>19583.786666666663</v>
      </c>
      <c r="AP303" s="2">
        <f t="shared" si="239"/>
        <v>19583.786666666663</v>
      </c>
      <c r="AQ303" s="2">
        <f t="shared" si="239"/>
        <v>19583.786666666663</v>
      </c>
      <c r="AR303" s="2">
        <f t="shared" si="239"/>
        <v>19583.786666666663</v>
      </c>
      <c r="AS303" s="2">
        <f t="shared" si="239"/>
        <v>19583.786666666663</v>
      </c>
      <c r="AT303" s="2">
        <f t="shared" si="239"/>
        <v>19583.786666666663</v>
      </c>
      <c r="AU303" s="2">
        <f t="shared" si="239"/>
        <v>19583.786666666663</v>
      </c>
      <c r="AV303" s="2">
        <f t="shared" si="239"/>
        <v>19583.786666666663</v>
      </c>
      <c r="AW303" s="2">
        <f t="shared" si="239"/>
        <v>19583.786666666663</v>
      </c>
      <c r="AX303" s="2">
        <f t="shared" si="239"/>
        <v>20164.650666666665</v>
      </c>
      <c r="AY303" s="2">
        <f t="shared" si="239"/>
        <v>24687.402666666669</v>
      </c>
      <c r="AZ303" s="2">
        <f t="shared" si="239"/>
        <v>24687.402666666669</v>
      </c>
      <c r="BA303" s="2">
        <f t="shared" si="239"/>
        <v>24687.402666666669</v>
      </c>
      <c r="BB303" s="2">
        <f t="shared" si="239"/>
        <v>24687.402666666669</v>
      </c>
      <c r="BC303" s="2">
        <f t="shared" si="239"/>
        <v>24687.402666666669</v>
      </c>
      <c r="BD303" s="2">
        <f t="shared" si="239"/>
        <v>24687.402666666669</v>
      </c>
      <c r="BE303" s="2">
        <f t="shared" si="239"/>
        <v>24687.402666666669</v>
      </c>
      <c r="BF303" s="2">
        <f t="shared" si="239"/>
        <v>24687.402666666669</v>
      </c>
      <c r="BG303" s="2">
        <f t="shared" si="239"/>
        <v>24687.402666666669</v>
      </c>
      <c r="BH303" s="2">
        <f t="shared" si="239"/>
        <v>24687.402666666669</v>
      </c>
      <c r="BI303" s="2">
        <f t="shared" si="239"/>
        <v>24687.402666666669</v>
      </c>
      <c r="BJ303" s="2">
        <f t="shared" si="239"/>
        <v>24687.402666666669</v>
      </c>
    </row>
    <row r="304" spans="1:62" x14ac:dyDescent="0.25">
      <c r="A304" s="2" t="s">
        <v>32</v>
      </c>
      <c r="B304" s="32" t="s">
        <v>35</v>
      </c>
      <c r="C304" s="2">
        <f>ROUND('Input Sheet'!$C$83*(SUMIF($B$65:$B$154,$B$65,C$65:C$154)),0)</f>
        <v>3590</v>
      </c>
      <c r="D304" s="2">
        <f>ROUND('Input Sheet'!$C$83*(SUMIF($B$65:$B$154,$B$65,D$65:D$154)),0)</f>
        <v>3940</v>
      </c>
      <c r="E304" s="2">
        <f>ROUND('Input Sheet'!$C$83*(SUMIF($B$65:$B$154,$B$65,E$65:E$154)),0)</f>
        <v>3940</v>
      </c>
      <c r="F304" s="2">
        <f>ROUND('Input Sheet'!$C$83*(SUMIF($B$65:$B$154,$B$65,F$65:F$154)),0)</f>
        <v>4080</v>
      </c>
      <c r="G304" s="2">
        <f>ROUND('Input Sheet'!$C$83*(SUMIF($B$65:$B$154,$B$65,G$65:G$154)),0)</f>
        <v>4080</v>
      </c>
      <c r="H304" s="2">
        <f>ROUND('Input Sheet'!$C$83*(SUMIF($B$65:$B$154,$B$65,H$65:H$154)),0)</f>
        <v>4860</v>
      </c>
      <c r="I304" s="2">
        <f>ROUND('Input Sheet'!$C$83*(SUMIF($B$65:$B$154,$B$65,I$65:I$154)),0)</f>
        <v>4860</v>
      </c>
      <c r="J304" s="2">
        <f>ROUND('Input Sheet'!$C$83*(SUMIF($B$65:$B$154,$B$65,J$65:J$154)),0)</f>
        <v>4860</v>
      </c>
      <c r="K304" s="2">
        <f>ROUND('Input Sheet'!$C$83*(SUMIF($B$65:$B$154,$B$65,K$65:K$154)),0)</f>
        <v>4860</v>
      </c>
      <c r="L304" s="2">
        <f>ROUND('Input Sheet'!$C$83*(SUMIF($B$65:$B$154,$B$65,L$65:L$154)),0)</f>
        <v>4860</v>
      </c>
      <c r="M304" s="2">
        <f>ROUND('Input Sheet'!$C$83*(SUMIF($B$65:$B$154,$B$65,M$65:M$154)),0)</f>
        <v>4860</v>
      </c>
      <c r="N304" s="2">
        <f>ROUND('Input Sheet'!$C$83*(SUMIF($B$65:$B$154,$B$65,N$65:N$154)),0)</f>
        <v>4860</v>
      </c>
      <c r="O304" s="2">
        <f>ROUND('Input Sheet'!$C$83*(SUMIF($B$65:$B$154,$B$65,O$65:O$154)),0)</f>
        <v>6424</v>
      </c>
      <c r="P304" s="2">
        <f>ROUND('Input Sheet'!$C$83*(SUMIF($B$65:$B$154,$B$65,P$65:P$154)),0)</f>
        <v>6424</v>
      </c>
      <c r="Q304" s="2">
        <f>ROUND('Input Sheet'!$C$83*(SUMIF($B$65:$B$154,$B$65,Q$65:Q$154)),0)</f>
        <v>6424</v>
      </c>
      <c r="R304" s="2">
        <f>ROUND('Input Sheet'!$C$83*(SUMIF($B$65:$B$154,$B$65,R$65:R$154)),0)</f>
        <v>6424</v>
      </c>
      <c r="S304" s="2">
        <f>ROUND('Input Sheet'!$C$83*(SUMIF($B$65:$B$154,$B$65,S$65:S$154)),0)</f>
        <v>6424</v>
      </c>
      <c r="T304" s="2">
        <f>ROUND('Input Sheet'!$C$83*(SUMIF($B$65:$B$154,$B$65,T$65:T$154)),0)</f>
        <v>6424</v>
      </c>
      <c r="U304" s="2">
        <f>ROUND('Input Sheet'!$C$83*(SUMIF($B$65:$B$154,$B$65,U$65:U$154)),0)</f>
        <v>5929</v>
      </c>
      <c r="V304" s="2">
        <f>ROUND('Input Sheet'!$C$83*(SUMIF($B$65:$B$154,$B$65,V$65:V$154)),0)</f>
        <v>6913</v>
      </c>
      <c r="W304" s="2">
        <f>ROUND('Input Sheet'!$C$83*(SUMIF($B$65:$B$154,$B$65,W$65:W$154)),0)</f>
        <v>6913</v>
      </c>
      <c r="X304" s="2">
        <f>ROUND('Input Sheet'!$C$83*(SUMIF($B$65:$B$154,$B$65,X$65:X$154)),0)</f>
        <v>6913</v>
      </c>
      <c r="Y304" s="2">
        <f>ROUND('Input Sheet'!$C$83*(SUMIF($B$65:$B$154,$B$65,Y$65:Y$154)),0)</f>
        <v>6913</v>
      </c>
      <c r="Z304" s="2">
        <f>ROUND('Input Sheet'!$C$83*(SUMIF($B$65:$B$154,$B$65,Z$65:Z$154)),0)</f>
        <v>6913</v>
      </c>
      <c r="AA304" s="2">
        <f>ROUND('Input Sheet'!$C$83*(SUMIF($B$65:$B$154,$B$65,AA$65:AA$154)),0)</f>
        <v>7604</v>
      </c>
      <c r="AB304" s="2">
        <f>ROUND('Input Sheet'!$C$83*(SUMIF($B$65:$B$154,$B$65,AB$65:AB$154)),0)</f>
        <v>7604</v>
      </c>
      <c r="AC304" s="2">
        <f>ROUND('Input Sheet'!$C$83*(SUMIF($B$65:$B$154,$B$65,AC$65:AC$154)),0)</f>
        <v>7604</v>
      </c>
      <c r="AD304" s="2">
        <f>ROUND('Input Sheet'!$C$83*(SUMIF($B$65:$B$154,$B$65,AD$65:AD$154)),0)</f>
        <v>7604</v>
      </c>
      <c r="AE304" s="2">
        <f>ROUND('Input Sheet'!$C$83*(SUMIF($B$65:$B$154,$B$65,AE$65:AE$154)),0)</f>
        <v>7604</v>
      </c>
      <c r="AF304" s="2">
        <f>ROUND('Input Sheet'!$C$83*(SUMIF($B$65:$B$154,$B$65,AF$65:AF$154)),0)</f>
        <v>7604</v>
      </c>
      <c r="AG304" s="2">
        <f>ROUND('Input Sheet'!$C$83*(SUMIF($B$65:$B$154,$B$65,AG$65:AG$154)),0)</f>
        <v>8269</v>
      </c>
      <c r="AH304" s="2">
        <f>ROUND('Input Sheet'!$C$83*(SUMIF($B$65:$B$154,$B$65,AH$65:AH$154)),0)</f>
        <v>8439</v>
      </c>
      <c r="AI304" s="2">
        <f>ROUND('Input Sheet'!$C$83*(SUMIF($B$65:$B$154,$B$65,AI$65:AI$154)),0)</f>
        <v>8439</v>
      </c>
      <c r="AJ304" s="2">
        <f>ROUND('Input Sheet'!$C$83*(SUMIF($B$65:$B$154,$B$65,AJ$65:AJ$154)),0)</f>
        <v>8439</v>
      </c>
      <c r="AK304" s="2">
        <f>ROUND('Input Sheet'!$C$83*(SUMIF($B$65:$B$154,$B$65,AK$65:AK$154)),0)</f>
        <v>8439</v>
      </c>
      <c r="AL304" s="2">
        <f>ROUND('Input Sheet'!$C$83*(SUMIF($B$65:$B$154,$B$65,AL$65:AL$154)),0)</f>
        <v>8439</v>
      </c>
      <c r="AM304" s="2">
        <f>ROUND('Input Sheet'!$C$83*(SUMIF($B$65:$B$154,$B$65,AM$65:AM$154)),0)</f>
        <v>9283</v>
      </c>
      <c r="AN304" s="2">
        <f>ROUND('Input Sheet'!$C$83*(SUMIF($B$65:$B$154,$B$65,AN$65:AN$154)),0)</f>
        <v>9283</v>
      </c>
      <c r="AO304" s="2">
        <f>ROUND('Input Sheet'!$C$83*(SUMIF($B$65:$B$154,$B$65,AO$65:AO$154)),0)</f>
        <v>9582</v>
      </c>
      <c r="AP304" s="2">
        <f>ROUND('Input Sheet'!$C$83*(SUMIF($B$65:$B$154,$B$65,AP$65:AP$154)),0)</f>
        <v>9582</v>
      </c>
      <c r="AQ304" s="2">
        <f>ROUND('Input Sheet'!$C$83*(SUMIF($B$65:$B$154,$B$65,AQ$65:AQ$154)),0)</f>
        <v>9582</v>
      </c>
      <c r="AR304" s="2">
        <f>ROUND('Input Sheet'!$C$83*(SUMIF($B$65:$B$154,$B$65,AR$65:AR$154)),0)</f>
        <v>9582</v>
      </c>
      <c r="AS304" s="2">
        <f>ROUND('Input Sheet'!$C$83*(SUMIF($B$65:$B$154,$B$65,AS$65:AS$154)),0)</f>
        <v>9582</v>
      </c>
      <c r="AT304" s="2">
        <f>ROUND('Input Sheet'!$C$83*(SUMIF($B$65:$B$154,$B$65,AT$65:AT$154)),0)</f>
        <v>9582</v>
      </c>
      <c r="AU304" s="2">
        <f>ROUND('Input Sheet'!$C$83*(SUMIF($B$65:$B$154,$B$65,AU$65:AU$154)),0)</f>
        <v>9582</v>
      </c>
      <c r="AV304" s="2">
        <f>ROUND('Input Sheet'!$C$83*(SUMIF($B$65:$B$154,$B$65,AV$65:AV$154)),0)</f>
        <v>9582</v>
      </c>
      <c r="AW304" s="2">
        <f>ROUND('Input Sheet'!$C$83*(SUMIF($B$65:$B$154,$B$65,AW$65:AW$154)),0)</f>
        <v>9582</v>
      </c>
      <c r="AX304" s="2">
        <f>ROUND('Input Sheet'!$C$83*(SUMIF($B$65:$B$154,$B$65,AX$65:AX$154)),0)</f>
        <v>9854</v>
      </c>
      <c r="AY304" s="2">
        <f>ROUND('Input Sheet'!$C$83*(SUMIF($B$65:$B$154,$B$65,AY$65:AY$154)),0)</f>
        <v>11974</v>
      </c>
      <c r="AZ304" s="2">
        <f>ROUND('Input Sheet'!$C$83*(SUMIF($B$65:$B$154,$B$65,AZ$65:AZ$154)),0)</f>
        <v>11974</v>
      </c>
      <c r="BA304" s="2">
        <f>ROUND('Input Sheet'!$C$83*(SUMIF($B$65:$B$154,$B$65,BA$65:BA$154)),0)</f>
        <v>11974</v>
      </c>
      <c r="BB304" s="2">
        <f>ROUND('Input Sheet'!$C$83*(SUMIF($B$65:$B$154,$B$65,BB$65:BB$154)),0)</f>
        <v>11974</v>
      </c>
      <c r="BC304" s="2">
        <f>ROUND('Input Sheet'!$C$83*(SUMIF($B$65:$B$154,$B$65,BC$65:BC$154)),0)</f>
        <v>11974</v>
      </c>
      <c r="BD304" s="2">
        <f>ROUND('Input Sheet'!$C$83*(SUMIF($B$65:$B$154,$B$65,BD$65:BD$154)),0)</f>
        <v>11974</v>
      </c>
      <c r="BE304" s="2">
        <f>ROUND('Input Sheet'!$C$83*(SUMIF($B$65:$B$154,$B$65,BE$65:BE$154)),0)</f>
        <v>11974</v>
      </c>
      <c r="BF304" s="2">
        <f>ROUND('Input Sheet'!$C$83*(SUMIF($B$65:$B$154,$B$65,BF$65:BF$154)),0)</f>
        <v>11974</v>
      </c>
      <c r="BG304" s="2">
        <f>ROUND('Input Sheet'!$C$83*(SUMIF($B$65:$B$154,$B$65,BG$65:BG$154)),0)</f>
        <v>11974</v>
      </c>
      <c r="BH304" s="2">
        <f>ROUND('Input Sheet'!$C$83*(SUMIF($B$65:$B$154,$B$65,BH$65:BH$154)),0)</f>
        <v>11974</v>
      </c>
      <c r="BI304" s="2">
        <f>ROUND('Input Sheet'!$C$83*(SUMIF($B$65:$B$154,$B$65,BI$65:BI$154)),0)</f>
        <v>11974</v>
      </c>
      <c r="BJ304" s="2">
        <f>ROUND('Input Sheet'!$C$83*(SUMIF($B$65:$B$154,$B$65,BJ$65:BJ$154)),0)</f>
        <v>11974</v>
      </c>
    </row>
    <row r="305" spans="1:62" x14ac:dyDescent="0.25">
      <c r="A305" s="2" t="s">
        <v>116</v>
      </c>
      <c r="B305" s="32" t="s">
        <v>36</v>
      </c>
      <c r="C305" s="2">
        <v>0</v>
      </c>
      <c r="D305" s="2">
        <f>IF(D43-C43&gt;0,(D43-C43)*'Input Sheet'!$C$62,0)</f>
        <v>15000</v>
      </c>
      <c r="E305" s="2">
        <f>IF(E43-D43&gt;0,(E43-D43)*'Input Sheet'!$C$62,0)</f>
        <v>0</v>
      </c>
      <c r="F305" s="2">
        <f>IF(F43-E43&gt;0,(F43-E43)*'Input Sheet'!$C$62,0)</f>
        <v>5000</v>
      </c>
      <c r="G305" s="2">
        <f>IF(G43-F43&gt;0,(G43-F43)*'Input Sheet'!$C$62,0)</f>
        <v>0</v>
      </c>
      <c r="H305" s="2">
        <f>IF(H43-G43&gt;0,(H43-G43)*'Input Sheet'!$C$62,0)</f>
        <v>25000</v>
      </c>
      <c r="I305" s="2">
        <f>IF(I43-H43&gt;0,(I43-H43)*'Input Sheet'!$C$62,0)</f>
        <v>0</v>
      </c>
      <c r="J305" s="2">
        <f>IF(J43-I43&gt;0,(J43-I43)*'Input Sheet'!$C$62,0)</f>
        <v>0</v>
      </c>
      <c r="K305" s="2">
        <f>IF(K43-J43&gt;0,(K43-J43)*'Input Sheet'!$C$62,0)</f>
        <v>0</v>
      </c>
      <c r="L305" s="2">
        <f>IF(L43-K43&gt;0,(L43-K43)*'Input Sheet'!$C$62,0)</f>
        <v>0</v>
      </c>
      <c r="M305" s="2">
        <f>IF(M43-L43&gt;0,(M43-L43)*'Input Sheet'!$C$62,0)</f>
        <v>0</v>
      </c>
      <c r="N305" s="2">
        <f>IF(N43-M43&gt;0,(N43-M43)*'Input Sheet'!$C$62,0)</f>
        <v>0</v>
      </c>
      <c r="O305" s="2">
        <f>IF(O43-N43&gt;0,(O43-N43)*'Input Sheet'!$C$62,0)</f>
        <v>5000</v>
      </c>
      <c r="P305" s="2">
        <f>IF(P43-O43&gt;0,(P43-O43)*'Input Sheet'!$C$62,0)</f>
        <v>0</v>
      </c>
      <c r="Q305" s="2">
        <f>IF(Q43-P43&gt;0,(Q43-P43)*'Input Sheet'!$C$62,0)</f>
        <v>0</v>
      </c>
      <c r="R305" s="2">
        <f>IF(R43-Q43&gt;0,(R43-Q43)*'Input Sheet'!$C$62,0)</f>
        <v>0</v>
      </c>
      <c r="S305" s="2">
        <f>IF(S43-R43&gt;0,(S43-R43)*'Input Sheet'!$C$62,0)</f>
        <v>0</v>
      </c>
      <c r="T305" s="2">
        <f>IF(T43-S43&gt;0,(T43-S43)*'Input Sheet'!$C$62,0)</f>
        <v>0</v>
      </c>
      <c r="U305" s="2">
        <f>IF(U43-T43&gt;0,(U43-T43)*'Input Sheet'!$C$62,0)</f>
        <v>0</v>
      </c>
      <c r="V305" s="2">
        <f>IF(V43-U43&gt;0,(V43-U43)*'Input Sheet'!$C$62,0)</f>
        <v>20000</v>
      </c>
      <c r="W305" s="2">
        <f>IF(W43-V43&gt;0,(W43-V43)*'Input Sheet'!$C$62,0)</f>
        <v>0</v>
      </c>
      <c r="X305" s="2">
        <f>IF(X43-W43&gt;0,(X43-W43)*'Input Sheet'!$C$62,0)</f>
        <v>0</v>
      </c>
      <c r="Y305" s="2">
        <f>IF(Y43-X43&gt;0,(Y43-X43)*'Input Sheet'!$C$62,0)</f>
        <v>0</v>
      </c>
      <c r="Z305" s="2">
        <f>IF(Z43-Y43&gt;0,(Z43-Y43)*'Input Sheet'!$C$62,0)</f>
        <v>0</v>
      </c>
      <c r="AA305" s="2">
        <f>IF(AA43-Z43&gt;0,(AA43-Z43)*'Input Sheet'!$C$62,0)</f>
        <v>0</v>
      </c>
      <c r="AB305" s="2">
        <f>IF(AB43-AA43&gt;0,(AB43-AA43)*'Input Sheet'!$C$62,0)</f>
        <v>0</v>
      </c>
      <c r="AC305" s="2">
        <f>IF(AC43-AB43&gt;0,(AC43-AB43)*'Input Sheet'!$C$62,0)</f>
        <v>0</v>
      </c>
      <c r="AD305" s="2">
        <f>IF(AD43-AC43&gt;0,(AD43-AC43)*'Input Sheet'!$C$62,0)</f>
        <v>0</v>
      </c>
      <c r="AE305" s="2">
        <f>IF(AE43-AD43&gt;0,(AE43-AD43)*'Input Sheet'!$C$62,0)</f>
        <v>0</v>
      </c>
      <c r="AF305" s="2">
        <f>IF(AF43-AE43&gt;0,(AF43-AE43)*'Input Sheet'!$C$62,0)</f>
        <v>0</v>
      </c>
      <c r="AG305" s="2">
        <f>IF(AG43-AF43&gt;0,(AG43-AF43)*'Input Sheet'!$C$62,0)</f>
        <v>10000</v>
      </c>
      <c r="AH305" s="2">
        <f>IF(AH43-AG43&gt;0,(AH43-AG43)*'Input Sheet'!$C$62,0)</f>
        <v>5000</v>
      </c>
      <c r="AI305" s="2">
        <f>IF(AI43-AH43&gt;0,(AI43-AH43)*'Input Sheet'!$C$62,0)</f>
        <v>0</v>
      </c>
      <c r="AJ305" s="2">
        <f>IF(AJ43-AI43&gt;0,(AJ43-AI43)*'Input Sheet'!$C$62,0)</f>
        <v>0</v>
      </c>
      <c r="AK305" s="2">
        <f>IF(AK43-AJ43&gt;0,(AK43-AJ43)*'Input Sheet'!$C$62,0)</f>
        <v>0</v>
      </c>
      <c r="AL305" s="2">
        <f>IF(AL43-AK43&gt;0,(AL43-AK43)*'Input Sheet'!$C$62,0)</f>
        <v>0</v>
      </c>
      <c r="AM305" s="2">
        <f>IF(AM43-AL43&gt;0,(AM43-AL43)*'Input Sheet'!$C$62,0)</f>
        <v>0</v>
      </c>
      <c r="AN305" s="2">
        <f>IF(AN43-AM43&gt;0,(AN43-AM43)*'Input Sheet'!$C$62,0)</f>
        <v>0</v>
      </c>
      <c r="AO305" s="2">
        <f>IF(AO43-AN43&gt;0,(AO43-AN43)*'Input Sheet'!$C$62,0)</f>
        <v>5000</v>
      </c>
      <c r="AP305" s="2">
        <f>IF(AP43-AO43&gt;0,(AP43-AO43)*'Input Sheet'!$C$62,0)</f>
        <v>0</v>
      </c>
      <c r="AQ305" s="2">
        <f>IF(AQ43-AP43&gt;0,(AQ43-AP43)*'Input Sheet'!$C$62,0)</f>
        <v>0</v>
      </c>
      <c r="AR305" s="2">
        <f>IF(AR43-AQ43&gt;0,(AR43-AQ43)*'Input Sheet'!$C$62,0)</f>
        <v>0</v>
      </c>
      <c r="AS305" s="2">
        <f>IF(AS43-AR43&gt;0,(AS43-AR43)*'Input Sheet'!$C$62,0)</f>
        <v>0</v>
      </c>
      <c r="AT305" s="2">
        <f>IF(AT43-AS43&gt;0,(AT43-AS43)*'Input Sheet'!$C$62,0)</f>
        <v>0</v>
      </c>
      <c r="AU305" s="2">
        <f>IF(AU43-AT43&gt;0,(AU43-AT43)*'Input Sheet'!$C$62,0)</f>
        <v>0</v>
      </c>
      <c r="AV305" s="2">
        <f>IF(AV43-AU43&gt;0,(AV43-AU43)*'Input Sheet'!$C$62,0)</f>
        <v>0</v>
      </c>
      <c r="AW305" s="2">
        <f>IF(AW43-AV43&gt;0,(AW43-AV43)*'Input Sheet'!$C$62,0)</f>
        <v>0</v>
      </c>
      <c r="AX305" s="2">
        <f>IF(AX43-AW43&gt;0,(AX43-AW43)*'Input Sheet'!$C$62,0)</f>
        <v>5000</v>
      </c>
      <c r="AY305" s="2">
        <f>IF(AY43-AX43&gt;0,(AY43-AX43)*'Input Sheet'!$C$62,0)</f>
        <v>15000</v>
      </c>
      <c r="AZ305" s="2">
        <f>IF(AZ43-AY43&gt;0,(AZ43-AY43)*'Input Sheet'!$C$62,0)</f>
        <v>0</v>
      </c>
      <c r="BA305" s="2">
        <f>IF(BA43-AZ43&gt;0,(BA43-AZ43)*'Input Sheet'!$C$62,0)</f>
        <v>0</v>
      </c>
      <c r="BB305" s="2">
        <f>IF(BB43-BA43&gt;0,(BB43-BA43)*'Input Sheet'!$C$62,0)</f>
        <v>0</v>
      </c>
      <c r="BC305" s="2">
        <f>IF(BC43-BB43&gt;0,(BC43-BB43)*'Input Sheet'!$C$62,0)</f>
        <v>0</v>
      </c>
      <c r="BD305" s="2">
        <f>IF(BD43-BC43&gt;0,(BD43-BC43)*'Input Sheet'!$C$62,0)</f>
        <v>0</v>
      </c>
      <c r="BE305" s="2">
        <f>IF(BE43-BD43&gt;0,(BE43-BD43)*'Input Sheet'!$C$62,0)</f>
        <v>0</v>
      </c>
      <c r="BF305" s="2">
        <f>IF(BF43-BE43&gt;0,(BF43-BE43)*'Input Sheet'!$C$62,0)</f>
        <v>0</v>
      </c>
      <c r="BG305" s="2">
        <f>IF(BG43-BF43&gt;0,(BG43-BF43)*'Input Sheet'!$C$62,0)</f>
        <v>0</v>
      </c>
      <c r="BH305" s="2">
        <f>IF(BH43-BG43&gt;0,(BH43-BG43)*'Input Sheet'!$C$62,0)</f>
        <v>0</v>
      </c>
      <c r="BI305" s="2">
        <f>IF(BI43-BH43&gt;0,(BI43-BH43)*'Input Sheet'!$C$62,0)</f>
        <v>0</v>
      </c>
      <c r="BJ305" s="2">
        <f>IF(BJ43-BI43&gt;0,(BJ43-BI43)*'Input Sheet'!$C$62,0)</f>
        <v>0</v>
      </c>
    </row>
    <row r="306" spans="1:62" x14ac:dyDescent="0.25">
      <c r="A306" s="2" t="str">
        <f>'Input Sheet'!B121</f>
        <v>Rent, Rates &amp; Service Charges</v>
      </c>
      <c r="B306" s="32" t="s">
        <v>36</v>
      </c>
      <c r="C306" s="2">
        <f>'Input Sheet'!C121</f>
        <v>4000</v>
      </c>
      <c r="D306" s="2">
        <f>'Input Sheet'!D121</f>
        <v>4000</v>
      </c>
      <c r="E306" s="2">
        <f>'Input Sheet'!E121</f>
        <v>4000</v>
      </c>
      <c r="F306" s="2">
        <f>'Input Sheet'!F121</f>
        <v>4000</v>
      </c>
      <c r="G306" s="2">
        <f>'Input Sheet'!G121</f>
        <v>4000</v>
      </c>
      <c r="H306" s="2">
        <f>'Input Sheet'!H121</f>
        <v>4500</v>
      </c>
      <c r="I306" s="2">
        <f>'Input Sheet'!I121</f>
        <v>4500</v>
      </c>
      <c r="J306" s="2">
        <f>'Input Sheet'!J121</f>
        <v>4500</v>
      </c>
      <c r="K306" s="2">
        <f>'Input Sheet'!K121</f>
        <v>4500</v>
      </c>
      <c r="L306" s="2">
        <f>'Input Sheet'!L121</f>
        <v>4500</v>
      </c>
      <c r="M306" s="2">
        <f>'Input Sheet'!M121</f>
        <v>4500</v>
      </c>
      <c r="N306" s="2">
        <f>'Input Sheet'!N121</f>
        <v>4500</v>
      </c>
      <c r="O306" s="2">
        <f>'Input Sheet'!O121</f>
        <v>4500</v>
      </c>
      <c r="P306" s="2">
        <f>'Input Sheet'!P121</f>
        <v>4500</v>
      </c>
      <c r="Q306" s="2">
        <f>'Input Sheet'!Q121</f>
        <v>4500</v>
      </c>
      <c r="R306" s="2">
        <f>'Input Sheet'!R121</f>
        <v>4500</v>
      </c>
      <c r="S306" s="2">
        <f>'Input Sheet'!S121</f>
        <v>4500</v>
      </c>
      <c r="T306" s="2">
        <f>'Input Sheet'!T121</f>
        <v>4500</v>
      </c>
      <c r="U306" s="2">
        <f>'Input Sheet'!U121</f>
        <v>4500</v>
      </c>
      <c r="V306" s="2">
        <f>'Input Sheet'!V121</f>
        <v>5500</v>
      </c>
      <c r="W306" s="2">
        <f>'Input Sheet'!W121</f>
        <v>5500</v>
      </c>
      <c r="X306" s="2">
        <f>'Input Sheet'!X121</f>
        <v>5500</v>
      </c>
      <c r="Y306" s="2">
        <f>'Input Sheet'!Y121</f>
        <v>5500</v>
      </c>
      <c r="Z306" s="2">
        <f>'Input Sheet'!Z121</f>
        <v>5500</v>
      </c>
      <c r="AA306" s="2">
        <f>'Input Sheet'!AA121</f>
        <v>5500</v>
      </c>
      <c r="AB306" s="2">
        <f>'Input Sheet'!AB121</f>
        <v>5500</v>
      </c>
      <c r="AC306" s="2">
        <f>'Input Sheet'!AC121</f>
        <v>5500</v>
      </c>
      <c r="AD306" s="2">
        <f>'Input Sheet'!AD121</f>
        <v>5500</v>
      </c>
      <c r="AE306" s="2">
        <f>'Input Sheet'!AE121</f>
        <v>5500</v>
      </c>
      <c r="AF306" s="2">
        <f>'Input Sheet'!AF121</f>
        <v>5500</v>
      </c>
      <c r="AG306" s="2">
        <f>'Input Sheet'!AG121</f>
        <v>6000</v>
      </c>
      <c r="AH306" s="2">
        <f>'Input Sheet'!AH121</f>
        <v>6000</v>
      </c>
      <c r="AI306" s="2">
        <f>'Input Sheet'!AI121</f>
        <v>6000</v>
      </c>
      <c r="AJ306" s="2">
        <f>'Input Sheet'!AJ121</f>
        <v>6000</v>
      </c>
      <c r="AK306" s="2">
        <f>'Input Sheet'!AK121</f>
        <v>6000</v>
      </c>
      <c r="AL306" s="2">
        <f>'Input Sheet'!AL121</f>
        <v>6000</v>
      </c>
      <c r="AM306" s="2">
        <f>'Input Sheet'!AM121</f>
        <v>6000</v>
      </c>
      <c r="AN306" s="2">
        <f>'Input Sheet'!AN121</f>
        <v>6000</v>
      </c>
      <c r="AO306" s="2">
        <f>'Input Sheet'!AO121</f>
        <v>6000</v>
      </c>
      <c r="AP306" s="2">
        <f>'Input Sheet'!AP121</f>
        <v>6000</v>
      </c>
      <c r="AQ306" s="2">
        <f>'Input Sheet'!AQ121</f>
        <v>6000</v>
      </c>
      <c r="AR306" s="2">
        <f>'Input Sheet'!AR121</f>
        <v>6000</v>
      </c>
      <c r="AS306" s="2">
        <f>'Input Sheet'!AS121</f>
        <v>6000</v>
      </c>
      <c r="AT306" s="2">
        <f>'Input Sheet'!AT121</f>
        <v>6000</v>
      </c>
      <c r="AU306" s="2">
        <f>'Input Sheet'!AU121</f>
        <v>6000</v>
      </c>
      <c r="AV306" s="2">
        <f>'Input Sheet'!AV121</f>
        <v>6000</v>
      </c>
      <c r="AW306" s="2">
        <f>'Input Sheet'!AW121</f>
        <v>6000</v>
      </c>
      <c r="AX306" s="2">
        <f>'Input Sheet'!AX121</f>
        <v>6000</v>
      </c>
      <c r="AY306" s="2">
        <f>'Input Sheet'!AY121</f>
        <v>6000</v>
      </c>
      <c r="AZ306" s="2">
        <f>'Input Sheet'!AZ121</f>
        <v>6000</v>
      </c>
      <c r="BA306" s="2">
        <f>'Input Sheet'!BA121</f>
        <v>6000</v>
      </c>
      <c r="BB306" s="2">
        <f>'Input Sheet'!BB121</f>
        <v>6000</v>
      </c>
      <c r="BC306" s="2">
        <f>'Input Sheet'!BC121</f>
        <v>6000</v>
      </c>
      <c r="BD306" s="2">
        <f>'Input Sheet'!BD121</f>
        <v>6000</v>
      </c>
      <c r="BE306" s="2">
        <f>'Input Sheet'!BE121</f>
        <v>6000</v>
      </c>
      <c r="BF306" s="2">
        <f>'Input Sheet'!BF121</f>
        <v>6000</v>
      </c>
      <c r="BG306" s="2">
        <f>'Input Sheet'!BG121</f>
        <v>6000</v>
      </c>
      <c r="BH306" s="2">
        <f>'Input Sheet'!BH121</f>
        <v>6000</v>
      </c>
      <c r="BI306" s="2">
        <f>'Input Sheet'!BI121</f>
        <v>6000</v>
      </c>
      <c r="BJ306" s="2">
        <f>'Input Sheet'!BJ121</f>
        <v>6000</v>
      </c>
    </row>
    <row r="307" spans="1:62" x14ac:dyDescent="0.25">
      <c r="A307" s="2" t="str">
        <f>'Input Sheet'!B122</f>
        <v>Heat, Light &amp; Power</v>
      </c>
      <c r="B307" s="32" t="s">
        <v>36</v>
      </c>
      <c r="C307" s="2">
        <f>'Input Sheet'!C122</f>
        <v>600</v>
      </c>
      <c r="D307" s="2">
        <f>'Input Sheet'!D122</f>
        <v>600</v>
      </c>
      <c r="E307" s="2">
        <f>'Input Sheet'!E122</f>
        <v>600</v>
      </c>
      <c r="F307" s="2">
        <f>'Input Sheet'!F122</f>
        <v>600</v>
      </c>
      <c r="G307" s="2">
        <f>'Input Sheet'!G122</f>
        <v>600</v>
      </c>
      <c r="H307" s="2">
        <f>'Input Sheet'!H122</f>
        <v>675</v>
      </c>
      <c r="I307" s="2">
        <f>'Input Sheet'!I122</f>
        <v>675</v>
      </c>
      <c r="J307" s="2">
        <f>'Input Sheet'!J122</f>
        <v>675</v>
      </c>
      <c r="K307" s="2">
        <f>'Input Sheet'!K122</f>
        <v>675</v>
      </c>
      <c r="L307" s="2">
        <f>'Input Sheet'!L122</f>
        <v>675</v>
      </c>
      <c r="M307" s="2">
        <f>'Input Sheet'!M122</f>
        <v>675</v>
      </c>
      <c r="N307" s="2">
        <f>'Input Sheet'!N122</f>
        <v>675</v>
      </c>
      <c r="O307" s="2">
        <f>'Input Sheet'!O122</f>
        <v>675</v>
      </c>
      <c r="P307" s="2">
        <f>'Input Sheet'!P122</f>
        <v>675</v>
      </c>
      <c r="Q307" s="2">
        <f>'Input Sheet'!Q122</f>
        <v>675</v>
      </c>
      <c r="R307" s="2">
        <f>'Input Sheet'!R122</f>
        <v>675</v>
      </c>
      <c r="S307" s="2">
        <f>'Input Sheet'!S122</f>
        <v>675</v>
      </c>
      <c r="T307" s="2">
        <f>'Input Sheet'!T122</f>
        <v>675</v>
      </c>
      <c r="U307" s="2">
        <f>'Input Sheet'!U122</f>
        <v>675</v>
      </c>
      <c r="V307" s="2">
        <f>'Input Sheet'!V122</f>
        <v>825</v>
      </c>
      <c r="W307" s="2">
        <f>'Input Sheet'!W122</f>
        <v>825</v>
      </c>
      <c r="X307" s="2">
        <f>'Input Sheet'!X122</f>
        <v>825</v>
      </c>
      <c r="Y307" s="2">
        <f>'Input Sheet'!Y122</f>
        <v>825</v>
      </c>
      <c r="Z307" s="2">
        <f>'Input Sheet'!Z122</f>
        <v>825</v>
      </c>
      <c r="AA307" s="2">
        <f>'Input Sheet'!AA122</f>
        <v>825</v>
      </c>
      <c r="AB307" s="2">
        <f>'Input Sheet'!AB122</f>
        <v>825</v>
      </c>
      <c r="AC307" s="2">
        <f>'Input Sheet'!AC122</f>
        <v>825</v>
      </c>
      <c r="AD307" s="2">
        <f>'Input Sheet'!AD122</f>
        <v>825</v>
      </c>
      <c r="AE307" s="2">
        <f>'Input Sheet'!AE122</f>
        <v>825</v>
      </c>
      <c r="AF307" s="2">
        <f>'Input Sheet'!AF122</f>
        <v>825</v>
      </c>
      <c r="AG307" s="2">
        <f>'Input Sheet'!AG122</f>
        <v>900</v>
      </c>
      <c r="AH307" s="2">
        <f>'Input Sheet'!AH122</f>
        <v>900</v>
      </c>
      <c r="AI307" s="2">
        <f>'Input Sheet'!AI122</f>
        <v>900</v>
      </c>
      <c r="AJ307" s="2">
        <f>'Input Sheet'!AJ122</f>
        <v>900</v>
      </c>
      <c r="AK307" s="2">
        <f>'Input Sheet'!AK122</f>
        <v>900</v>
      </c>
      <c r="AL307" s="2">
        <f>'Input Sheet'!AL122</f>
        <v>900</v>
      </c>
      <c r="AM307" s="2">
        <f>'Input Sheet'!AM122</f>
        <v>900</v>
      </c>
      <c r="AN307" s="2">
        <f>'Input Sheet'!AN122</f>
        <v>900</v>
      </c>
      <c r="AO307" s="2">
        <f>'Input Sheet'!AO122</f>
        <v>900</v>
      </c>
      <c r="AP307" s="2">
        <f>'Input Sheet'!AP122</f>
        <v>900</v>
      </c>
      <c r="AQ307" s="2">
        <f>'Input Sheet'!AQ122</f>
        <v>900</v>
      </c>
      <c r="AR307" s="2">
        <f>'Input Sheet'!AR122</f>
        <v>900</v>
      </c>
      <c r="AS307" s="2">
        <f>'Input Sheet'!AS122</f>
        <v>900</v>
      </c>
      <c r="AT307" s="2">
        <f>'Input Sheet'!AT122</f>
        <v>900</v>
      </c>
      <c r="AU307" s="2">
        <f>'Input Sheet'!AU122</f>
        <v>900</v>
      </c>
      <c r="AV307" s="2">
        <f>'Input Sheet'!AV122</f>
        <v>900</v>
      </c>
      <c r="AW307" s="2">
        <f>'Input Sheet'!AW122</f>
        <v>900</v>
      </c>
      <c r="AX307" s="2">
        <f>'Input Sheet'!AX122</f>
        <v>900</v>
      </c>
      <c r="AY307" s="2">
        <f>'Input Sheet'!AY122</f>
        <v>900</v>
      </c>
      <c r="AZ307" s="2">
        <f>'Input Sheet'!AZ122</f>
        <v>900</v>
      </c>
      <c r="BA307" s="2">
        <f>'Input Sheet'!BA122</f>
        <v>900</v>
      </c>
      <c r="BB307" s="2">
        <f>'Input Sheet'!BB122</f>
        <v>900</v>
      </c>
      <c r="BC307" s="2">
        <f>'Input Sheet'!BC122</f>
        <v>900</v>
      </c>
      <c r="BD307" s="2">
        <f>'Input Sheet'!BD122</f>
        <v>900</v>
      </c>
      <c r="BE307" s="2">
        <f>'Input Sheet'!BE122</f>
        <v>900</v>
      </c>
      <c r="BF307" s="2">
        <f>'Input Sheet'!BF122</f>
        <v>900</v>
      </c>
      <c r="BG307" s="2">
        <f>'Input Sheet'!BG122</f>
        <v>900</v>
      </c>
      <c r="BH307" s="2">
        <f>'Input Sheet'!BH122</f>
        <v>900</v>
      </c>
      <c r="BI307" s="2">
        <f>'Input Sheet'!BI122</f>
        <v>900</v>
      </c>
      <c r="BJ307" s="2">
        <f>'Input Sheet'!BJ122</f>
        <v>900</v>
      </c>
    </row>
    <row r="308" spans="1:62" x14ac:dyDescent="0.25">
      <c r="A308" s="2" t="str">
        <f>'Input Sheet'!B123</f>
        <v>Utilities</v>
      </c>
      <c r="B308" s="32" t="s">
        <v>36</v>
      </c>
      <c r="C308" s="2">
        <f>'Input Sheet'!C123</f>
        <v>0</v>
      </c>
      <c r="D308" s="2">
        <f>'Input Sheet'!D123</f>
        <v>0</v>
      </c>
      <c r="E308" s="2">
        <f>'Input Sheet'!E123</f>
        <v>0</v>
      </c>
      <c r="F308" s="2">
        <f>'Input Sheet'!F123</f>
        <v>0</v>
      </c>
      <c r="G308" s="2">
        <f>'Input Sheet'!G123</f>
        <v>0</v>
      </c>
      <c r="H308" s="2">
        <f>'Input Sheet'!H123</f>
        <v>0</v>
      </c>
      <c r="I308" s="2">
        <f>'Input Sheet'!I123</f>
        <v>0</v>
      </c>
      <c r="J308" s="2">
        <f>'Input Sheet'!J123</f>
        <v>0</v>
      </c>
      <c r="K308" s="2">
        <f>'Input Sheet'!K123</f>
        <v>0</v>
      </c>
      <c r="L308" s="2">
        <f>'Input Sheet'!L123</f>
        <v>0</v>
      </c>
      <c r="M308" s="2">
        <f>'Input Sheet'!M123</f>
        <v>0</v>
      </c>
      <c r="N308" s="2">
        <f>'Input Sheet'!N123</f>
        <v>0</v>
      </c>
      <c r="O308" s="2">
        <f>'Input Sheet'!O123</f>
        <v>0</v>
      </c>
      <c r="P308" s="2">
        <f>'Input Sheet'!P123</f>
        <v>0</v>
      </c>
      <c r="Q308" s="2">
        <f>'Input Sheet'!Q123</f>
        <v>0</v>
      </c>
      <c r="R308" s="2">
        <f>'Input Sheet'!R123</f>
        <v>0</v>
      </c>
      <c r="S308" s="2">
        <f>'Input Sheet'!S123</f>
        <v>0</v>
      </c>
      <c r="T308" s="2">
        <f>'Input Sheet'!T123</f>
        <v>0</v>
      </c>
      <c r="U308" s="2">
        <f>'Input Sheet'!U123</f>
        <v>0</v>
      </c>
      <c r="V308" s="2">
        <f>'Input Sheet'!V123</f>
        <v>0</v>
      </c>
      <c r="W308" s="2">
        <f>'Input Sheet'!W123</f>
        <v>0</v>
      </c>
      <c r="X308" s="2">
        <f>'Input Sheet'!X123</f>
        <v>0</v>
      </c>
      <c r="Y308" s="2">
        <f>'Input Sheet'!Y123</f>
        <v>0</v>
      </c>
      <c r="Z308" s="2">
        <f>'Input Sheet'!Z123</f>
        <v>0</v>
      </c>
      <c r="AA308" s="2">
        <f>'Input Sheet'!AA123</f>
        <v>0</v>
      </c>
      <c r="AB308" s="2">
        <f>'Input Sheet'!AB123</f>
        <v>0</v>
      </c>
      <c r="AC308" s="2">
        <f>'Input Sheet'!AC123</f>
        <v>0</v>
      </c>
      <c r="AD308" s="2">
        <f>'Input Sheet'!AD123</f>
        <v>0</v>
      </c>
      <c r="AE308" s="2">
        <f>'Input Sheet'!AE123</f>
        <v>0</v>
      </c>
      <c r="AF308" s="2">
        <f>'Input Sheet'!AF123</f>
        <v>0</v>
      </c>
      <c r="AG308" s="2">
        <f>'Input Sheet'!AG123</f>
        <v>0</v>
      </c>
      <c r="AH308" s="2">
        <f>'Input Sheet'!AH123</f>
        <v>0</v>
      </c>
      <c r="AI308" s="2">
        <f>'Input Sheet'!AI123</f>
        <v>0</v>
      </c>
      <c r="AJ308" s="2">
        <f>'Input Sheet'!AJ123</f>
        <v>0</v>
      </c>
      <c r="AK308" s="2">
        <f>'Input Sheet'!AK123</f>
        <v>0</v>
      </c>
      <c r="AL308" s="2">
        <f>'Input Sheet'!AL123</f>
        <v>0</v>
      </c>
      <c r="AM308" s="2">
        <f>'Input Sheet'!AM123</f>
        <v>0</v>
      </c>
      <c r="AN308" s="2">
        <f>'Input Sheet'!AN123</f>
        <v>0</v>
      </c>
      <c r="AO308" s="2">
        <f>'Input Sheet'!AO123</f>
        <v>0</v>
      </c>
      <c r="AP308" s="2">
        <f>'Input Sheet'!AP123</f>
        <v>0</v>
      </c>
      <c r="AQ308" s="2">
        <f>'Input Sheet'!AQ123</f>
        <v>0</v>
      </c>
      <c r="AR308" s="2">
        <f>'Input Sheet'!AR123</f>
        <v>0</v>
      </c>
      <c r="AS308" s="2">
        <f>'Input Sheet'!AS123</f>
        <v>0</v>
      </c>
      <c r="AT308" s="2">
        <f>'Input Sheet'!AT123</f>
        <v>0</v>
      </c>
      <c r="AU308" s="2">
        <f>'Input Sheet'!AU123</f>
        <v>0</v>
      </c>
      <c r="AV308" s="2">
        <f>'Input Sheet'!AV123</f>
        <v>0</v>
      </c>
      <c r="AW308" s="2">
        <f>'Input Sheet'!AW123</f>
        <v>0</v>
      </c>
      <c r="AX308" s="2">
        <f>'Input Sheet'!AX123</f>
        <v>0</v>
      </c>
      <c r="AY308" s="2">
        <f>'Input Sheet'!AY123</f>
        <v>0</v>
      </c>
      <c r="AZ308" s="2">
        <f>'Input Sheet'!AZ123</f>
        <v>0</v>
      </c>
      <c r="BA308" s="2">
        <f>'Input Sheet'!BA123</f>
        <v>0</v>
      </c>
      <c r="BB308" s="2">
        <f>'Input Sheet'!BB123</f>
        <v>0</v>
      </c>
      <c r="BC308" s="2">
        <f>'Input Sheet'!BC123</f>
        <v>0</v>
      </c>
      <c r="BD308" s="2">
        <f>'Input Sheet'!BD123</f>
        <v>0</v>
      </c>
      <c r="BE308" s="2">
        <f>'Input Sheet'!BE123</f>
        <v>0</v>
      </c>
      <c r="BF308" s="2">
        <f>'Input Sheet'!BF123</f>
        <v>0</v>
      </c>
      <c r="BG308" s="2">
        <f>'Input Sheet'!BG123</f>
        <v>0</v>
      </c>
      <c r="BH308" s="2">
        <f>'Input Sheet'!BH123</f>
        <v>0</v>
      </c>
      <c r="BI308" s="2">
        <f>'Input Sheet'!BI123</f>
        <v>0</v>
      </c>
      <c r="BJ308" s="2">
        <f>'Input Sheet'!BJ123</f>
        <v>0</v>
      </c>
    </row>
    <row r="309" spans="1:62" x14ac:dyDescent="0.25">
      <c r="A309" s="2" t="str">
        <f>'Input Sheet'!B124</f>
        <v>Small Equipment</v>
      </c>
      <c r="B309" s="32" t="s">
        <v>36</v>
      </c>
      <c r="C309" s="2">
        <f>'Input Sheet'!C124</f>
        <v>160</v>
      </c>
      <c r="D309" s="2">
        <f>'Input Sheet'!D124</f>
        <v>160</v>
      </c>
      <c r="E309" s="2">
        <f>'Input Sheet'!E124</f>
        <v>160</v>
      </c>
      <c r="F309" s="2">
        <f>'Input Sheet'!F124</f>
        <v>160</v>
      </c>
      <c r="G309" s="2">
        <f>'Input Sheet'!G124</f>
        <v>160</v>
      </c>
      <c r="H309" s="2">
        <f>'Input Sheet'!H124</f>
        <v>180</v>
      </c>
      <c r="I309" s="2">
        <f>'Input Sheet'!I124</f>
        <v>180</v>
      </c>
      <c r="J309" s="2">
        <f>'Input Sheet'!J124</f>
        <v>180</v>
      </c>
      <c r="K309" s="2">
        <f>'Input Sheet'!K124</f>
        <v>180</v>
      </c>
      <c r="L309" s="2">
        <f>'Input Sheet'!L124</f>
        <v>180</v>
      </c>
      <c r="M309" s="2">
        <f>'Input Sheet'!M124</f>
        <v>180</v>
      </c>
      <c r="N309" s="2">
        <f>'Input Sheet'!N124</f>
        <v>180</v>
      </c>
      <c r="O309" s="2">
        <f>'Input Sheet'!O124</f>
        <v>180</v>
      </c>
      <c r="P309" s="2">
        <f>'Input Sheet'!P124</f>
        <v>180</v>
      </c>
      <c r="Q309" s="2">
        <f>'Input Sheet'!Q124</f>
        <v>180</v>
      </c>
      <c r="R309" s="2">
        <f>'Input Sheet'!R124</f>
        <v>180</v>
      </c>
      <c r="S309" s="2">
        <f>'Input Sheet'!S124</f>
        <v>180</v>
      </c>
      <c r="T309" s="2">
        <f>'Input Sheet'!T124</f>
        <v>180</v>
      </c>
      <c r="U309" s="2">
        <f>'Input Sheet'!U124</f>
        <v>180</v>
      </c>
      <c r="V309" s="2">
        <f>'Input Sheet'!V124</f>
        <v>220</v>
      </c>
      <c r="W309" s="2">
        <f>'Input Sheet'!W124</f>
        <v>220</v>
      </c>
      <c r="X309" s="2">
        <f>'Input Sheet'!X124</f>
        <v>220</v>
      </c>
      <c r="Y309" s="2">
        <f>'Input Sheet'!Y124</f>
        <v>220</v>
      </c>
      <c r="Z309" s="2">
        <f>'Input Sheet'!Z124</f>
        <v>220</v>
      </c>
      <c r="AA309" s="2">
        <f>'Input Sheet'!AA124</f>
        <v>220</v>
      </c>
      <c r="AB309" s="2">
        <f>'Input Sheet'!AB124</f>
        <v>220</v>
      </c>
      <c r="AC309" s="2">
        <f>'Input Sheet'!AC124</f>
        <v>220</v>
      </c>
      <c r="AD309" s="2">
        <f>'Input Sheet'!AD124</f>
        <v>220</v>
      </c>
      <c r="AE309" s="2">
        <f>'Input Sheet'!AE124</f>
        <v>220</v>
      </c>
      <c r="AF309" s="2">
        <f>'Input Sheet'!AF124</f>
        <v>220</v>
      </c>
      <c r="AG309" s="2">
        <f>'Input Sheet'!AG124</f>
        <v>240</v>
      </c>
      <c r="AH309" s="2">
        <f>'Input Sheet'!AH124</f>
        <v>240</v>
      </c>
      <c r="AI309" s="2">
        <f>'Input Sheet'!AI124</f>
        <v>240</v>
      </c>
      <c r="AJ309" s="2">
        <f>'Input Sheet'!AJ124</f>
        <v>240</v>
      </c>
      <c r="AK309" s="2">
        <f>'Input Sheet'!AK124</f>
        <v>240</v>
      </c>
      <c r="AL309" s="2">
        <f>'Input Sheet'!AL124</f>
        <v>240</v>
      </c>
      <c r="AM309" s="2">
        <f>'Input Sheet'!AM124</f>
        <v>240</v>
      </c>
      <c r="AN309" s="2">
        <f>'Input Sheet'!AN124</f>
        <v>240</v>
      </c>
      <c r="AO309" s="2">
        <f>'Input Sheet'!AO124</f>
        <v>240</v>
      </c>
      <c r="AP309" s="2">
        <f>'Input Sheet'!AP124</f>
        <v>240</v>
      </c>
      <c r="AQ309" s="2">
        <f>'Input Sheet'!AQ124</f>
        <v>240</v>
      </c>
      <c r="AR309" s="2">
        <f>'Input Sheet'!AR124</f>
        <v>240</v>
      </c>
      <c r="AS309" s="2">
        <f>'Input Sheet'!AS124</f>
        <v>240</v>
      </c>
      <c r="AT309" s="2">
        <f>'Input Sheet'!AT124</f>
        <v>240</v>
      </c>
      <c r="AU309" s="2">
        <f>'Input Sheet'!AU124</f>
        <v>240</v>
      </c>
      <c r="AV309" s="2">
        <f>'Input Sheet'!AV124</f>
        <v>240</v>
      </c>
      <c r="AW309" s="2">
        <f>'Input Sheet'!AW124</f>
        <v>240</v>
      </c>
      <c r="AX309" s="2">
        <f>'Input Sheet'!AX124</f>
        <v>240</v>
      </c>
      <c r="AY309" s="2">
        <f>'Input Sheet'!AY124</f>
        <v>240</v>
      </c>
      <c r="AZ309" s="2">
        <f>'Input Sheet'!AZ124</f>
        <v>240</v>
      </c>
      <c r="BA309" s="2">
        <f>'Input Sheet'!BA124</f>
        <v>240</v>
      </c>
      <c r="BB309" s="2">
        <f>'Input Sheet'!BB124</f>
        <v>240</v>
      </c>
      <c r="BC309" s="2">
        <f>'Input Sheet'!BC124</f>
        <v>240</v>
      </c>
      <c r="BD309" s="2">
        <f>'Input Sheet'!BD124</f>
        <v>240</v>
      </c>
      <c r="BE309" s="2">
        <f>'Input Sheet'!BE124</f>
        <v>240</v>
      </c>
      <c r="BF309" s="2">
        <f>'Input Sheet'!BF124</f>
        <v>240</v>
      </c>
      <c r="BG309" s="2">
        <f>'Input Sheet'!BG124</f>
        <v>240</v>
      </c>
      <c r="BH309" s="2">
        <f>'Input Sheet'!BH124</f>
        <v>240</v>
      </c>
      <c r="BI309" s="2">
        <f>'Input Sheet'!BI124</f>
        <v>240</v>
      </c>
      <c r="BJ309" s="2">
        <f>'Input Sheet'!BJ124</f>
        <v>240</v>
      </c>
    </row>
    <row r="310" spans="1:62" x14ac:dyDescent="0.25">
      <c r="A310" s="2" t="str">
        <f>'Input Sheet'!B125</f>
        <v>Laboratory Consumables</v>
      </c>
      <c r="B310" s="32" t="s">
        <v>36</v>
      </c>
      <c r="C310" s="2">
        <f>'Input Sheet'!C125</f>
        <v>0</v>
      </c>
      <c r="D310" s="2">
        <f>'Input Sheet'!D125</f>
        <v>0</v>
      </c>
      <c r="E310" s="2">
        <f>'Input Sheet'!E125</f>
        <v>0</v>
      </c>
      <c r="F310" s="2">
        <f>'Input Sheet'!F125</f>
        <v>0</v>
      </c>
      <c r="G310" s="2">
        <f>'Input Sheet'!G125</f>
        <v>0</v>
      </c>
      <c r="H310" s="2">
        <f>'Input Sheet'!H125</f>
        <v>0</v>
      </c>
      <c r="I310" s="2">
        <f>'Input Sheet'!I125</f>
        <v>0</v>
      </c>
      <c r="J310" s="2">
        <f>'Input Sheet'!J125</f>
        <v>0</v>
      </c>
      <c r="K310" s="2">
        <f>'Input Sheet'!K125</f>
        <v>0</v>
      </c>
      <c r="L310" s="2">
        <f>'Input Sheet'!L125</f>
        <v>0</v>
      </c>
      <c r="M310" s="2">
        <f>'Input Sheet'!M125</f>
        <v>0</v>
      </c>
      <c r="N310" s="2">
        <f>'Input Sheet'!N125</f>
        <v>0</v>
      </c>
      <c r="O310" s="2">
        <f>'Input Sheet'!O125</f>
        <v>0</v>
      </c>
      <c r="P310" s="2">
        <f>'Input Sheet'!P125</f>
        <v>0</v>
      </c>
      <c r="Q310" s="2">
        <f>'Input Sheet'!Q125</f>
        <v>0</v>
      </c>
      <c r="R310" s="2">
        <f>'Input Sheet'!R125</f>
        <v>0</v>
      </c>
      <c r="S310" s="2">
        <f>'Input Sheet'!S125</f>
        <v>0</v>
      </c>
      <c r="T310" s="2">
        <f>'Input Sheet'!T125</f>
        <v>0</v>
      </c>
      <c r="U310" s="2">
        <f>'Input Sheet'!U125</f>
        <v>0</v>
      </c>
      <c r="V310" s="2">
        <f>'Input Sheet'!V125</f>
        <v>0</v>
      </c>
      <c r="W310" s="2">
        <f>'Input Sheet'!W125</f>
        <v>0</v>
      </c>
      <c r="X310" s="2">
        <f>'Input Sheet'!X125</f>
        <v>0</v>
      </c>
      <c r="Y310" s="2">
        <f>'Input Sheet'!Y125</f>
        <v>0</v>
      </c>
      <c r="Z310" s="2">
        <f>'Input Sheet'!Z125</f>
        <v>0</v>
      </c>
      <c r="AA310" s="2">
        <f>'Input Sheet'!AA125</f>
        <v>0</v>
      </c>
      <c r="AB310" s="2">
        <f>'Input Sheet'!AB125</f>
        <v>0</v>
      </c>
      <c r="AC310" s="2">
        <f>'Input Sheet'!AC125</f>
        <v>0</v>
      </c>
      <c r="AD310" s="2">
        <f>'Input Sheet'!AD125</f>
        <v>0</v>
      </c>
      <c r="AE310" s="2">
        <f>'Input Sheet'!AE125</f>
        <v>0</v>
      </c>
      <c r="AF310" s="2">
        <f>'Input Sheet'!AF125</f>
        <v>0</v>
      </c>
      <c r="AG310" s="2">
        <f>'Input Sheet'!AG125</f>
        <v>0</v>
      </c>
      <c r="AH310" s="2">
        <f>'Input Sheet'!AH125</f>
        <v>0</v>
      </c>
      <c r="AI310" s="2">
        <f>'Input Sheet'!AI125</f>
        <v>0</v>
      </c>
      <c r="AJ310" s="2">
        <f>'Input Sheet'!AJ125</f>
        <v>0</v>
      </c>
      <c r="AK310" s="2">
        <f>'Input Sheet'!AK125</f>
        <v>0</v>
      </c>
      <c r="AL310" s="2">
        <f>'Input Sheet'!AL125</f>
        <v>0</v>
      </c>
      <c r="AM310" s="2">
        <f>'Input Sheet'!AM125</f>
        <v>0</v>
      </c>
      <c r="AN310" s="2">
        <f>'Input Sheet'!AN125</f>
        <v>0</v>
      </c>
      <c r="AO310" s="2">
        <f>'Input Sheet'!AO125</f>
        <v>0</v>
      </c>
      <c r="AP310" s="2">
        <f>'Input Sheet'!AP125</f>
        <v>0</v>
      </c>
      <c r="AQ310" s="2">
        <f>'Input Sheet'!AQ125</f>
        <v>0</v>
      </c>
      <c r="AR310" s="2">
        <f>'Input Sheet'!AR125</f>
        <v>0</v>
      </c>
      <c r="AS310" s="2">
        <f>'Input Sheet'!AS125</f>
        <v>0</v>
      </c>
      <c r="AT310" s="2">
        <f>'Input Sheet'!AT125</f>
        <v>0</v>
      </c>
      <c r="AU310" s="2">
        <f>'Input Sheet'!AU125</f>
        <v>0</v>
      </c>
      <c r="AV310" s="2">
        <f>'Input Sheet'!AV125</f>
        <v>0</v>
      </c>
      <c r="AW310" s="2">
        <f>'Input Sheet'!AW125</f>
        <v>0</v>
      </c>
      <c r="AX310" s="2">
        <f>'Input Sheet'!AX125</f>
        <v>0</v>
      </c>
      <c r="AY310" s="2">
        <f>'Input Sheet'!AY125</f>
        <v>0</v>
      </c>
      <c r="AZ310" s="2">
        <f>'Input Sheet'!AZ125</f>
        <v>0</v>
      </c>
      <c r="BA310" s="2">
        <f>'Input Sheet'!BA125</f>
        <v>0</v>
      </c>
      <c r="BB310" s="2">
        <f>'Input Sheet'!BB125</f>
        <v>0</v>
      </c>
      <c r="BC310" s="2">
        <f>'Input Sheet'!BC125</f>
        <v>0</v>
      </c>
      <c r="BD310" s="2">
        <f>'Input Sheet'!BD125</f>
        <v>0</v>
      </c>
      <c r="BE310" s="2">
        <f>'Input Sheet'!BE125</f>
        <v>0</v>
      </c>
      <c r="BF310" s="2">
        <f>'Input Sheet'!BF125</f>
        <v>0</v>
      </c>
      <c r="BG310" s="2">
        <f>'Input Sheet'!BG125</f>
        <v>0</v>
      </c>
      <c r="BH310" s="2">
        <f>'Input Sheet'!BH125</f>
        <v>0</v>
      </c>
      <c r="BI310" s="2">
        <f>'Input Sheet'!BI125</f>
        <v>0</v>
      </c>
      <c r="BJ310" s="2">
        <f>'Input Sheet'!BJ125</f>
        <v>0</v>
      </c>
    </row>
    <row r="311" spans="1:62" x14ac:dyDescent="0.25">
      <c r="A311" s="2" t="str">
        <f>'Input Sheet'!B126</f>
        <v>Printing &amp; Stationery</v>
      </c>
      <c r="B311" s="32" t="s">
        <v>36</v>
      </c>
      <c r="C311" s="2">
        <f>'Input Sheet'!C126</f>
        <v>160</v>
      </c>
      <c r="D311" s="2">
        <f>'Input Sheet'!D126</f>
        <v>160</v>
      </c>
      <c r="E311" s="2">
        <f>'Input Sheet'!E126</f>
        <v>160</v>
      </c>
      <c r="F311" s="2">
        <f>'Input Sheet'!F126</f>
        <v>160</v>
      </c>
      <c r="G311" s="2">
        <f>'Input Sheet'!G126</f>
        <v>160</v>
      </c>
      <c r="H311" s="2">
        <f>'Input Sheet'!H126</f>
        <v>180</v>
      </c>
      <c r="I311" s="2">
        <f>'Input Sheet'!I126</f>
        <v>180</v>
      </c>
      <c r="J311" s="2">
        <f>'Input Sheet'!J126</f>
        <v>180</v>
      </c>
      <c r="K311" s="2">
        <f>'Input Sheet'!K126</f>
        <v>180</v>
      </c>
      <c r="L311" s="2">
        <f>'Input Sheet'!L126</f>
        <v>180</v>
      </c>
      <c r="M311" s="2">
        <f>'Input Sheet'!M126</f>
        <v>180</v>
      </c>
      <c r="N311" s="2">
        <f>'Input Sheet'!N126</f>
        <v>180</v>
      </c>
      <c r="O311" s="2">
        <f>'Input Sheet'!O126</f>
        <v>180</v>
      </c>
      <c r="P311" s="2">
        <f>'Input Sheet'!P126</f>
        <v>180</v>
      </c>
      <c r="Q311" s="2">
        <f>'Input Sheet'!Q126</f>
        <v>180</v>
      </c>
      <c r="R311" s="2">
        <f>'Input Sheet'!R126</f>
        <v>180</v>
      </c>
      <c r="S311" s="2">
        <f>'Input Sheet'!S126</f>
        <v>180</v>
      </c>
      <c r="T311" s="2">
        <f>'Input Sheet'!T126</f>
        <v>180</v>
      </c>
      <c r="U311" s="2">
        <f>'Input Sheet'!U126</f>
        <v>180</v>
      </c>
      <c r="V311" s="2">
        <f>'Input Sheet'!V126</f>
        <v>220</v>
      </c>
      <c r="W311" s="2">
        <f>'Input Sheet'!W126</f>
        <v>220</v>
      </c>
      <c r="X311" s="2">
        <f>'Input Sheet'!X126</f>
        <v>220</v>
      </c>
      <c r="Y311" s="2">
        <f>'Input Sheet'!Y126</f>
        <v>220</v>
      </c>
      <c r="Z311" s="2">
        <f>'Input Sheet'!Z126</f>
        <v>220</v>
      </c>
      <c r="AA311" s="2">
        <f>'Input Sheet'!AA126</f>
        <v>220</v>
      </c>
      <c r="AB311" s="2">
        <f>'Input Sheet'!AB126</f>
        <v>220</v>
      </c>
      <c r="AC311" s="2">
        <f>'Input Sheet'!AC126</f>
        <v>220</v>
      </c>
      <c r="AD311" s="2">
        <f>'Input Sheet'!AD126</f>
        <v>220</v>
      </c>
      <c r="AE311" s="2">
        <f>'Input Sheet'!AE126</f>
        <v>220</v>
      </c>
      <c r="AF311" s="2">
        <f>'Input Sheet'!AF126</f>
        <v>220</v>
      </c>
      <c r="AG311" s="2">
        <f>'Input Sheet'!AG126</f>
        <v>240</v>
      </c>
      <c r="AH311" s="2">
        <f>'Input Sheet'!AH126</f>
        <v>240</v>
      </c>
      <c r="AI311" s="2">
        <f>'Input Sheet'!AI126</f>
        <v>240</v>
      </c>
      <c r="AJ311" s="2">
        <f>'Input Sheet'!AJ126</f>
        <v>240</v>
      </c>
      <c r="AK311" s="2">
        <f>'Input Sheet'!AK126</f>
        <v>240</v>
      </c>
      <c r="AL311" s="2">
        <f>'Input Sheet'!AL126</f>
        <v>240</v>
      </c>
      <c r="AM311" s="2">
        <f>'Input Sheet'!AM126</f>
        <v>240</v>
      </c>
      <c r="AN311" s="2">
        <f>'Input Sheet'!AN126</f>
        <v>240</v>
      </c>
      <c r="AO311" s="2">
        <f>'Input Sheet'!AO126</f>
        <v>240</v>
      </c>
      <c r="AP311" s="2">
        <f>'Input Sheet'!AP126</f>
        <v>240</v>
      </c>
      <c r="AQ311" s="2">
        <f>'Input Sheet'!AQ126</f>
        <v>240</v>
      </c>
      <c r="AR311" s="2">
        <f>'Input Sheet'!AR126</f>
        <v>240</v>
      </c>
      <c r="AS311" s="2">
        <f>'Input Sheet'!AS126</f>
        <v>240</v>
      </c>
      <c r="AT311" s="2">
        <f>'Input Sheet'!AT126</f>
        <v>240</v>
      </c>
      <c r="AU311" s="2">
        <f>'Input Sheet'!AU126</f>
        <v>240</v>
      </c>
      <c r="AV311" s="2">
        <f>'Input Sheet'!AV126</f>
        <v>240</v>
      </c>
      <c r="AW311" s="2">
        <f>'Input Sheet'!AW126</f>
        <v>240</v>
      </c>
      <c r="AX311" s="2">
        <f>'Input Sheet'!AX126</f>
        <v>240</v>
      </c>
      <c r="AY311" s="2">
        <f>'Input Sheet'!AY126</f>
        <v>240</v>
      </c>
      <c r="AZ311" s="2">
        <f>'Input Sheet'!AZ126</f>
        <v>240</v>
      </c>
      <c r="BA311" s="2">
        <f>'Input Sheet'!BA126</f>
        <v>240</v>
      </c>
      <c r="BB311" s="2">
        <f>'Input Sheet'!BB126</f>
        <v>240</v>
      </c>
      <c r="BC311" s="2">
        <f>'Input Sheet'!BC126</f>
        <v>240</v>
      </c>
      <c r="BD311" s="2">
        <f>'Input Sheet'!BD126</f>
        <v>240</v>
      </c>
      <c r="BE311" s="2">
        <f>'Input Sheet'!BE126</f>
        <v>240</v>
      </c>
      <c r="BF311" s="2">
        <f>'Input Sheet'!BF126</f>
        <v>240</v>
      </c>
      <c r="BG311" s="2">
        <f>'Input Sheet'!BG126</f>
        <v>240</v>
      </c>
      <c r="BH311" s="2">
        <f>'Input Sheet'!BH126</f>
        <v>240</v>
      </c>
      <c r="BI311" s="2">
        <f>'Input Sheet'!BI126</f>
        <v>240</v>
      </c>
      <c r="BJ311" s="2">
        <f>'Input Sheet'!BJ126</f>
        <v>240</v>
      </c>
    </row>
    <row r="312" spans="1:62" x14ac:dyDescent="0.25">
      <c r="A312" s="2" t="str">
        <f>'Input Sheet'!B127</f>
        <v>Legals fees</v>
      </c>
      <c r="B312" s="32" t="s">
        <v>36</v>
      </c>
      <c r="C312" s="2">
        <f>'Input Sheet'!C127</f>
        <v>250</v>
      </c>
      <c r="D312" s="2">
        <f>'Input Sheet'!D127</f>
        <v>500</v>
      </c>
      <c r="E312" s="2">
        <f>'Input Sheet'!E127</f>
        <v>750</v>
      </c>
      <c r="F312" s="2">
        <f>'Input Sheet'!F127</f>
        <v>1000</v>
      </c>
      <c r="G312" s="2">
        <f>'Input Sheet'!G127</f>
        <v>1250</v>
      </c>
      <c r="H312" s="2">
        <f>'Input Sheet'!H127</f>
        <v>3662.5</v>
      </c>
      <c r="I312" s="2">
        <f>'Input Sheet'!I127</f>
        <v>4500.5</v>
      </c>
      <c r="J312" s="2">
        <f>'Input Sheet'!J127</f>
        <v>5477.3806250000007</v>
      </c>
      <c r="K312" s="2">
        <f>'Input Sheet'!K127</f>
        <v>6458.928215625001</v>
      </c>
      <c r="L312" s="2">
        <f>'Input Sheet'!L127</f>
        <v>7446.0558727968746</v>
      </c>
      <c r="M312" s="2">
        <f>'Input Sheet'!M127</f>
        <v>8439.6827626663289</v>
      </c>
      <c r="N312" s="2">
        <f>'Input Sheet'!N127</f>
        <v>9440.7350409765077</v>
      </c>
      <c r="O312" s="2">
        <f>'Input Sheet'!O127</f>
        <v>11823.909885404242</v>
      </c>
      <c r="P312" s="2">
        <f>'Input Sheet'!P127</f>
        <v>13387.268863136331</v>
      </c>
      <c r="Q312" s="2">
        <f>'Input Sheet'!Q127</f>
        <v>14968.000141709756</v>
      </c>
      <c r="R312" s="2">
        <f>'Input Sheet'!R127</f>
        <v>16567.404855906643</v>
      </c>
      <c r="S312" s="2">
        <f>'Input Sheet'!S127</f>
        <v>18186.80605063113</v>
      </c>
      <c r="T312" s="2">
        <f>'Input Sheet'!T127</f>
        <v>19827.549898523263</v>
      </c>
      <c r="U312" s="2">
        <f>'Input Sheet'!U127</f>
        <v>21959.019467203994</v>
      </c>
      <c r="V312" s="2">
        <f>'Input Sheet'!V127</f>
        <v>24107.669763962127</v>
      </c>
      <c r="W312" s="2">
        <f>'Input Sheet'!W127</f>
        <v>26274.249137919236</v>
      </c>
      <c r="X312" s="2">
        <f>'Input Sheet'!X127</f>
        <v>28459.515754345335</v>
      </c>
      <c r="Y312" s="2">
        <f>'Input Sheet'!Y127</f>
        <v>30664.237905051759</v>
      </c>
      <c r="Z312" s="2">
        <f>'Input Sheet'!Z127</f>
        <v>32889.194324753116</v>
      </c>
      <c r="AA312" s="2">
        <f>'Input Sheet'!AA127</f>
        <v>38934.089161440279</v>
      </c>
      <c r="AB312" s="2">
        <f>'Input Sheet'!AB127</f>
        <v>41686.358062514715</v>
      </c>
      <c r="AC312" s="2">
        <f>'Input Sheet'!AC127</f>
        <v>44454.54129716754</v>
      </c>
      <c r="AD312" s="2">
        <f>'Input Sheet'!AD127</f>
        <v>47239.749993896599</v>
      </c>
      <c r="AE312" s="2">
        <f>'Input Sheet'!AE127</f>
        <v>50043.10195356128</v>
      </c>
      <c r="AF312" s="2">
        <f>'Input Sheet'!AF127</f>
        <v>52865.722103032786</v>
      </c>
      <c r="AG312" s="2">
        <f>'Input Sheet'!AG127</f>
        <v>56660.340657345885</v>
      </c>
      <c r="AH312" s="2">
        <f>'Input Sheet'!AH127</f>
        <v>60484.821182043808</v>
      </c>
      <c r="AI312" s="2">
        <f>'Input Sheet'!AI127</f>
        <v>64340.376809959504</v>
      </c>
      <c r="AJ312" s="2">
        <f>'Input Sheet'!AJ127</f>
        <v>68228.234579742406</v>
      </c>
      <c r="AK312" s="2">
        <f>'Input Sheet'!AK127</f>
        <v>72149.63585255084</v>
      </c>
      <c r="AL312" s="2">
        <f>'Input Sheet'!AL127</f>
        <v>76105.836734747849</v>
      </c>
      <c r="AM312" s="2">
        <f>'Input Sheet'!AM127</f>
        <v>88940.736592923102</v>
      </c>
      <c r="AN312" s="2">
        <f>'Input Sheet'!AN127</f>
        <v>93433.222540388015</v>
      </c>
      <c r="AO312" s="2">
        <f>'Input Sheet'!AO127</f>
        <v>97968.653955235146</v>
      </c>
      <c r="AP312" s="2">
        <f>'Input Sheet'!AP127</f>
        <v>102548.50032283567</v>
      </c>
      <c r="AQ312" s="2">
        <f>'Input Sheet'!AQ127</f>
        <v>107174.24996481152</v>
      </c>
      <c r="AR312" s="2">
        <f>'Input Sheet'!AR127</f>
        <v>111847.41055314017</v>
      </c>
      <c r="AS312" s="2">
        <f>'Input Sheet'!AS127</f>
        <v>116569.50963216659</v>
      </c>
      <c r="AT312" s="2">
        <f>'Input Sheet'!AT127</f>
        <v>121342.09514871235</v>
      </c>
      <c r="AU312" s="2">
        <f>'Input Sheet'!AU127</f>
        <v>126166.7359904731</v>
      </c>
      <c r="AV312" s="2">
        <f>'Input Sheet'!AV127</f>
        <v>131045.02253290101</v>
      </c>
      <c r="AW312" s="2">
        <f>'Input Sheet'!AW127</f>
        <v>135978.56719477064</v>
      </c>
      <c r="AX312" s="2">
        <f>'Input Sheet'!AX127</f>
        <v>140969.00500263093</v>
      </c>
      <c r="AY312" s="2">
        <f>'Input Sheet'!AY127</f>
        <v>154467.56874964674</v>
      </c>
      <c r="AZ312" s="2">
        <f>'Input Sheet'!AZ127</f>
        <v>162083.89837456722</v>
      </c>
      <c r="BA312" s="2">
        <f>'Input Sheet'!BA127</f>
        <v>169730.5211898484</v>
      </c>
      <c r="BB312" s="2">
        <f>'Input Sheet'!BB127</f>
        <v>177408.54641800642</v>
      </c>
      <c r="BC312" s="2">
        <f>'Input Sheet'!BC127</f>
        <v>185119.09247257333</v>
      </c>
      <c r="BD312" s="2">
        <f>'Input Sheet'!BD127</f>
        <v>192863.28720365226</v>
      </c>
      <c r="BE312" s="2">
        <f>'Input Sheet'!BE127</f>
        <v>200642.26814690616</v>
      </c>
      <c r="BF312" s="2">
        <f>'Input Sheet'!BF127</f>
        <v>208457.18277605786</v>
      </c>
      <c r="BG312" s="2">
        <f>'Input Sheet'!BG127</f>
        <v>216309.18875898101</v>
      </c>
      <c r="BH312" s="2">
        <f>'Input Sheet'!BH127</f>
        <v>224199.45421746038</v>
      </c>
      <c r="BI312" s="2">
        <f>'Input Sheet'!BI127</f>
        <v>232129.15799070505</v>
      </c>
      <c r="BJ312" s="2">
        <f>'Input Sheet'!BJ127</f>
        <v>240099.48990269561</v>
      </c>
    </row>
    <row r="313" spans="1:62" x14ac:dyDescent="0.25">
      <c r="A313" s="2" t="str">
        <f>'Input Sheet'!B128</f>
        <v>Accountancy</v>
      </c>
      <c r="B313" s="32" t="s">
        <v>36</v>
      </c>
      <c r="C313" s="2">
        <f>'Input Sheet'!C128</f>
        <v>1800</v>
      </c>
      <c r="D313" s="2">
        <f>'Input Sheet'!D128</f>
        <v>1800</v>
      </c>
      <c r="E313" s="2">
        <f>'Input Sheet'!E128</f>
        <v>1800</v>
      </c>
      <c r="F313" s="2">
        <f>'Input Sheet'!F128</f>
        <v>1800</v>
      </c>
      <c r="G313" s="2">
        <f>'Input Sheet'!G128</f>
        <v>1800</v>
      </c>
      <c r="H313" s="2">
        <f>'Input Sheet'!H128</f>
        <v>1800</v>
      </c>
      <c r="I313" s="2">
        <f>'Input Sheet'!I128</f>
        <v>1800</v>
      </c>
      <c r="J313" s="2">
        <f>'Input Sheet'!J128</f>
        <v>1800</v>
      </c>
      <c r="K313" s="2">
        <f>'Input Sheet'!K128</f>
        <v>1800</v>
      </c>
      <c r="L313" s="2">
        <f>'Input Sheet'!L128</f>
        <v>1800</v>
      </c>
      <c r="M313" s="2">
        <f>'Input Sheet'!M128</f>
        <v>1800</v>
      </c>
      <c r="N313" s="2">
        <f>'Input Sheet'!N128</f>
        <v>1800</v>
      </c>
      <c r="O313" s="2">
        <f>'Input Sheet'!O128</f>
        <v>3440</v>
      </c>
      <c r="P313" s="2">
        <f>'Input Sheet'!P128</f>
        <v>3440</v>
      </c>
      <c r="Q313" s="2">
        <f>'Input Sheet'!Q128</f>
        <v>3440</v>
      </c>
      <c r="R313" s="2">
        <f>'Input Sheet'!R128</f>
        <v>3440</v>
      </c>
      <c r="S313" s="2">
        <f>'Input Sheet'!S128</f>
        <v>3440</v>
      </c>
      <c r="T313" s="2">
        <f>'Input Sheet'!T128</f>
        <v>3440</v>
      </c>
      <c r="U313" s="2">
        <f>'Input Sheet'!U128</f>
        <v>3440</v>
      </c>
      <c r="V313" s="2">
        <f>'Input Sheet'!V128</f>
        <v>3440</v>
      </c>
      <c r="W313" s="2">
        <f>'Input Sheet'!W128</f>
        <v>3440</v>
      </c>
      <c r="X313" s="2">
        <f>'Input Sheet'!X128</f>
        <v>3440</v>
      </c>
      <c r="Y313" s="2">
        <f>'Input Sheet'!Y128</f>
        <v>3440</v>
      </c>
      <c r="Z313" s="2">
        <f>'Input Sheet'!Z128</f>
        <v>3440</v>
      </c>
      <c r="AA313" s="2">
        <f>'Input Sheet'!AA128</f>
        <v>5080</v>
      </c>
      <c r="AB313" s="2">
        <f>'Input Sheet'!AB128</f>
        <v>5080</v>
      </c>
      <c r="AC313" s="2">
        <f>'Input Sheet'!AC128</f>
        <v>5080</v>
      </c>
      <c r="AD313" s="2">
        <f>'Input Sheet'!AD128</f>
        <v>5080</v>
      </c>
      <c r="AE313" s="2">
        <f>'Input Sheet'!AE128</f>
        <v>5080</v>
      </c>
      <c r="AF313" s="2">
        <f>'Input Sheet'!AF128</f>
        <v>5080</v>
      </c>
      <c r="AG313" s="2">
        <f>'Input Sheet'!AG128</f>
        <v>5080</v>
      </c>
      <c r="AH313" s="2">
        <f>'Input Sheet'!AH128</f>
        <v>5080</v>
      </c>
      <c r="AI313" s="2">
        <f>'Input Sheet'!AI128</f>
        <v>5080</v>
      </c>
      <c r="AJ313" s="2">
        <f>'Input Sheet'!AJ128</f>
        <v>5080</v>
      </c>
      <c r="AK313" s="2">
        <f>'Input Sheet'!AK128</f>
        <v>5080</v>
      </c>
      <c r="AL313" s="2">
        <f>'Input Sheet'!AL128</f>
        <v>5080</v>
      </c>
      <c r="AM313" s="2">
        <f>'Input Sheet'!AM128</f>
        <v>6720</v>
      </c>
      <c r="AN313" s="2">
        <f>'Input Sheet'!AN128</f>
        <v>6720</v>
      </c>
      <c r="AO313" s="2">
        <f>'Input Sheet'!AO128</f>
        <v>6720</v>
      </c>
      <c r="AP313" s="2">
        <f>'Input Sheet'!AP128</f>
        <v>6720</v>
      </c>
      <c r="AQ313" s="2">
        <f>'Input Sheet'!AQ128</f>
        <v>6720</v>
      </c>
      <c r="AR313" s="2">
        <f>'Input Sheet'!AR128</f>
        <v>6720</v>
      </c>
      <c r="AS313" s="2">
        <f>'Input Sheet'!AS128</f>
        <v>6720</v>
      </c>
      <c r="AT313" s="2">
        <f>'Input Sheet'!AT128</f>
        <v>6720</v>
      </c>
      <c r="AU313" s="2">
        <f>'Input Sheet'!AU128</f>
        <v>6720</v>
      </c>
      <c r="AV313" s="2">
        <f>'Input Sheet'!AV128</f>
        <v>6720</v>
      </c>
      <c r="AW313" s="2">
        <f>'Input Sheet'!AW128</f>
        <v>6720</v>
      </c>
      <c r="AX313" s="2">
        <f>'Input Sheet'!AX128</f>
        <v>6720</v>
      </c>
      <c r="AY313" s="2">
        <f>'Input Sheet'!AY128</f>
        <v>8360</v>
      </c>
      <c r="AZ313" s="2">
        <f>'Input Sheet'!AZ128</f>
        <v>8360</v>
      </c>
      <c r="BA313" s="2">
        <f>'Input Sheet'!BA128</f>
        <v>8360</v>
      </c>
      <c r="BB313" s="2">
        <f>'Input Sheet'!BB128</f>
        <v>8360</v>
      </c>
      <c r="BC313" s="2">
        <f>'Input Sheet'!BC128</f>
        <v>8360</v>
      </c>
      <c r="BD313" s="2">
        <f>'Input Sheet'!BD128</f>
        <v>8360</v>
      </c>
      <c r="BE313" s="2">
        <f>'Input Sheet'!BE128</f>
        <v>8360</v>
      </c>
      <c r="BF313" s="2">
        <f>'Input Sheet'!BF128</f>
        <v>8360</v>
      </c>
      <c r="BG313" s="2">
        <f>'Input Sheet'!BG128</f>
        <v>8360</v>
      </c>
      <c r="BH313" s="2">
        <f>'Input Sheet'!BH128</f>
        <v>8360</v>
      </c>
      <c r="BI313" s="2">
        <f>'Input Sheet'!BI128</f>
        <v>8360</v>
      </c>
      <c r="BJ313" s="2">
        <f>'Input Sheet'!BJ128</f>
        <v>8360</v>
      </c>
    </row>
    <row r="314" spans="1:62" x14ac:dyDescent="0.25">
      <c r="A314" s="2" t="str">
        <f>'Input Sheet'!B129</f>
        <v>Software Licenses</v>
      </c>
      <c r="B314" s="32" t="s">
        <v>36</v>
      </c>
      <c r="C314" s="2">
        <f>'Input Sheet'!C129</f>
        <v>4500</v>
      </c>
      <c r="D314" s="2">
        <f>'Input Sheet'!D129</f>
        <v>4500</v>
      </c>
      <c r="E314" s="2">
        <f>'Input Sheet'!E129</f>
        <v>4500</v>
      </c>
      <c r="F314" s="2">
        <f>'Input Sheet'!F129</f>
        <v>4500</v>
      </c>
      <c r="G314" s="2">
        <f>'Input Sheet'!G129</f>
        <v>4500</v>
      </c>
      <c r="H314" s="2">
        <f>'Input Sheet'!H129</f>
        <v>4500</v>
      </c>
      <c r="I314" s="2">
        <f>'Input Sheet'!I129</f>
        <v>4500</v>
      </c>
      <c r="J314" s="2">
        <f>'Input Sheet'!J129</f>
        <v>4500</v>
      </c>
      <c r="K314" s="2">
        <f>'Input Sheet'!K129</f>
        <v>4500</v>
      </c>
      <c r="L314" s="2">
        <f>'Input Sheet'!L129</f>
        <v>4500</v>
      </c>
      <c r="M314" s="2">
        <f>'Input Sheet'!M129</f>
        <v>4500</v>
      </c>
      <c r="N314" s="2">
        <f>'Input Sheet'!N129</f>
        <v>4500</v>
      </c>
      <c r="O314" s="2">
        <f>'Input Sheet'!O129</f>
        <v>8600</v>
      </c>
      <c r="P314" s="2">
        <f>'Input Sheet'!P129</f>
        <v>8600</v>
      </c>
      <c r="Q314" s="2">
        <f>'Input Sheet'!Q129</f>
        <v>8600</v>
      </c>
      <c r="R314" s="2">
        <f>'Input Sheet'!R129</f>
        <v>8600</v>
      </c>
      <c r="S314" s="2">
        <f>'Input Sheet'!S129</f>
        <v>8600</v>
      </c>
      <c r="T314" s="2">
        <f>'Input Sheet'!T129</f>
        <v>8600</v>
      </c>
      <c r="U314" s="2">
        <f>'Input Sheet'!U129</f>
        <v>8600</v>
      </c>
      <c r="V314" s="2">
        <f>'Input Sheet'!V129</f>
        <v>8600</v>
      </c>
      <c r="W314" s="2">
        <f>'Input Sheet'!W129</f>
        <v>8600</v>
      </c>
      <c r="X314" s="2">
        <f>'Input Sheet'!X129</f>
        <v>8600</v>
      </c>
      <c r="Y314" s="2">
        <f>'Input Sheet'!Y129</f>
        <v>8600</v>
      </c>
      <c r="Z314" s="2">
        <f>'Input Sheet'!Z129</f>
        <v>8600</v>
      </c>
      <c r="AA314" s="2">
        <f>'Input Sheet'!AA129</f>
        <v>8600</v>
      </c>
      <c r="AB314" s="2">
        <f>'Input Sheet'!AB129</f>
        <v>8600</v>
      </c>
      <c r="AC314" s="2">
        <f>'Input Sheet'!AC129</f>
        <v>8600</v>
      </c>
      <c r="AD314" s="2">
        <f>'Input Sheet'!AD129</f>
        <v>8600</v>
      </c>
      <c r="AE314" s="2">
        <f>'Input Sheet'!AE129</f>
        <v>8600</v>
      </c>
      <c r="AF314" s="2">
        <f>'Input Sheet'!AF129</f>
        <v>8600</v>
      </c>
      <c r="AG314" s="2">
        <f>'Input Sheet'!AG129</f>
        <v>8600</v>
      </c>
      <c r="AH314" s="2">
        <f>'Input Sheet'!AH129</f>
        <v>8600</v>
      </c>
      <c r="AI314" s="2">
        <f>'Input Sheet'!AI129</f>
        <v>8600</v>
      </c>
      <c r="AJ314" s="2">
        <f>'Input Sheet'!AJ129</f>
        <v>8600</v>
      </c>
      <c r="AK314" s="2">
        <f>'Input Sheet'!AK129</f>
        <v>8600</v>
      </c>
      <c r="AL314" s="2">
        <f>'Input Sheet'!AL129</f>
        <v>8600</v>
      </c>
      <c r="AM314" s="2">
        <f>'Input Sheet'!AM129</f>
        <v>12700</v>
      </c>
      <c r="AN314" s="2">
        <f>'Input Sheet'!AN129</f>
        <v>12700</v>
      </c>
      <c r="AO314" s="2">
        <f>'Input Sheet'!AO129</f>
        <v>12700</v>
      </c>
      <c r="AP314" s="2">
        <f>'Input Sheet'!AP129</f>
        <v>12700</v>
      </c>
      <c r="AQ314" s="2">
        <f>'Input Sheet'!AQ129</f>
        <v>12700</v>
      </c>
      <c r="AR314" s="2">
        <f>'Input Sheet'!AR129</f>
        <v>12700</v>
      </c>
      <c r="AS314" s="2">
        <f>'Input Sheet'!AS129</f>
        <v>12700</v>
      </c>
      <c r="AT314" s="2">
        <f>'Input Sheet'!AT129</f>
        <v>12700</v>
      </c>
      <c r="AU314" s="2">
        <f>'Input Sheet'!AU129</f>
        <v>12700</v>
      </c>
      <c r="AV314" s="2">
        <f>'Input Sheet'!AV129</f>
        <v>12700</v>
      </c>
      <c r="AW314" s="2">
        <f>'Input Sheet'!AW129</f>
        <v>12700</v>
      </c>
      <c r="AX314" s="2">
        <f>'Input Sheet'!AX129</f>
        <v>12700</v>
      </c>
      <c r="AY314" s="2">
        <f>'Input Sheet'!AY129</f>
        <v>16800</v>
      </c>
      <c r="AZ314" s="2">
        <f>'Input Sheet'!AZ129</f>
        <v>16800</v>
      </c>
      <c r="BA314" s="2">
        <f>'Input Sheet'!BA129</f>
        <v>16800</v>
      </c>
      <c r="BB314" s="2">
        <f>'Input Sheet'!BB129</f>
        <v>16800</v>
      </c>
      <c r="BC314" s="2">
        <f>'Input Sheet'!BC129</f>
        <v>16800</v>
      </c>
      <c r="BD314" s="2">
        <f>'Input Sheet'!BD129</f>
        <v>16800</v>
      </c>
      <c r="BE314" s="2">
        <f>'Input Sheet'!BE129</f>
        <v>16800</v>
      </c>
      <c r="BF314" s="2">
        <f>'Input Sheet'!BF129</f>
        <v>16800</v>
      </c>
      <c r="BG314" s="2">
        <f>'Input Sheet'!BG129</f>
        <v>16800</v>
      </c>
      <c r="BH314" s="2">
        <f>'Input Sheet'!BH129</f>
        <v>16800</v>
      </c>
      <c r="BI314" s="2">
        <f>'Input Sheet'!BI129</f>
        <v>16800</v>
      </c>
      <c r="BJ314" s="2">
        <f>'Input Sheet'!BJ129</f>
        <v>16800</v>
      </c>
    </row>
    <row r="315" spans="1:62" x14ac:dyDescent="0.25">
      <c r="A315" s="2" t="str">
        <f>'Input Sheet'!B130</f>
        <v>Computer Consumables</v>
      </c>
      <c r="B315" s="32" t="s">
        <v>36</v>
      </c>
      <c r="C315" s="2">
        <f>'Input Sheet'!C130</f>
        <v>900</v>
      </c>
      <c r="D315" s="2">
        <f>'Input Sheet'!D130</f>
        <v>900</v>
      </c>
      <c r="E315" s="2">
        <f>'Input Sheet'!E130</f>
        <v>900</v>
      </c>
      <c r="F315" s="2">
        <f>'Input Sheet'!F130</f>
        <v>900</v>
      </c>
      <c r="G315" s="2">
        <f>'Input Sheet'!G130</f>
        <v>900</v>
      </c>
      <c r="H315" s="2">
        <f>'Input Sheet'!H130</f>
        <v>900</v>
      </c>
      <c r="I315" s="2">
        <f>'Input Sheet'!I130</f>
        <v>900</v>
      </c>
      <c r="J315" s="2">
        <f>'Input Sheet'!J130</f>
        <v>900</v>
      </c>
      <c r="K315" s="2">
        <f>'Input Sheet'!K130</f>
        <v>900</v>
      </c>
      <c r="L315" s="2">
        <f>'Input Sheet'!L130</f>
        <v>900</v>
      </c>
      <c r="M315" s="2">
        <f>'Input Sheet'!M130</f>
        <v>900</v>
      </c>
      <c r="N315" s="2">
        <f>'Input Sheet'!N130</f>
        <v>900</v>
      </c>
      <c r="O315" s="2">
        <f>'Input Sheet'!O130</f>
        <v>1720</v>
      </c>
      <c r="P315" s="2">
        <f>'Input Sheet'!P130</f>
        <v>1720</v>
      </c>
      <c r="Q315" s="2">
        <f>'Input Sheet'!Q130</f>
        <v>1720</v>
      </c>
      <c r="R315" s="2">
        <f>'Input Sheet'!R130</f>
        <v>1720</v>
      </c>
      <c r="S315" s="2">
        <f>'Input Sheet'!S130</f>
        <v>1720</v>
      </c>
      <c r="T315" s="2">
        <f>'Input Sheet'!T130</f>
        <v>1720</v>
      </c>
      <c r="U315" s="2">
        <f>'Input Sheet'!U130</f>
        <v>1720</v>
      </c>
      <c r="V315" s="2">
        <f>'Input Sheet'!V130</f>
        <v>1720</v>
      </c>
      <c r="W315" s="2">
        <f>'Input Sheet'!W130</f>
        <v>1720</v>
      </c>
      <c r="X315" s="2">
        <f>'Input Sheet'!X130</f>
        <v>1720</v>
      </c>
      <c r="Y315" s="2">
        <f>'Input Sheet'!Y130</f>
        <v>1720</v>
      </c>
      <c r="Z315" s="2">
        <f>'Input Sheet'!Z130</f>
        <v>1720</v>
      </c>
      <c r="AA315" s="2">
        <f>'Input Sheet'!AA130</f>
        <v>1720</v>
      </c>
      <c r="AB315" s="2">
        <f>'Input Sheet'!AB130</f>
        <v>1720</v>
      </c>
      <c r="AC315" s="2">
        <f>'Input Sheet'!AC130</f>
        <v>1720</v>
      </c>
      <c r="AD315" s="2">
        <f>'Input Sheet'!AD130</f>
        <v>1720</v>
      </c>
      <c r="AE315" s="2">
        <f>'Input Sheet'!AE130</f>
        <v>1720</v>
      </c>
      <c r="AF315" s="2">
        <f>'Input Sheet'!AF130</f>
        <v>1720</v>
      </c>
      <c r="AG315" s="2">
        <f>'Input Sheet'!AG130</f>
        <v>1720</v>
      </c>
      <c r="AH315" s="2">
        <f>'Input Sheet'!AH130</f>
        <v>1720</v>
      </c>
      <c r="AI315" s="2">
        <f>'Input Sheet'!AI130</f>
        <v>1720</v>
      </c>
      <c r="AJ315" s="2">
        <f>'Input Sheet'!AJ130</f>
        <v>1720</v>
      </c>
      <c r="AK315" s="2">
        <f>'Input Sheet'!AK130</f>
        <v>1720</v>
      </c>
      <c r="AL315" s="2">
        <f>'Input Sheet'!AL130</f>
        <v>1720</v>
      </c>
      <c r="AM315" s="2">
        <f>'Input Sheet'!AM130</f>
        <v>2540</v>
      </c>
      <c r="AN315" s="2">
        <f>'Input Sheet'!AN130</f>
        <v>2540</v>
      </c>
      <c r="AO315" s="2">
        <f>'Input Sheet'!AO130</f>
        <v>2540</v>
      </c>
      <c r="AP315" s="2">
        <f>'Input Sheet'!AP130</f>
        <v>2540</v>
      </c>
      <c r="AQ315" s="2">
        <f>'Input Sheet'!AQ130</f>
        <v>2540</v>
      </c>
      <c r="AR315" s="2">
        <f>'Input Sheet'!AR130</f>
        <v>2540</v>
      </c>
      <c r="AS315" s="2">
        <f>'Input Sheet'!AS130</f>
        <v>2540</v>
      </c>
      <c r="AT315" s="2">
        <f>'Input Sheet'!AT130</f>
        <v>2540</v>
      </c>
      <c r="AU315" s="2">
        <f>'Input Sheet'!AU130</f>
        <v>2540</v>
      </c>
      <c r="AV315" s="2">
        <f>'Input Sheet'!AV130</f>
        <v>2540</v>
      </c>
      <c r="AW315" s="2">
        <f>'Input Sheet'!AW130</f>
        <v>2540</v>
      </c>
      <c r="AX315" s="2">
        <f>'Input Sheet'!AX130</f>
        <v>2540</v>
      </c>
      <c r="AY315" s="2">
        <f>'Input Sheet'!AY130</f>
        <v>3360</v>
      </c>
      <c r="AZ315" s="2">
        <f>'Input Sheet'!AZ130</f>
        <v>3360</v>
      </c>
      <c r="BA315" s="2">
        <f>'Input Sheet'!BA130</f>
        <v>3360</v>
      </c>
      <c r="BB315" s="2">
        <f>'Input Sheet'!BB130</f>
        <v>3360</v>
      </c>
      <c r="BC315" s="2">
        <f>'Input Sheet'!BC130</f>
        <v>3360</v>
      </c>
      <c r="BD315" s="2">
        <f>'Input Sheet'!BD130</f>
        <v>3360</v>
      </c>
      <c r="BE315" s="2">
        <f>'Input Sheet'!BE130</f>
        <v>3360</v>
      </c>
      <c r="BF315" s="2">
        <f>'Input Sheet'!BF130</f>
        <v>3360</v>
      </c>
      <c r="BG315" s="2">
        <f>'Input Sheet'!BG130</f>
        <v>3360</v>
      </c>
      <c r="BH315" s="2">
        <f>'Input Sheet'!BH130</f>
        <v>3360</v>
      </c>
      <c r="BI315" s="2">
        <f>'Input Sheet'!BI130</f>
        <v>3360</v>
      </c>
      <c r="BJ315" s="2">
        <f>'Input Sheet'!BJ130</f>
        <v>3360</v>
      </c>
    </row>
    <row r="316" spans="1:62" x14ac:dyDescent="0.25">
      <c r="A316" s="2" t="str">
        <f>'Input Sheet'!B131</f>
        <v>Equipment Hire &amp; Rental</v>
      </c>
      <c r="B316" s="32" t="s">
        <v>36</v>
      </c>
      <c r="C316" s="2">
        <f>'Input Sheet'!C131</f>
        <v>0</v>
      </c>
      <c r="D316" s="2">
        <f>'Input Sheet'!D131</f>
        <v>0</v>
      </c>
      <c r="E316" s="2">
        <f>'Input Sheet'!E131</f>
        <v>0</v>
      </c>
      <c r="F316" s="2">
        <f>'Input Sheet'!F131</f>
        <v>0</v>
      </c>
      <c r="G316" s="2">
        <f>'Input Sheet'!G131</f>
        <v>0</v>
      </c>
      <c r="H316" s="2">
        <f>'Input Sheet'!H131</f>
        <v>0</v>
      </c>
      <c r="I316" s="2">
        <f>'Input Sheet'!I131</f>
        <v>0</v>
      </c>
      <c r="J316" s="2">
        <f>'Input Sheet'!J131</f>
        <v>0</v>
      </c>
      <c r="K316" s="2">
        <f>'Input Sheet'!K131</f>
        <v>0</v>
      </c>
      <c r="L316" s="2">
        <f>'Input Sheet'!L131</f>
        <v>0</v>
      </c>
      <c r="M316" s="2">
        <f>'Input Sheet'!M131</f>
        <v>0</v>
      </c>
      <c r="N316" s="2">
        <f>'Input Sheet'!N131</f>
        <v>0</v>
      </c>
      <c r="O316" s="2">
        <f>'Input Sheet'!O131</f>
        <v>0</v>
      </c>
      <c r="P316" s="2">
        <f>'Input Sheet'!P131</f>
        <v>0</v>
      </c>
      <c r="Q316" s="2">
        <f>'Input Sheet'!Q131</f>
        <v>0</v>
      </c>
      <c r="R316" s="2">
        <f>'Input Sheet'!R131</f>
        <v>0</v>
      </c>
      <c r="S316" s="2">
        <f>'Input Sheet'!S131</f>
        <v>0</v>
      </c>
      <c r="T316" s="2">
        <f>'Input Sheet'!T131</f>
        <v>0</v>
      </c>
      <c r="U316" s="2">
        <f>'Input Sheet'!U131</f>
        <v>0</v>
      </c>
      <c r="V316" s="2">
        <f>'Input Sheet'!V131</f>
        <v>0</v>
      </c>
      <c r="W316" s="2">
        <f>'Input Sheet'!W131</f>
        <v>0</v>
      </c>
      <c r="X316" s="2">
        <f>'Input Sheet'!X131</f>
        <v>0</v>
      </c>
      <c r="Y316" s="2">
        <f>'Input Sheet'!Y131</f>
        <v>0</v>
      </c>
      <c r="Z316" s="2">
        <f>'Input Sheet'!Z131</f>
        <v>0</v>
      </c>
      <c r="AA316" s="2">
        <f>'Input Sheet'!AA131</f>
        <v>0</v>
      </c>
      <c r="AB316" s="2">
        <f>'Input Sheet'!AB131</f>
        <v>0</v>
      </c>
      <c r="AC316" s="2">
        <f>'Input Sheet'!AC131</f>
        <v>0</v>
      </c>
      <c r="AD316" s="2">
        <f>'Input Sheet'!AD131</f>
        <v>0</v>
      </c>
      <c r="AE316" s="2">
        <f>'Input Sheet'!AE131</f>
        <v>0</v>
      </c>
      <c r="AF316" s="2">
        <f>'Input Sheet'!AF131</f>
        <v>0</v>
      </c>
      <c r="AG316" s="2">
        <f>'Input Sheet'!AG131</f>
        <v>0</v>
      </c>
      <c r="AH316" s="2">
        <f>'Input Sheet'!AH131</f>
        <v>0</v>
      </c>
      <c r="AI316" s="2">
        <f>'Input Sheet'!AI131</f>
        <v>0</v>
      </c>
      <c r="AJ316" s="2">
        <f>'Input Sheet'!AJ131</f>
        <v>0</v>
      </c>
      <c r="AK316" s="2">
        <f>'Input Sheet'!AK131</f>
        <v>0</v>
      </c>
      <c r="AL316" s="2">
        <f>'Input Sheet'!AL131</f>
        <v>0</v>
      </c>
      <c r="AM316" s="2">
        <f>'Input Sheet'!AM131</f>
        <v>0</v>
      </c>
      <c r="AN316" s="2">
        <f>'Input Sheet'!AN131</f>
        <v>0</v>
      </c>
      <c r="AO316" s="2">
        <f>'Input Sheet'!AO131</f>
        <v>0</v>
      </c>
      <c r="AP316" s="2">
        <f>'Input Sheet'!AP131</f>
        <v>0</v>
      </c>
      <c r="AQ316" s="2">
        <f>'Input Sheet'!AQ131</f>
        <v>0</v>
      </c>
      <c r="AR316" s="2">
        <f>'Input Sheet'!AR131</f>
        <v>0</v>
      </c>
      <c r="AS316" s="2">
        <f>'Input Sheet'!AS131</f>
        <v>0</v>
      </c>
      <c r="AT316" s="2">
        <f>'Input Sheet'!AT131</f>
        <v>0</v>
      </c>
      <c r="AU316" s="2">
        <f>'Input Sheet'!AU131</f>
        <v>0</v>
      </c>
      <c r="AV316" s="2">
        <f>'Input Sheet'!AV131</f>
        <v>0</v>
      </c>
      <c r="AW316" s="2">
        <f>'Input Sheet'!AW131</f>
        <v>0</v>
      </c>
      <c r="AX316" s="2">
        <f>'Input Sheet'!AX131</f>
        <v>0</v>
      </c>
      <c r="AY316" s="2">
        <f>'Input Sheet'!AY131</f>
        <v>0</v>
      </c>
      <c r="AZ316" s="2">
        <f>'Input Sheet'!AZ131</f>
        <v>0</v>
      </c>
      <c r="BA316" s="2">
        <f>'Input Sheet'!BA131</f>
        <v>0</v>
      </c>
      <c r="BB316" s="2">
        <f>'Input Sheet'!BB131</f>
        <v>0</v>
      </c>
      <c r="BC316" s="2">
        <f>'Input Sheet'!BC131</f>
        <v>0</v>
      </c>
      <c r="BD316" s="2">
        <f>'Input Sheet'!BD131</f>
        <v>0</v>
      </c>
      <c r="BE316" s="2">
        <f>'Input Sheet'!BE131</f>
        <v>0</v>
      </c>
      <c r="BF316" s="2">
        <f>'Input Sheet'!BF131</f>
        <v>0</v>
      </c>
      <c r="BG316" s="2">
        <f>'Input Sheet'!BG131</f>
        <v>0</v>
      </c>
      <c r="BH316" s="2">
        <f>'Input Sheet'!BH131</f>
        <v>0</v>
      </c>
      <c r="BI316" s="2">
        <f>'Input Sheet'!BI131</f>
        <v>0</v>
      </c>
      <c r="BJ316" s="2">
        <f>'Input Sheet'!BJ131</f>
        <v>0</v>
      </c>
    </row>
    <row r="317" spans="1:62" x14ac:dyDescent="0.25">
      <c r="A317" s="2" t="str">
        <f>'Input Sheet'!B132</f>
        <v>IT Support</v>
      </c>
      <c r="B317" s="32" t="s">
        <v>36</v>
      </c>
      <c r="C317" s="2">
        <f>'Input Sheet'!C132</f>
        <v>0</v>
      </c>
      <c r="D317" s="2">
        <f>'Input Sheet'!D132</f>
        <v>0</v>
      </c>
      <c r="E317" s="2">
        <f>'Input Sheet'!E132</f>
        <v>0</v>
      </c>
      <c r="F317" s="2">
        <f>'Input Sheet'!F132</f>
        <v>0</v>
      </c>
      <c r="G317" s="2">
        <f>'Input Sheet'!G132</f>
        <v>0</v>
      </c>
      <c r="H317" s="2">
        <f>'Input Sheet'!H132</f>
        <v>0</v>
      </c>
      <c r="I317" s="2">
        <f>'Input Sheet'!I132</f>
        <v>0</v>
      </c>
      <c r="J317" s="2">
        <f>'Input Sheet'!J132</f>
        <v>0</v>
      </c>
      <c r="K317" s="2">
        <f>'Input Sheet'!K132</f>
        <v>0</v>
      </c>
      <c r="L317" s="2">
        <f>'Input Sheet'!L132</f>
        <v>0</v>
      </c>
      <c r="M317" s="2">
        <f>'Input Sheet'!M132</f>
        <v>0</v>
      </c>
      <c r="N317" s="2">
        <f>'Input Sheet'!N132</f>
        <v>0</v>
      </c>
      <c r="O317" s="2">
        <f>'Input Sheet'!O132</f>
        <v>0</v>
      </c>
      <c r="P317" s="2">
        <f>'Input Sheet'!P132</f>
        <v>0</v>
      </c>
      <c r="Q317" s="2">
        <f>'Input Sheet'!Q132</f>
        <v>0</v>
      </c>
      <c r="R317" s="2">
        <f>'Input Sheet'!R132</f>
        <v>0</v>
      </c>
      <c r="S317" s="2">
        <f>'Input Sheet'!S132</f>
        <v>0</v>
      </c>
      <c r="T317" s="2">
        <f>'Input Sheet'!T132</f>
        <v>0</v>
      </c>
      <c r="U317" s="2">
        <f>'Input Sheet'!U132</f>
        <v>0</v>
      </c>
      <c r="V317" s="2">
        <f>'Input Sheet'!V132</f>
        <v>0</v>
      </c>
      <c r="W317" s="2">
        <f>'Input Sheet'!W132</f>
        <v>0</v>
      </c>
      <c r="X317" s="2">
        <f>'Input Sheet'!X132</f>
        <v>0</v>
      </c>
      <c r="Y317" s="2">
        <f>'Input Sheet'!Y132</f>
        <v>0</v>
      </c>
      <c r="Z317" s="2">
        <f>'Input Sheet'!Z132</f>
        <v>0</v>
      </c>
      <c r="AA317" s="2">
        <f>'Input Sheet'!AA132</f>
        <v>0</v>
      </c>
      <c r="AB317" s="2">
        <f>'Input Sheet'!AB132</f>
        <v>0</v>
      </c>
      <c r="AC317" s="2">
        <f>'Input Sheet'!AC132</f>
        <v>0</v>
      </c>
      <c r="AD317" s="2">
        <f>'Input Sheet'!AD132</f>
        <v>0</v>
      </c>
      <c r="AE317" s="2">
        <f>'Input Sheet'!AE132</f>
        <v>0</v>
      </c>
      <c r="AF317" s="2">
        <f>'Input Sheet'!AF132</f>
        <v>0</v>
      </c>
      <c r="AG317" s="2">
        <f>'Input Sheet'!AG132</f>
        <v>0</v>
      </c>
      <c r="AH317" s="2">
        <f>'Input Sheet'!AH132</f>
        <v>0</v>
      </c>
      <c r="AI317" s="2">
        <f>'Input Sheet'!AI132</f>
        <v>0</v>
      </c>
      <c r="AJ317" s="2">
        <f>'Input Sheet'!AJ132</f>
        <v>0</v>
      </c>
      <c r="AK317" s="2">
        <f>'Input Sheet'!AK132</f>
        <v>0</v>
      </c>
      <c r="AL317" s="2">
        <f>'Input Sheet'!AL132</f>
        <v>0</v>
      </c>
      <c r="AM317" s="2">
        <f>'Input Sheet'!AM132</f>
        <v>0</v>
      </c>
      <c r="AN317" s="2">
        <f>'Input Sheet'!AN132</f>
        <v>0</v>
      </c>
      <c r="AO317" s="2">
        <f>'Input Sheet'!AO132</f>
        <v>0</v>
      </c>
      <c r="AP317" s="2">
        <f>'Input Sheet'!AP132</f>
        <v>0</v>
      </c>
      <c r="AQ317" s="2">
        <f>'Input Sheet'!AQ132</f>
        <v>0</v>
      </c>
      <c r="AR317" s="2">
        <f>'Input Sheet'!AR132</f>
        <v>0</v>
      </c>
      <c r="AS317" s="2">
        <f>'Input Sheet'!AS132</f>
        <v>0</v>
      </c>
      <c r="AT317" s="2">
        <f>'Input Sheet'!AT132</f>
        <v>0</v>
      </c>
      <c r="AU317" s="2">
        <f>'Input Sheet'!AU132</f>
        <v>0</v>
      </c>
      <c r="AV317" s="2">
        <f>'Input Sheet'!AV132</f>
        <v>0</v>
      </c>
      <c r="AW317" s="2">
        <f>'Input Sheet'!AW132</f>
        <v>0</v>
      </c>
      <c r="AX317" s="2">
        <f>'Input Sheet'!AX132</f>
        <v>0</v>
      </c>
      <c r="AY317" s="2">
        <f>'Input Sheet'!AY132</f>
        <v>0</v>
      </c>
      <c r="AZ317" s="2">
        <f>'Input Sheet'!AZ132</f>
        <v>0</v>
      </c>
      <c r="BA317" s="2">
        <f>'Input Sheet'!BA132</f>
        <v>0</v>
      </c>
      <c r="BB317" s="2">
        <f>'Input Sheet'!BB132</f>
        <v>0</v>
      </c>
      <c r="BC317" s="2">
        <f>'Input Sheet'!BC132</f>
        <v>0</v>
      </c>
      <c r="BD317" s="2">
        <f>'Input Sheet'!BD132</f>
        <v>0</v>
      </c>
      <c r="BE317" s="2">
        <f>'Input Sheet'!BE132</f>
        <v>0</v>
      </c>
      <c r="BF317" s="2">
        <f>'Input Sheet'!BF132</f>
        <v>0</v>
      </c>
      <c r="BG317" s="2">
        <f>'Input Sheet'!BG132</f>
        <v>0</v>
      </c>
      <c r="BH317" s="2">
        <f>'Input Sheet'!BH132</f>
        <v>0</v>
      </c>
      <c r="BI317" s="2">
        <f>'Input Sheet'!BI132</f>
        <v>0</v>
      </c>
      <c r="BJ317" s="2">
        <f>'Input Sheet'!BJ132</f>
        <v>0</v>
      </c>
    </row>
    <row r="318" spans="1:62" x14ac:dyDescent="0.25">
      <c r="A318" s="2" t="str">
        <f>'Input Sheet'!B133</f>
        <v>Brochures &amp; Printing</v>
      </c>
      <c r="B318" s="32" t="s">
        <v>36</v>
      </c>
      <c r="C318" s="2">
        <f>'Input Sheet'!C133</f>
        <v>0</v>
      </c>
      <c r="D318" s="2">
        <f>'Input Sheet'!D133</f>
        <v>0</v>
      </c>
      <c r="E318" s="2">
        <f>'Input Sheet'!E133</f>
        <v>0</v>
      </c>
      <c r="F318" s="2">
        <f>'Input Sheet'!F133</f>
        <v>0</v>
      </c>
      <c r="G318" s="2">
        <f>'Input Sheet'!G133</f>
        <v>0</v>
      </c>
      <c r="H318" s="2">
        <f>'Input Sheet'!H133</f>
        <v>0</v>
      </c>
      <c r="I318" s="2">
        <f>'Input Sheet'!I133</f>
        <v>0</v>
      </c>
      <c r="J318" s="2">
        <f>'Input Sheet'!J133</f>
        <v>0</v>
      </c>
      <c r="K318" s="2">
        <f>'Input Sheet'!K133</f>
        <v>0</v>
      </c>
      <c r="L318" s="2">
        <f>'Input Sheet'!L133</f>
        <v>0</v>
      </c>
      <c r="M318" s="2">
        <f>'Input Sheet'!M133</f>
        <v>0</v>
      </c>
      <c r="N318" s="2">
        <f>'Input Sheet'!N133</f>
        <v>0</v>
      </c>
      <c r="O318" s="2">
        <f>'Input Sheet'!O133</f>
        <v>0</v>
      </c>
      <c r="P318" s="2">
        <f>'Input Sheet'!P133</f>
        <v>0</v>
      </c>
      <c r="Q318" s="2">
        <f>'Input Sheet'!Q133</f>
        <v>0</v>
      </c>
      <c r="R318" s="2">
        <f>'Input Sheet'!R133</f>
        <v>0</v>
      </c>
      <c r="S318" s="2">
        <f>'Input Sheet'!S133</f>
        <v>0</v>
      </c>
      <c r="T318" s="2">
        <f>'Input Sheet'!T133</f>
        <v>0</v>
      </c>
      <c r="U318" s="2">
        <f>'Input Sheet'!U133</f>
        <v>0</v>
      </c>
      <c r="V318" s="2">
        <f>'Input Sheet'!V133</f>
        <v>0</v>
      </c>
      <c r="W318" s="2">
        <f>'Input Sheet'!W133</f>
        <v>0</v>
      </c>
      <c r="X318" s="2">
        <f>'Input Sheet'!X133</f>
        <v>0</v>
      </c>
      <c r="Y318" s="2">
        <f>'Input Sheet'!Y133</f>
        <v>0</v>
      </c>
      <c r="Z318" s="2">
        <f>'Input Sheet'!Z133</f>
        <v>0</v>
      </c>
      <c r="AA318" s="2">
        <f>'Input Sheet'!AA133</f>
        <v>0</v>
      </c>
      <c r="AB318" s="2">
        <f>'Input Sheet'!AB133</f>
        <v>0</v>
      </c>
      <c r="AC318" s="2">
        <f>'Input Sheet'!AC133</f>
        <v>0</v>
      </c>
      <c r="AD318" s="2">
        <f>'Input Sheet'!AD133</f>
        <v>0</v>
      </c>
      <c r="AE318" s="2">
        <f>'Input Sheet'!AE133</f>
        <v>0</v>
      </c>
      <c r="AF318" s="2">
        <f>'Input Sheet'!AF133</f>
        <v>0</v>
      </c>
      <c r="AG318" s="2">
        <f>'Input Sheet'!AG133</f>
        <v>0</v>
      </c>
      <c r="AH318" s="2">
        <f>'Input Sheet'!AH133</f>
        <v>0</v>
      </c>
      <c r="AI318" s="2">
        <f>'Input Sheet'!AI133</f>
        <v>0</v>
      </c>
      <c r="AJ318" s="2">
        <f>'Input Sheet'!AJ133</f>
        <v>0</v>
      </c>
      <c r="AK318" s="2">
        <f>'Input Sheet'!AK133</f>
        <v>0</v>
      </c>
      <c r="AL318" s="2">
        <f>'Input Sheet'!AL133</f>
        <v>0</v>
      </c>
      <c r="AM318" s="2">
        <f>'Input Sheet'!AM133</f>
        <v>0</v>
      </c>
      <c r="AN318" s="2">
        <f>'Input Sheet'!AN133</f>
        <v>0</v>
      </c>
      <c r="AO318" s="2">
        <f>'Input Sheet'!AO133</f>
        <v>0</v>
      </c>
      <c r="AP318" s="2">
        <f>'Input Sheet'!AP133</f>
        <v>0</v>
      </c>
      <c r="AQ318" s="2">
        <f>'Input Sheet'!AQ133</f>
        <v>0</v>
      </c>
      <c r="AR318" s="2">
        <f>'Input Sheet'!AR133</f>
        <v>0</v>
      </c>
      <c r="AS318" s="2">
        <f>'Input Sheet'!AS133</f>
        <v>0</v>
      </c>
      <c r="AT318" s="2">
        <f>'Input Sheet'!AT133</f>
        <v>0</v>
      </c>
      <c r="AU318" s="2">
        <f>'Input Sheet'!AU133</f>
        <v>0</v>
      </c>
      <c r="AV318" s="2">
        <f>'Input Sheet'!AV133</f>
        <v>0</v>
      </c>
      <c r="AW318" s="2">
        <f>'Input Sheet'!AW133</f>
        <v>0</v>
      </c>
      <c r="AX318" s="2">
        <f>'Input Sheet'!AX133</f>
        <v>0</v>
      </c>
      <c r="AY318" s="2">
        <f>'Input Sheet'!AY133</f>
        <v>0</v>
      </c>
      <c r="AZ318" s="2">
        <f>'Input Sheet'!AZ133</f>
        <v>0</v>
      </c>
      <c r="BA318" s="2">
        <f>'Input Sheet'!BA133</f>
        <v>0</v>
      </c>
      <c r="BB318" s="2">
        <f>'Input Sheet'!BB133</f>
        <v>0</v>
      </c>
      <c r="BC318" s="2">
        <f>'Input Sheet'!BC133</f>
        <v>0</v>
      </c>
      <c r="BD318" s="2">
        <f>'Input Sheet'!BD133</f>
        <v>0</v>
      </c>
      <c r="BE318" s="2">
        <f>'Input Sheet'!BE133</f>
        <v>0</v>
      </c>
      <c r="BF318" s="2">
        <f>'Input Sheet'!BF133</f>
        <v>0</v>
      </c>
      <c r="BG318" s="2">
        <f>'Input Sheet'!BG133</f>
        <v>0</v>
      </c>
      <c r="BH318" s="2">
        <f>'Input Sheet'!BH133</f>
        <v>0</v>
      </c>
      <c r="BI318" s="2">
        <f>'Input Sheet'!BI133</f>
        <v>0</v>
      </c>
      <c r="BJ318" s="2">
        <f>'Input Sheet'!BJ133</f>
        <v>0</v>
      </c>
    </row>
    <row r="319" spans="1:62" x14ac:dyDescent="0.25">
      <c r="A319" s="2" t="str">
        <f>'Input Sheet'!B134</f>
        <v>Promotional Items</v>
      </c>
      <c r="B319" s="32" t="s">
        <v>36</v>
      </c>
      <c r="C319" s="2">
        <f>'Input Sheet'!C134</f>
        <v>80</v>
      </c>
      <c r="D319" s="2">
        <f>'Input Sheet'!D134</f>
        <v>80</v>
      </c>
      <c r="E319" s="2">
        <f>'Input Sheet'!E134</f>
        <v>80</v>
      </c>
      <c r="F319" s="2">
        <f>'Input Sheet'!F134</f>
        <v>80</v>
      </c>
      <c r="G319" s="2">
        <f>'Input Sheet'!G134</f>
        <v>80</v>
      </c>
      <c r="H319" s="2">
        <f>'Input Sheet'!H134</f>
        <v>90</v>
      </c>
      <c r="I319" s="2">
        <f>'Input Sheet'!I134</f>
        <v>90</v>
      </c>
      <c r="J319" s="2">
        <f>'Input Sheet'!J134</f>
        <v>90</v>
      </c>
      <c r="K319" s="2">
        <f>'Input Sheet'!K134</f>
        <v>90</v>
      </c>
      <c r="L319" s="2">
        <f>'Input Sheet'!L134</f>
        <v>90</v>
      </c>
      <c r="M319" s="2">
        <f>'Input Sheet'!M134</f>
        <v>90</v>
      </c>
      <c r="N319" s="2">
        <f>'Input Sheet'!N134</f>
        <v>90</v>
      </c>
      <c r="O319" s="2">
        <f>'Input Sheet'!O134</f>
        <v>90</v>
      </c>
      <c r="P319" s="2">
        <f>'Input Sheet'!P134</f>
        <v>90</v>
      </c>
      <c r="Q319" s="2">
        <f>'Input Sheet'!Q134</f>
        <v>90</v>
      </c>
      <c r="R319" s="2">
        <f>'Input Sheet'!R134</f>
        <v>90</v>
      </c>
      <c r="S319" s="2">
        <f>'Input Sheet'!S134</f>
        <v>90</v>
      </c>
      <c r="T319" s="2">
        <f>'Input Sheet'!T134</f>
        <v>90</v>
      </c>
      <c r="U319" s="2">
        <f>'Input Sheet'!U134</f>
        <v>90</v>
      </c>
      <c r="V319" s="2">
        <f>'Input Sheet'!V134</f>
        <v>110</v>
      </c>
      <c r="W319" s="2">
        <f>'Input Sheet'!W134</f>
        <v>110</v>
      </c>
      <c r="X319" s="2">
        <f>'Input Sheet'!X134</f>
        <v>110</v>
      </c>
      <c r="Y319" s="2">
        <f>'Input Sheet'!Y134</f>
        <v>110</v>
      </c>
      <c r="Z319" s="2">
        <f>'Input Sheet'!Z134</f>
        <v>110</v>
      </c>
      <c r="AA319" s="2">
        <f>'Input Sheet'!AA134</f>
        <v>110</v>
      </c>
      <c r="AB319" s="2">
        <f>'Input Sheet'!AB134</f>
        <v>110</v>
      </c>
      <c r="AC319" s="2">
        <f>'Input Sheet'!AC134</f>
        <v>110</v>
      </c>
      <c r="AD319" s="2">
        <f>'Input Sheet'!AD134</f>
        <v>110</v>
      </c>
      <c r="AE319" s="2">
        <f>'Input Sheet'!AE134</f>
        <v>110</v>
      </c>
      <c r="AF319" s="2">
        <f>'Input Sheet'!AF134</f>
        <v>110</v>
      </c>
      <c r="AG319" s="2">
        <f>'Input Sheet'!AG134</f>
        <v>120</v>
      </c>
      <c r="AH319" s="2">
        <f>'Input Sheet'!AH134</f>
        <v>120</v>
      </c>
      <c r="AI319" s="2">
        <f>'Input Sheet'!AI134</f>
        <v>120</v>
      </c>
      <c r="AJ319" s="2">
        <f>'Input Sheet'!AJ134</f>
        <v>120</v>
      </c>
      <c r="AK319" s="2">
        <f>'Input Sheet'!AK134</f>
        <v>120</v>
      </c>
      <c r="AL319" s="2">
        <f>'Input Sheet'!AL134</f>
        <v>120</v>
      </c>
      <c r="AM319" s="2">
        <f>'Input Sheet'!AM134</f>
        <v>120</v>
      </c>
      <c r="AN319" s="2">
        <f>'Input Sheet'!AN134</f>
        <v>120</v>
      </c>
      <c r="AO319" s="2">
        <f>'Input Sheet'!AO134</f>
        <v>120</v>
      </c>
      <c r="AP319" s="2">
        <f>'Input Sheet'!AP134</f>
        <v>120</v>
      </c>
      <c r="AQ319" s="2">
        <f>'Input Sheet'!AQ134</f>
        <v>120</v>
      </c>
      <c r="AR319" s="2">
        <f>'Input Sheet'!AR134</f>
        <v>120</v>
      </c>
      <c r="AS319" s="2">
        <f>'Input Sheet'!AS134</f>
        <v>120</v>
      </c>
      <c r="AT319" s="2">
        <f>'Input Sheet'!AT134</f>
        <v>120</v>
      </c>
      <c r="AU319" s="2">
        <f>'Input Sheet'!AU134</f>
        <v>120</v>
      </c>
      <c r="AV319" s="2">
        <f>'Input Sheet'!AV134</f>
        <v>120</v>
      </c>
      <c r="AW319" s="2">
        <f>'Input Sheet'!AW134</f>
        <v>120</v>
      </c>
      <c r="AX319" s="2">
        <f>'Input Sheet'!AX134</f>
        <v>120</v>
      </c>
      <c r="AY319" s="2">
        <f>'Input Sheet'!AY134</f>
        <v>120</v>
      </c>
      <c r="AZ319" s="2">
        <f>'Input Sheet'!AZ134</f>
        <v>120</v>
      </c>
      <c r="BA319" s="2">
        <f>'Input Sheet'!BA134</f>
        <v>120</v>
      </c>
      <c r="BB319" s="2">
        <f>'Input Sheet'!BB134</f>
        <v>120</v>
      </c>
      <c r="BC319" s="2">
        <f>'Input Sheet'!BC134</f>
        <v>120</v>
      </c>
      <c r="BD319" s="2">
        <f>'Input Sheet'!BD134</f>
        <v>120</v>
      </c>
      <c r="BE319" s="2">
        <f>'Input Sheet'!BE134</f>
        <v>120</v>
      </c>
      <c r="BF319" s="2">
        <f>'Input Sheet'!BF134</f>
        <v>120</v>
      </c>
      <c r="BG319" s="2">
        <f>'Input Sheet'!BG134</f>
        <v>120</v>
      </c>
      <c r="BH319" s="2">
        <f>'Input Sheet'!BH134</f>
        <v>120</v>
      </c>
      <c r="BI319" s="2">
        <f>'Input Sheet'!BI134</f>
        <v>120</v>
      </c>
      <c r="BJ319" s="2">
        <f>'Input Sheet'!BJ134</f>
        <v>120</v>
      </c>
    </row>
    <row r="320" spans="1:62" x14ac:dyDescent="0.25">
      <c r="A320" s="2" t="str">
        <f>'Input Sheet'!B135</f>
        <v>Marketing</v>
      </c>
      <c r="B320" s="32" t="s">
        <v>36</v>
      </c>
      <c r="C320" s="2">
        <f>'Input Sheet'!C135</f>
        <v>9000</v>
      </c>
      <c r="D320" s="2">
        <f>'Input Sheet'!D135</f>
        <v>9000</v>
      </c>
      <c r="E320" s="2">
        <f>'Input Sheet'!E135</f>
        <v>9000</v>
      </c>
      <c r="F320" s="2">
        <f>'Input Sheet'!F135</f>
        <v>9000</v>
      </c>
      <c r="G320" s="2">
        <f>'Input Sheet'!G135</f>
        <v>9000</v>
      </c>
      <c r="H320" s="2">
        <f>'Input Sheet'!H135</f>
        <v>9000</v>
      </c>
      <c r="I320" s="2">
        <f>'Input Sheet'!I135</f>
        <v>9000</v>
      </c>
      <c r="J320" s="2">
        <f>'Input Sheet'!J135</f>
        <v>9000</v>
      </c>
      <c r="K320" s="2">
        <f>'Input Sheet'!K135</f>
        <v>9000</v>
      </c>
      <c r="L320" s="2">
        <f>'Input Sheet'!L135</f>
        <v>9000</v>
      </c>
      <c r="M320" s="2">
        <f>'Input Sheet'!M135</f>
        <v>9000</v>
      </c>
      <c r="N320" s="2">
        <f>'Input Sheet'!N135</f>
        <v>9000</v>
      </c>
      <c r="O320" s="2">
        <f>'Input Sheet'!O135</f>
        <v>17200</v>
      </c>
      <c r="P320" s="2">
        <f>'Input Sheet'!P135</f>
        <v>17200</v>
      </c>
      <c r="Q320" s="2">
        <f>'Input Sheet'!Q135</f>
        <v>17200</v>
      </c>
      <c r="R320" s="2">
        <f>'Input Sheet'!R135</f>
        <v>17200</v>
      </c>
      <c r="S320" s="2">
        <f>'Input Sheet'!S135</f>
        <v>17200</v>
      </c>
      <c r="T320" s="2">
        <f>'Input Sheet'!T135</f>
        <v>17200</v>
      </c>
      <c r="U320" s="2">
        <f>'Input Sheet'!U135</f>
        <v>17200</v>
      </c>
      <c r="V320" s="2">
        <f>'Input Sheet'!V135</f>
        <v>17200</v>
      </c>
      <c r="W320" s="2">
        <f>'Input Sheet'!W135</f>
        <v>17200</v>
      </c>
      <c r="X320" s="2">
        <f>'Input Sheet'!X135</f>
        <v>17200</v>
      </c>
      <c r="Y320" s="2">
        <f>'Input Sheet'!Y135</f>
        <v>17200</v>
      </c>
      <c r="Z320" s="2">
        <f>'Input Sheet'!Z135</f>
        <v>17200</v>
      </c>
      <c r="AA320" s="2">
        <f>'Input Sheet'!AA135</f>
        <v>25400</v>
      </c>
      <c r="AB320" s="2">
        <f>'Input Sheet'!AB135</f>
        <v>25400</v>
      </c>
      <c r="AC320" s="2">
        <f>'Input Sheet'!AC135</f>
        <v>25400</v>
      </c>
      <c r="AD320" s="2">
        <f>'Input Sheet'!AD135</f>
        <v>25400</v>
      </c>
      <c r="AE320" s="2">
        <f>'Input Sheet'!AE135</f>
        <v>25400</v>
      </c>
      <c r="AF320" s="2">
        <f>'Input Sheet'!AF135</f>
        <v>25400</v>
      </c>
      <c r="AG320" s="2">
        <f>'Input Sheet'!AG135</f>
        <v>25400</v>
      </c>
      <c r="AH320" s="2">
        <f>'Input Sheet'!AH135</f>
        <v>25400</v>
      </c>
      <c r="AI320" s="2">
        <f>'Input Sheet'!AI135</f>
        <v>25400</v>
      </c>
      <c r="AJ320" s="2">
        <f>'Input Sheet'!AJ135</f>
        <v>25400</v>
      </c>
      <c r="AK320" s="2">
        <f>'Input Sheet'!AK135</f>
        <v>25400</v>
      </c>
      <c r="AL320" s="2">
        <f>'Input Sheet'!AL135</f>
        <v>25400</v>
      </c>
      <c r="AM320" s="2">
        <f>'Input Sheet'!AM135</f>
        <v>33600</v>
      </c>
      <c r="AN320" s="2">
        <f>'Input Sheet'!AN135</f>
        <v>33600</v>
      </c>
      <c r="AO320" s="2">
        <f>'Input Sheet'!AO135</f>
        <v>33600</v>
      </c>
      <c r="AP320" s="2">
        <f>'Input Sheet'!AP135</f>
        <v>33600</v>
      </c>
      <c r="AQ320" s="2">
        <f>'Input Sheet'!AQ135</f>
        <v>33600</v>
      </c>
      <c r="AR320" s="2">
        <f>'Input Sheet'!AR135</f>
        <v>33600</v>
      </c>
      <c r="AS320" s="2">
        <f>'Input Sheet'!AS135</f>
        <v>33600</v>
      </c>
      <c r="AT320" s="2">
        <f>'Input Sheet'!AT135</f>
        <v>33600</v>
      </c>
      <c r="AU320" s="2">
        <f>'Input Sheet'!AU135</f>
        <v>33600</v>
      </c>
      <c r="AV320" s="2">
        <f>'Input Sheet'!AV135</f>
        <v>33600</v>
      </c>
      <c r="AW320" s="2">
        <f>'Input Sheet'!AW135</f>
        <v>33600</v>
      </c>
      <c r="AX320" s="2">
        <f>'Input Sheet'!AX135</f>
        <v>33600</v>
      </c>
      <c r="AY320" s="2">
        <f>'Input Sheet'!AY135</f>
        <v>41800</v>
      </c>
      <c r="AZ320" s="2">
        <f>'Input Sheet'!AZ135</f>
        <v>41800</v>
      </c>
      <c r="BA320" s="2">
        <f>'Input Sheet'!BA135</f>
        <v>41800</v>
      </c>
      <c r="BB320" s="2">
        <f>'Input Sheet'!BB135</f>
        <v>41800</v>
      </c>
      <c r="BC320" s="2">
        <f>'Input Sheet'!BC135</f>
        <v>41800</v>
      </c>
      <c r="BD320" s="2">
        <f>'Input Sheet'!BD135</f>
        <v>41800</v>
      </c>
      <c r="BE320" s="2">
        <f>'Input Sheet'!BE135</f>
        <v>41800</v>
      </c>
      <c r="BF320" s="2">
        <f>'Input Sheet'!BF135</f>
        <v>41800</v>
      </c>
      <c r="BG320" s="2">
        <f>'Input Sheet'!BG135</f>
        <v>41800</v>
      </c>
      <c r="BH320" s="2">
        <f>'Input Sheet'!BH135</f>
        <v>41800</v>
      </c>
      <c r="BI320" s="2">
        <f>'Input Sheet'!BI135</f>
        <v>41800</v>
      </c>
      <c r="BJ320" s="2">
        <f>'Input Sheet'!BJ135</f>
        <v>41800</v>
      </c>
    </row>
    <row r="321" spans="1:62" x14ac:dyDescent="0.25">
      <c r="A321" s="2" t="str">
        <f>'Input Sheet'!B136</f>
        <v>Consultancy</v>
      </c>
      <c r="B321" s="32" t="s">
        <v>36</v>
      </c>
      <c r="C321" s="2">
        <f>'Input Sheet'!C136</f>
        <v>6300</v>
      </c>
      <c r="D321" s="2">
        <f>'Input Sheet'!D136</f>
        <v>6300</v>
      </c>
      <c r="E321" s="2">
        <f>'Input Sheet'!E136</f>
        <v>6300</v>
      </c>
      <c r="F321" s="2">
        <f>'Input Sheet'!F136</f>
        <v>6300</v>
      </c>
      <c r="G321" s="2">
        <f>'Input Sheet'!G136</f>
        <v>6300</v>
      </c>
      <c r="H321" s="2">
        <f>'Input Sheet'!H136</f>
        <v>6300</v>
      </c>
      <c r="I321" s="2">
        <f>'Input Sheet'!I136</f>
        <v>6300</v>
      </c>
      <c r="J321" s="2">
        <f>'Input Sheet'!J136</f>
        <v>6300</v>
      </c>
      <c r="K321" s="2">
        <f>'Input Sheet'!K136</f>
        <v>6300</v>
      </c>
      <c r="L321" s="2">
        <f>'Input Sheet'!L136</f>
        <v>6300</v>
      </c>
      <c r="M321" s="2">
        <f>'Input Sheet'!M136</f>
        <v>6300</v>
      </c>
      <c r="N321" s="2">
        <f>'Input Sheet'!N136</f>
        <v>6300</v>
      </c>
      <c r="O321" s="2">
        <f>'Input Sheet'!O136</f>
        <v>12040</v>
      </c>
      <c r="P321" s="2">
        <f>'Input Sheet'!P136</f>
        <v>12040</v>
      </c>
      <c r="Q321" s="2">
        <f>'Input Sheet'!Q136</f>
        <v>12040</v>
      </c>
      <c r="R321" s="2">
        <f>'Input Sheet'!R136</f>
        <v>12040</v>
      </c>
      <c r="S321" s="2">
        <f>'Input Sheet'!S136</f>
        <v>12040</v>
      </c>
      <c r="T321" s="2">
        <f>'Input Sheet'!T136</f>
        <v>12040</v>
      </c>
      <c r="U321" s="2">
        <f>'Input Sheet'!U136</f>
        <v>12040</v>
      </c>
      <c r="V321" s="2">
        <f>'Input Sheet'!V136</f>
        <v>12040</v>
      </c>
      <c r="W321" s="2">
        <f>'Input Sheet'!W136</f>
        <v>12040</v>
      </c>
      <c r="X321" s="2">
        <f>'Input Sheet'!X136</f>
        <v>12040</v>
      </c>
      <c r="Y321" s="2">
        <f>'Input Sheet'!Y136</f>
        <v>12040</v>
      </c>
      <c r="Z321" s="2">
        <f>'Input Sheet'!Z136</f>
        <v>12040</v>
      </c>
      <c r="AA321" s="2">
        <f>'Input Sheet'!AA136</f>
        <v>17780</v>
      </c>
      <c r="AB321" s="2">
        <f>'Input Sheet'!AB136</f>
        <v>17780</v>
      </c>
      <c r="AC321" s="2">
        <f>'Input Sheet'!AC136</f>
        <v>17780</v>
      </c>
      <c r="AD321" s="2">
        <f>'Input Sheet'!AD136</f>
        <v>17780</v>
      </c>
      <c r="AE321" s="2">
        <f>'Input Sheet'!AE136</f>
        <v>17780</v>
      </c>
      <c r="AF321" s="2">
        <f>'Input Sheet'!AF136</f>
        <v>17780</v>
      </c>
      <c r="AG321" s="2">
        <f>'Input Sheet'!AG136</f>
        <v>17780</v>
      </c>
      <c r="AH321" s="2">
        <f>'Input Sheet'!AH136</f>
        <v>17780</v>
      </c>
      <c r="AI321" s="2">
        <f>'Input Sheet'!AI136</f>
        <v>17780</v>
      </c>
      <c r="AJ321" s="2">
        <f>'Input Sheet'!AJ136</f>
        <v>17780</v>
      </c>
      <c r="AK321" s="2">
        <f>'Input Sheet'!AK136</f>
        <v>17780</v>
      </c>
      <c r="AL321" s="2">
        <f>'Input Sheet'!AL136</f>
        <v>17780</v>
      </c>
      <c r="AM321" s="2">
        <f>'Input Sheet'!AM136</f>
        <v>23520</v>
      </c>
      <c r="AN321" s="2">
        <f>'Input Sheet'!AN136</f>
        <v>23520</v>
      </c>
      <c r="AO321" s="2">
        <f>'Input Sheet'!AO136</f>
        <v>23520</v>
      </c>
      <c r="AP321" s="2">
        <f>'Input Sheet'!AP136</f>
        <v>23520</v>
      </c>
      <c r="AQ321" s="2">
        <f>'Input Sheet'!AQ136</f>
        <v>23520</v>
      </c>
      <c r="AR321" s="2">
        <f>'Input Sheet'!AR136</f>
        <v>23520</v>
      </c>
      <c r="AS321" s="2">
        <f>'Input Sheet'!AS136</f>
        <v>23520</v>
      </c>
      <c r="AT321" s="2">
        <f>'Input Sheet'!AT136</f>
        <v>23520</v>
      </c>
      <c r="AU321" s="2">
        <f>'Input Sheet'!AU136</f>
        <v>23520</v>
      </c>
      <c r="AV321" s="2">
        <f>'Input Sheet'!AV136</f>
        <v>23520</v>
      </c>
      <c r="AW321" s="2">
        <f>'Input Sheet'!AW136</f>
        <v>23520</v>
      </c>
      <c r="AX321" s="2">
        <f>'Input Sheet'!AX136</f>
        <v>23520</v>
      </c>
      <c r="AY321" s="2">
        <f>'Input Sheet'!AY136</f>
        <v>29260</v>
      </c>
      <c r="AZ321" s="2">
        <f>'Input Sheet'!AZ136</f>
        <v>29260</v>
      </c>
      <c r="BA321" s="2">
        <f>'Input Sheet'!BA136</f>
        <v>29260</v>
      </c>
      <c r="BB321" s="2">
        <f>'Input Sheet'!BB136</f>
        <v>29260</v>
      </c>
      <c r="BC321" s="2">
        <f>'Input Sheet'!BC136</f>
        <v>29260</v>
      </c>
      <c r="BD321" s="2">
        <f>'Input Sheet'!BD136</f>
        <v>29260</v>
      </c>
      <c r="BE321" s="2">
        <f>'Input Sheet'!BE136</f>
        <v>29260</v>
      </c>
      <c r="BF321" s="2">
        <f>'Input Sheet'!BF136</f>
        <v>29260</v>
      </c>
      <c r="BG321" s="2">
        <f>'Input Sheet'!BG136</f>
        <v>29260</v>
      </c>
      <c r="BH321" s="2">
        <f>'Input Sheet'!BH136</f>
        <v>29260</v>
      </c>
      <c r="BI321" s="2">
        <f>'Input Sheet'!BI136</f>
        <v>29260</v>
      </c>
      <c r="BJ321" s="2">
        <f>'Input Sheet'!BJ136</f>
        <v>29260</v>
      </c>
    </row>
    <row r="322" spans="1:62" x14ac:dyDescent="0.25">
      <c r="A322" s="2" t="str">
        <f>'Input Sheet'!B137</f>
        <v>Travel &amp; Subsistence</v>
      </c>
      <c r="B322" s="32" t="s">
        <v>36</v>
      </c>
      <c r="C322" s="2">
        <f>'Input Sheet'!C137</f>
        <v>19200</v>
      </c>
      <c r="D322" s="2">
        <f>'Input Sheet'!D137</f>
        <v>19200</v>
      </c>
      <c r="E322" s="2">
        <f>'Input Sheet'!E137</f>
        <v>19200</v>
      </c>
      <c r="F322" s="2">
        <f>'Input Sheet'!F137</f>
        <v>19200</v>
      </c>
      <c r="G322" s="2">
        <f>'Input Sheet'!G137</f>
        <v>19200</v>
      </c>
      <c r="H322" s="2">
        <f>'Input Sheet'!H137</f>
        <v>19200</v>
      </c>
      <c r="I322" s="2">
        <f>'Input Sheet'!I137</f>
        <v>19200</v>
      </c>
      <c r="J322" s="2">
        <f>'Input Sheet'!J137</f>
        <v>19200</v>
      </c>
      <c r="K322" s="2">
        <f>'Input Sheet'!K137</f>
        <v>19200</v>
      </c>
      <c r="L322" s="2">
        <f>'Input Sheet'!L137</f>
        <v>19200</v>
      </c>
      <c r="M322" s="2">
        <f>'Input Sheet'!M137</f>
        <v>19200</v>
      </c>
      <c r="N322" s="2">
        <f>'Input Sheet'!N137</f>
        <v>19200</v>
      </c>
      <c r="O322" s="2">
        <f>'Input Sheet'!O137</f>
        <v>93540</v>
      </c>
      <c r="P322" s="2">
        <f>'Input Sheet'!P137</f>
        <v>93540</v>
      </c>
      <c r="Q322" s="2">
        <f>'Input Sheet'!Q137</f>
        <v>93540</v>
      </c>
      <c r="R322" s="2">
        <f>'Input Sheet'!R137</f>
        <v>93540</v>
      </c>
      <c r="S322" s="2">
        <f>'Input Sheet'!S137</f>
        <v>93540</v>
      </c>
      <c r="T322" s="2">
        <f>'Input Sheet'!T137</f>
        <v>93540</v>
      </c>
      <c r="U322" s="2">
        <f>'Input Sheet'!U137</f>
        <v>93540</v>
      </c>
      <c r="V322" s="2">
        <f>'Input Sheet'!V137</f>
        <v>93540</v>
      </c>
      <c r="W322" s="2">
        <f>'Input Sheet'!W137</f>
        <v>93540</v>
      </c>
      <c r="X322" s="2">
        <f>'Input Sheet'!X137</f>
        <v>93540</v>
      </c>
      <c r="Y322" s="2">
        <f>'Input Sheet'!Y137</f>
        <v>93540</v>
      </c>
      <c r="Z322" s="2">
        <f>'Input Sheet'!Z137</f>
        <v>93540</v>
      </c>
      <c r="AA322" s="2">
        <f>'Input Sheet'!AA137</f>
        <v>214000</v>
      </c>
      <c r="AB322" s="2">
        <f>'Input Sheet'!AB137</f>
        <v>214000</v>
      </c>
      <c r="AC322" s="2">
        <f>'Input Sheet'!AC137</f>
        <v>214000</v>
      </c>
      <c r="AD322" s="2">
        <f>'Input Sheet'!AD137</f>
        <v>214000</v>
      </c>
      <c r="AE322" s="2">
        <f>'Input Sheet'!AE137</f>
        <v>214000</v>
      </c>
      <c r="AF322" s="2">
        <f>'Input Sheet'!AF137</f>
        <v>214000</v>
      </c>
      <c r="AG322" s="2">
        <f>'Input Sheet'!AG137</f>
        <v>214000</v>
      </c>
      <c r="AH322" s="2">
        <f>'Input Sheet'!AH137</f>
        <v>214000</v>
      </c>
      <c r="AI322" s="2">
        <f>'Input Sheet'!AI137</f>
        <v>214000</v>
      </c>
      <c r="AJ322" s="2">
        <f>'Input Sheet'!AJ137</f>
        <v>214000</v>
      </c>
      <c r="AK322" s="2">
        <f>'Input Sheet'!AK137</f>
        <v>214000</v>
      </c>
      <c r="AL322" s="2">
        <f>'Input Sheet'!AL137</f>
        <v>214000</v>
      </c>
      <c r="AM322" s="2">
        <f>'Input Sheet'!AM137</f>
        <v>384500</v>
      </c>
      <c r="AN322" s="2">
        <f>'Input Sheet'!AN137</f>
        <v>384500</v>
      </c>
      <c r="AO322" s="2">
        <f>'Input Sheet'!AO137</f>
        <v>384500</v>
      </c>
      <c r="AP322" s="2">
        <f>'Input Sheet'!AP137</f>
        <v>384500</v>
      </c>
      <c r="AQ322" s="2">
        <f>'Input Sheet'!AQ137</f>
        <v>384500</v>
      </c>
      <c r="AR322" s="2">
        <f>'Input Sheet'!AR137</f>
        <v>384500</v>
      </c>
      <c r="AS322" s="2">
        <f>'Input Sheet'!AS137</f>
        <v>384500</v>
      </c>
      <c r="AT322" s="2">
        <f>'Input Sheet'!AT137</f>
        <v>384500</v>
      </c>
      <c r="AU322" s="2">
        <f>'Input Sheet'!AU137</f>
        <v>384500</v>
      </c>
      <c r="AV322" s="2">
        <f>'Input Sheet'!AV137</f>
        <v>384500</v>
      </c>
      <c r="AW322" s="2">
        <f>'Input Sheet'!AW137</f>
        <v>384500</v>
      </c>
      <c r="AX322" s="2">
        <f>'Input Sheet'!AX137</f>
        <v>384500</v>
      </c>
      <c r="AY322" s="2">
        <f>'Input Sheet'!AY137</f>
        <v>384500</v>
      </c>
      <c r="AZ322" s="2">
        <f>'Input Sheet'!AZ137</f>
        <v>384500</v>
      </c>
      <c r="BA322" s="2">
        <f>'Input Sheet'!BA137</f>
        <v>384500</v>
      </c>
      <c r="BB322" s="2">
        <f>'Input Sheet'!BB137</f>
        <v>384500</v>
      </c>
      <c r="BC322" s="2">
        <f>'Input Sheet'!BC137</f>
        <v>384500</v>
      </c>
      <c r="BD322" s="2">
        <f>'Input Sheet'!BD137</f>
        <v>384500</v>
      </c>
      <c r="BE322" s="2">
        <f>'Input Sheet'!BE137</f>
        <v>384500</v>
      </c>
      <c r="BF322" s="2">
        <f>'Input Sheet'!BF137</f>
        <v>384500</v>
      </c>
      <c r="BG322" s="2">
        <f>'Input Sheet'!BG137</f>
        <v>384500</v>
      </c>
      <c r="BH322" s="2">
        <f>'Input Sheet'!BH137</f>
        <v>384500</v>
      </c>
      <c r="BI322" s="2">
        <f>'Input Sheet'!BI137</f>
        <v>384500</v>
      </c>
      <c r="BJ322" s="2">
        <f>'Input Sheet'!BJ137</f>
        <v>384500</v>
      </c>
    </row>
    <row r="323" spans="1:62" x14ac:dyDescent="0.25">
      <c r="A323" s="2" t="str">
        <f>'Input Sheet'!B138</f>
        <v>Entertainment</v>
      </c>
      <c r="B323" s="32" t="s">
        <v>36</v>
      </c>
      <c r="C323" s="2">
        <f>'Input Sheet'!C138</f>
        <v>1350</v>
      </c>
      <c r="D323" s="2">
        <f>'Input Sheet'!D138</f>
        <v>1350</v>
      </c>
      <c r="E323" s="2">
        <f>'Input Sheet'!E138</f>
        <v>1350</v>
      </c>
      <c r="F323" s="2">
        <f>'Input Sheet'!F138</f>
        <v>1350</v>
      </c>
      <c r="G323" s="2">
        <f>'Input Sheet'!G138</f>
        <v>1350</v>
      </c>
      <c r="H323" s="2">
        <f>'Input Sheet'!H138</f>
        <v>1350</v>
      </c>
      <c r="I323" s="2">
        <f>'Input Sheet'!I138</f>
        <v>1350</v>
      </c>
      <c r="J323" s="2">
        <f>'Input Sheet'!J138</f>
        <v>1350</v>
      </c>
      <c r="K323" s="2">
        <f>'Input Sheet'!K138</f>
        <v>1350</v>
      </c>
      <c r="L323" s="2">
        <f>'Input Sheet'!L138</f>
        <v>1350</v>
      </c>
      <c r="M323" s="2">
        <f>'Input Sheet'!M138</f>
        <v>1350</v>
      </c>
      <c r="N323" s="2">
        <f>'Input Sheet'!N138</f>
        <v>1350</v>
      </c>
      <c r="O323" s="2">
        <f>'Input Sheet'!O138</f>
        <v>2850</v>
      </c>
      <c r="P323" s="2">
        <f>'Input Sheet'!P138</f>
        <v>2850</v>
      </c>
      <c r="Q323" s="2">
        <f>'Input Sheet'!Q138</f>
        <v>2850</v>
      </c>
      <c r="R323" s="2">
        <f>'Input Sheet'!R138</f>
        <v>2850</v>
      </c>
      <c r="S323" s="2">
        <f>'Input Sheet'!S138</f>
        <v>2850</v>
      </c>
      <c r="T323" s="2">
        <f>'Input Sheet'!T138</f>
        <v>2850</v>
      </c>
      <c r="U323" s="2">
        <f>'Input Sheet'!U138</f>
        <v>2850</v>
      </c>
      <c r="V323" s="2">
        <f>'Input Sheet'!V138</f>
        <v>2850</v>
      </c>
      <c r="W323" s="2">
        <f>'Input Sheet'!W138</f>
        <v>2850</v>
      </c>
      <c r="X323" s="2">
        <f>'Input Sheet'!X138</f>
        <v>2850</v>
      </c>
      <c r="Y323" s="2">
        <f>'Input Sheet'!Y138</f>
        <v>2850</v>
      </c>
      <c r="Z323" s="2">
        <f>'Input Sheet'!Z138</f>
        <v>2850</v>
      </c>
      <c r="AA323" s="2">
        <f>'Input Sheet'!AA138</f>
        <v>2850</v>
      </c>
      <c r="AB323" s="2">
        <f>'Input Sheet'!AB138</f>
        <v>2850</v>
      </c>
      <c r="AC323" s="2">
        <f>'Input Sheet'!AC138</f>
        <v>2850</v>
      </c>
      <c r="AD323" s="2">
        <f>'Input Sheet'!AD138</f>
        <v>2850</v>
      </c>
      <c r="AE323" s="2">
        <f>'Input Sheet'!AE138</f>
        <v>2850</v>
      </c>
      <c r="AF323" s="2">
        <f>'Input Sheet'!AF138</f>
        <v>2850</v>
      </c>
      <c r="AG323" s="2">
        <f>'Input Sheet'!AG138</f>
        <v>2850</v>
      </c>
      <c r="AH323" s="2">
        <f>'Input Sheet'!AH138</f>
        <v>2850</v>
      </c>
      <c r="AI323" s="2">
        <f>'Input Sheet'!AI138</f>
        <v>2850</v>
      </c>
      <c r="AJ323" s="2">
        <f>'Input Sheet'!AJ138</f>
        <v>2850</v>
      </c>
      <c r="AK323" s="2">
        <f>'Input Sheet'!AK138</f>
        <v>2850</v>
      </c>
      <c r="AL323" s="2">
        <f>'Input Sheet'!AL138</f>
        <v>2850</v>
      </c>
      <c r="AM323" s="2">
        <f>'Input Sheet'!AM138</f>
        <v>5040</v>
      </c>
      <c r="AN323" s="2">
        <f>'Input Sheet'!AN138</f>
        <v>5040</v>
      </c>
      <c r="AO323" s="2">
        <f>'Input Sheet'!AO138</f>
        <v>5040</v>
      </c>
      <c r="AP323" s="2">
        <f>'Input Sheet'!AP138</f>
        <v>5040</v>
      </c>
      <c r="AQ323" s="2">
        <f>'Input Sheet'!AQ138</f>
        <v>5040</v>
      </c>
      <c r="AR323" s="2">
        <f>'Input Sheet'!AR138</f>
        <v>5040</v>
      </c>
      <c r="AS323" s="2">
        <f>'Input Sheet'!AS138</f>
        <v>5040</v>
      </c>
      <c r="AT323" s="2">
        <f>'Input Sheet'!AT138</f>
        <v>5040</v>
      </c>
      <c r="AU323" s="2">
        <f>'Input Sheet'!AU138</f>
        <v>5040</v>
      </c>
      <c r="AV323" s="2">
        <f>'Input Sheet'!AV138</f>
        <v>5040</v>
      </c>
      <c r="AW323" s="2">
        <f>'Input Sheet'!AW138</f>
        <v>5040</v>
      </c>
      <c r="AX323" s="2">
        <f>'Input Sheet'!AX138</f>
        <v>5040</v>
      </c>
      <c r="AY323" s="2">
        <f>'Input Sheet'!AY138</f>
        <v>5040</v>
      </c>
      <c r="AZ323" s="2">
        <f>'Input Sheet'!AZ138</f>
        <v>5040</v>
      </c>
      <c r="BA323" s="2">
        <f>'Input Sheet'!BA138</f>
        <v>5040</v>
      </c>
      <c r="BB323" s="2">
        <f>'Input Sheet'!BB138</f>
        <v>5040</v>
      </c>
      <c r="BC323" s="2">
        <f>'Input Sheet'!BC138</f>
        <v>5040</v>
      </c>
      <c r="BD323" s="2">
        <f>'Input Sheet'!BD138</f>
        <v>5040</v>
      </c>
      <c r="BE323" s="2">
        <f>'Input Sheet'!BE138</f>
        <v>5040</v>
      </c>
      <c r="BF323" s="2">
        <f>'Input Sheet'!BF138</f>
        <v>5040</v>
      </c>
      <c r="BG323" s="2">
        <f>'Input Sheet'!BG138</f>
        <v>5040</v>
      </c>
      <c r="BH323" s="2">
        <f>'Input Sheet'!BH138</f>
        <v>5040</v>
      </c>
      <c r="BI323" s="2">
        <f>'Input Sheet'!BI138</f>
        <v>5040</v>
      </c>
      <c r="BJ323" s="2">
        <f>'Input Sheet'!BJ138</f>
        <v>5040</v>
      </c>
    </row>
    <row r="324" spans="1:62" x14ac:dyDescent="0.25">
      <c r="A324" s="2" t="str">
        <f>'Input Sheet'!B139</f>
        <v>SAB Expenses</v>
      </c>
      <c r="B324" s="32" t="s">
        <v>36</v>
      </c>
      <c r="C324" s="2">
        <f>'Input Sheet'!C139</f>
        <v>0</v>
      </c>
      <c r="D324" s="2">
        <f>'Input Sheet'!D139</f>
        <v>0</v>
      </c>
      <c r="E324" s="2">
        <f>'Input Sheet'!E139</f>
        <v>0</v>
      </c>
      <c r="F324" s="2">
        <f>'Input Sheet'!F139</f>
        <v>0</v>
      </c>
      <c r="G324" s="2">
        <f>'Input Sheet'!G139</f>
        <v>0</v>
      </c>
      <c r="H324" s="2">
        <f>'Input Sheet'!H139</f>
        <v>0</v>
      </c>
      <c r="I324" s="2">
        <f>'Input Sheet'!I139</f>
        <v>0</v>
      </c>
      <c r="J324" s="2">
        <f>'Input Sheet'!J139</f>
        <v>0</v>
      </c>
      <c r="K324" s="2">
        <f>'Input Sheet'!K139</f>
        <v>0</v>
      </c>
      <c r="L324" s="2">
        <f>'Input Sheet'!L139</f>
        <v>0</v>
      </c>
      <c r="M324" s="2">
        <f>'Input Sheet'!M139</f>
        <v>0</v>
      </c>
      <c r="N324" s="2">
        <f>'Input Sheet'!N139</f>
        <v>0</v>
      </c>
      <c r="O324" s="2">
        <f>'Input Sheet'!O139</f>
        <v>0</v>
      </c>
      <c r="P324" s="2">
        <f>'Input Sheet'!P139</f>
        <v>0</v>
      </c>
      <c r="Q324" s="2">
        <f>'Input Sheet'!Q139</f>
        <v>0</v>
      </c>
      <c r="R324" s="2">
        <f>'Input Sheet'!R139</f>
        <v>0</v>
      </c>
      <c r="S324" s="2">
        <f>'Input Sheet'!S139</f>
        <v>0</v>
      </c>
      <c r="T324" s="2">
        <f>'Input Sheet'!T139</f>
        <v>0</v>
      </c>
      <c r="U324" s="2">
        <f>'Input Sheet'!U139</f>
        <v>0</v>
      </c>
      <c r="V324" s="2">
        <f>'Input Sheet'!V139</f>
        <v>0</v>
      </c>
      <c r="W324" s="2">
        <f>'Input Sheet'!W139</f>
        <v>0</v>
      </c>
      <c r="X324" s="2">
        <f>'Input Sheet'!X139</f>
        <v>0</v>
      </c>
      <c r="Y324" s="2">
        <f>'Input Sheet'!Y139</f>
        <v>0</v>
      </c>
      <c r="Z324" s="2">
        <f>'Input Sheet'!Z139</f>
        <v>0</v>
      </c>
      <c r="AA324" s="2">
        <f>'Input Sheet'!AA139</f>
        <v>0</v>
      </c>
      <c r="AB324" s="2">
        <f>'Input Sheet'!AB139</f>
        <v>0</v>
      </c>
      <c r="AC324" s="2">
        <f>'Input Sheet'!AC139</f>
        <v>0</v>
      </c>
      <c r="AD324" s="2">
        <f>'Input Sheet'!AD139</f>
        <v>0</v>
      </c>
      <c r="AE324" s="2">
        <f>'Input Sheet'!AE139</f>
        <v>0</v>
      </c>
      <c r="AF324" s="2">
        <f>'Input Sheet'!AF139</f>
        <v>0</v>
      </c>
      <c r="AG324" s="2">
        <f>'Input Sheet'!AG139</f>
        <v>0</v>
      </c>
      <c r="AH324" s="2">
        <f>'Input Sheet'!AH139</f>
        <v>0</v>
      </c>
      <c r="AI324" s="2">
        <f>'Input Sheet'!AI139</f>
        <v>0</v>
      </c>
      <c r="AJ324" s="2">
        <f>'Input Sheet'!AJ139</f>
        <v>0</v>
      </c>
      <c r="AK324" s="2">
        <f>'Input Sheet'!AK139</f>
        <v>0</v>
      </c>
      <c r="AL324" s="2">
        <f>'Input Sheet'!AL139</f>
        <v>0</v>
      </c>
      <c r="AM324" s="2">
        <f>'Input Sheet'!AM139</f>
        <v>0</v>
      </c>
      <c r="AN324" s="2">
        <f>'Input Sheet'!AN139</f>
        <v>0</v>
      </c>
      <c r="AO324" s="2">
        <f>'Input Sheet'!AO139</f>
        <v>0</v>
      </c>
      <c r="AP324" s="2">
        <f>'Input Sheet'!AP139</f>
        <v>0</v>
      </c>
      <c r="AQ324" s="2">
        <f>'Input Sheet'!AQ139</f>
        <v>0</v>
      </c>
      <c r="AR324" s="2">
        <f>'Input Sheet'!AR139</f>
        <v>0</v>
      </c>
      <c r="AS324" s="2">
        <f>'Input Sheet'!AS139</f>
        <v>0</v>
      </c>
      <c r="AT324" s="2">
        <f>'Input Sheet'!AT139</f>
        <v>0</v>
      </c>
      <c r="AU324" s="2">
        <f>'Input Sheet'!AU139</f>
        <v>0</v>
      </c>
      <c r="AV324" s="2">
        <f>'Input Sheet'!AV139</f>
        <v>0</v>
      </c>
      <c r="AW324" s="2">
        <f>'Input Sheet'!AW139</f>
        <v>0</v>
      </c>
      <c r="AX324" s="2">
        <f>'Input Sheet'!AX139</f>
        <v>0</v>
      </c>
      <c r="AY324" s="2">
        <f>'Input Sheet'!AY139</f>
        <v>0</v>
      </c>
      <c r="AZ324" s="2">
        <f>'Input Sheet'!AZ139</f>
        <v>0</v>
      </c>
      <c r="BA324" s="2">
        <f>'Input Sheet'!BA139</f>
        <v>0</v>
      </c>
      <c r="BB324" s="2">
        <f>'Input Sheet'!BB139</f>
        <v>0</v>
      </c>
      <c r="BC324" s="2">
        <f>'Input Sheet'!BC139</f>
        <v>0</v>
      </c>
      <c r="BD324" s="2">
        <f>'Input Sheet'!BD139</f>
        <v>0</v>
      </c>
      <c r="BE324" s="2">
        <f>'Input Sheet'!BE139</f>
        <v>0</v>
      </c>
      <c r="BF324" s="2">
        <f>'Input Sheet'!BF139</f>
        <v>0</v>
      </c>
      <c r="BG324" s="2">
        <f>'Input Sheet'!BG139</f>
        <v>0</v>
      </c>
      <c r="BH324" s="2">
        <f>'Input Sheet'!BH139</f>
        <v>0</v>
      </c>
      <c r="BI324" s="2">
        <f>'Input Sheet'!BI139</f>
        <v>0</v>
      </c>
      <c r="BJ324" s="2">
        <f>'Input Sheet'!BJ139</f>
        <v>0</v>
      </c>
    </row>
    <row r="325" spans="1:62" x14ac:dyDescent="0.25">
      <c r="A325" s="2" t="str">
        <f>'Input Sheet'!B140</f>
        <v>Audit Fees</v>
      </c>
      <c r="B325" s="32" t="s">
        <v>36</v>
      </c>
      <c r="C325" s="2">
        <f>'Input Sheet'!C140</f>
        <v>0</v>
      </c>
      <c r="D325" s="2">
        <f>'Input Sheet'!D140</f>
        <v>0</v>
      </c>
      <c r="E325" s="2">
        <f>'Input Sheet'!E140</f>
        <v>0</v>
      </c>
      <c r="F325" s="2">
        <f>'Input Sheet'!F140</f>
        <v>0</v>
      </c>
      <c r="G325" s="2">
        <f>'Input Sheet'!G140</f>
        <v>0</v>
      </c>
      <c r="H325" s="2">
        <f>'Input Sheet'!H140</f>
        <v>0</v>
      </c>
      <c r="I325" s="2">
        <f>'Input Sheet'!I140</f>
        <v>0</v>
      </c>
      <c r="J325" s="2">
        <f>'Input Sheet'!J140</f>
        <v>0</v>
      </c>
      <c r="K325" s="2">
        <f>'Input Sheet'!K140</f>
        <v>0</v>
      </c>
      <c r="L325" s="2">
        <f>'Input Sheet'!L140</f>
        <v>0</v>
      </c>
      <c r="M325" s="2">
        <f>'Input Sheet'!M140</f>
        <v>0</v>
      </c>
      <c r="N325" s="2">
        <f>'Input Sheet'!N140</f>
        <v>0</v>
      </c>
      <c r="O325" s="2">
        <f>'Input Sheet'!O140</f>
        <v>0</v>
      </c>
      <c r="P325" s="2">
        <f>'Input Sheet'!P140</f>
        <v>0</v>
      </c>
      <c r="Q325" s="2">
        <f>'Input Sheet'!Q140</f>
        <v>0</v>
      </c>
      <c r="R325" s="2">
        <f>'Input Sheet'!R140</f>
        <v>0</v>
      </c>
      <c r="S325" s="2">
        <f>'Input Sheet'!S140</f>
        <v>0</v>
      </c>
      <c r="T325" s="2">
        <f>'Input Sheet'!T140</f>
        <v>0</v>
      </c>
      <c r="U325" s="2">
        <f>'Input Sheet'!U140</f>
        <v>0</v>
      </c>
      <c r="V325" s="2">
        <f>'Input Sheet'!V140</f>
        <v>0</v>
      </c>
      <c r="W325" s="2">
        <f>'Input Sheet'!W140</f>
        <v>0</v>
      </c>
      <c r="X325" s="2">
        <f>'Input Sheet'!X140</f>
        <v>0</v>
      </c>
      <c r="Y325" s="2">
        <f>'Input Sheet'!Y140</f>
        <v>0</v>
      </c>
      <c r="Z325" s="2">
        <f>'Input Sheet'!Z140</f>
        <v>0</v>
      </c>
      <c r="AA325" s="2">
        <f>'Input Sheet'!AA140</f>
        <v>0</v>
      </c>
      <c r="AB325" s="2">
        <f>'Input Sheet'!AB140</f>
        <v>0</v>
      </c>
      <c r="AC325" s="2">
        <f>'Input Sheet'!AC140</f>
        <v>0</v>
      </c>
      <c r="AD325" s="2">
        <f>'Input Sheet'!AD140</f>
        <v>0</v>
      </c>
      <c r="AE325" s="2">
        <f>'Input Sheet'!AE140</f>
        <v>0</v>
      </c>
      <c r="AF325" s="2">
        <f>'Input Sheet'!AF140</f>
        <v>0</v>
      </c>
      <c r="AG325" s="2">
        <f>'Input Sheet'!AG140</f>
        <v>0</v>
      </c>
      <c r="AH325" s="2">
        <f>'Input Sheet'!AH140</f>
        <v>0</v>
      </c>
      <c r="AI325" s="2">
        <f>'Input Sheet'!AI140</f>
        <v>0</v>
      </c>
      <c r="AJ325" s="2">
        <f>'Input Sheet'!AJ140</f>
        <v>0</v>
      </c>
      <c r="AK325" s="2">
        <f>'Input Sheet'!AK140</f>
        <v>0</v>
      </c>
      <c r="AL325" s="2">
        <f>'Input Sheet'!AL140</f>
        <v>0</v>
      </c>
      <c r="AM325" s="2">
        <f>'Input Sheet'!AM140</f>
        <v>0</v>
      </c>
      <c r="AN325" s="2">
        <f>'Input Sheet'!AN140</f>
        <v>0</v>
      </c>
      <c r="AO325" s="2">
        <f>'Input Sheet'!AO140</f>
        <v>0</v>
      </c>
      <c r="AP325" s="2">
        <f>'Input Sheet'!AP140</f>
        <v>0</v>
      </c>
      <c r="AQ325" s="2">
        <f>'Input Sheet'!AQ140</f>
        <v>0</v>
      </c>
      <c r="AR325" s="2">
        <f>'Input Sheet'!AR140</f>
        <v>0</v>
      </c>
      <c r="AS325" s="2">
        <f>'Input Sheet'!AS140</f>
        <v>0</v>
      </c>
      <c r="AT325" s="2">
        <f>'Input Sheet'!AT140</f>
        <v>0</v>
      </c>
      <c r="AU325" s="2">
        <f>'Input Sheet'!AU140</f>
        <v>0</v>
      </c>
      <c r="AV325" s="2">
        <f>'Input Sheet'!AV140</f>
        <v>0</v>
      </c>
      <c r="AW325" s="2">
        <f>'Input Sheet'!AW140</f>
        <v>0</v>
      </c>
      <c r="AX325" s="2">
        <f>'Input Sheet'!AX140</f>
        <v>0</v>
      </c>
      <c r="AY325" s="2">
        <f>'Input Sheet'!AY140</f>
        <v>0</v>
      </c>
      <c r="AZ325" s="2">
        <f>'Input Sheet'!AZ140</f>
        <v>0</v>
      </c>
      <c r="BA325" s="2">
        <f>'Input Sheet'!BA140</f>
        <v>0</v>
      </c>
      <c r="BB325" s="2">
        <f>'Input Sheet'!BB140</f>
        <v>0</v>
      </c>
      <c r="BC325" s="2">
        <f>'Input Sheet'!BC140</f>
        <v>0</v>
      </c>
      <c r="BD325" s="2">
        <f>'Input Sheet'!BD140</f>
        <v>0</v>
      </c>
      <c r="BE325" s="2">
        <f>'Input Sheet'!BE140</f>
        <v>0</v>
      </c>
      <c r="BF325" s="2">
        <f>'Input Sheet'!BF140</f>
        <v>0</v>
      </c>
      <c r="BG325" s="2">
        <f>'Input Sheet'!BG140</f>
        <v>0</v>
      </c>
      <c r="BH325" s="2">
        <f>'Input Sheet'!BH140</f>
        <v>0</v>
      </c>
      <c r="BI325" s="2">
        <f>'Input Sheet'!BI140</f>
        <v>0</v>
      </c>
      <c r="BJ325" s="2">
        <f>'Input Sheet'!BJ140</f>
        <v>0</v>
      </c>
    </row>
    <row r="326" spans="1:62" x14ac:dyDescent="0.25">
      <c r="A326" s="2" t="str">
        <f>'Input Sheet'!B141</f>
        <v>Legal Fees</v>
      </c>
      <c r="B326" s="32" t="s">
        <v>36</v>
      </c>
      <c r="C326" s="2">
        <f>'Input Sheet'!C141</f>
        <v>0</v>
      </c>
      <c r="D326" s="2">
        <f>'Input Sheet'!D141</f>
        <v>0</v>
      </c>
      <c r="E326" s="2">
        <f>'Input Sheet'!E141</f>
        <v>0</v>
      </c>
      <c r="F326" s="2">
        <f>'Input Sheet'!F141</f>
        <v>0</v>
      </c>
      <c r="G326" s="2">
        <f>'Input Sheet'!G141</f>
        <v>0</v>
      </c>
      <c r="H326" s="2">
        <f>'Input Sheet'!H141</f>
        <v>0</v>
      </c>
      <c r="I326" s="2">
        <f>'Input Sheet'!I141</f>
        <v>0</v>
      </c>
      <c r="J326" s="2">
        <f>'Input Sheet'!J141</f>
        <v>0</v>
      </c>
      <c r="K326" s="2">
        <f>'Input Sheet'!K141</f>
        <v>0</v>
      </c>
      <c r="L326" s="2">
        <f>'Input Sheet'!L141</f>
        <v>0</v>
      </c>
      <c r="M326" s="2">
        <f>'Input Sheet'!M141</f>
        <v>0</v>
      </c>
      <c r="N326" s="2">
        <f>'Input Sheet'!N141</f>
        <v>0</v>
      </c>
      <c r="O326" s="2">
        <f>'Input Sheet'!O141</f>
        <v>0</v>
      </c>
      <c r="P326" s="2">
        <f>'Input Sheet'!P141</f>
        <v>0</v>
      </c>
      <c r="Q326" s="2">
        <f>'Input Sheet'!Q141</f>
        <v>0</v>
      </c>
      <c r="R326" s="2">
        <f>'Input Sheet'!R141</f>
        <v>0</v>
      </c>
      <c r="S326" s="2">
        <f>'Input Sheet'!S141</f>
        <v>0</v>
      </c>
      <c r="T326" s="2">
        <f>'Input Sheet'!T141</f>
        <v>0</v>
      </c>
      <c r="U326" s="2">
        <f>'Input Sheet'!U141</f>
        <v>0</v>
      </c>
      <c r="V326" s="2">
        <f>'Input Sheet'!V141</f>
        <v>0</v>
      </c>
      <c r="W326" s="2">
        <f>'Input Sheet'!W141</f>
        <v>0</v>
      </c>
      <c r="X326" s="2">
        <f>'Input Sheet'!X141</f>
        <v>0</v>
      </c>
      <c r="Y326" s="2">
        <f>'Input Sheet'!Y141</f>
        <v>0</v>
      </c>
      <c r="Z326" s="2">
        <f>'Input Sheet'!Z141</f>
        <v>0</v>
      </c>
      <c r="AA326" s="2">
        <f>'Input Sheet'!AA141</f>
        <v>0</v>
      </c>
      <c r="AB326" s="2">
        <f>'Input Sheet'!AB141</f>
        <v>0</v>
      </c>
      <c r="AC326" s="2">
        <f>'Input Sheet'!AC141</f>
        <v>0</v>
      </c>
      <c r="AD326" s="2">
        <f>'Input Sheet'!AD141</f>
        <v>0</v>
      </c>
      <c r="AE326" s="2">
        <f>'Input Sheet'!AE141</f>
        <v>0</v>
      </c>
      <c r="AF326" s="2">
        <f>'Input Sheet'!AF141</f>
        <v>0</v>
      </c>
      <c r="AG326" s="2">
        <f>'Input Sheet'!AG141</f>
        <v>0</v>
      </c>
      <c r="AH326" s="2">
        <f>'Input Sheet'!AH141</f>
        <v>0</v>
      </c>
      <c r="AI326" s="2">
        <f>'Input Sheet'!AI141</f>
        <v>0</v>
      </c>
      <c r="AJ326" s="2">
        <f>'Input Sheet'!AJ141</f>
        <v>0</v>
      </c>
      <c r="AK326" s="2">
        <f>'Input Sheet'!AK141</f>
        <v>0</v>
      </c>
      <c r="AL326" s="2">
        <f>'Input Sheet'!AL141</f>
        <v>0</v>
      </c>
      <c r="AM326" s="2">
        <f>'Input Sheet'!AM141</f>
        <v>0</v>
      </c>
      <c r="AN326" s="2">
        <f>'Input Sheet'!AN141</f>
        <v>0</v>
      </c>
      <c r="AO326" s="2">
        <f>'Input Sheet'!AO141</f>
        <v>0</v>
      </c>
      <c r="AP326" s="2">
        <f>'Input Sheet'!AP141</f>
        <v>0</v>
      </c>
      <c r="AQ326" s="2">
        <f>'Input Sheet'!AQ141</f>
        <v>0</v>
      </c>
      <c r="AR326" s="2">
        <f>'Input Sheet'!AR141</f>
        <v>0</v>
      </c>
      <c r="AS326" s="2">
        <f>'Input Sheet'!AS141</f>
        <v>0</v>
      </c>
      <c r="AT326" s="2">
        <f>'Input Sheet'!AT141</f>
        <v>0</v>
      </c>
      <c r="AU326" s="2">
        <f>'Input Sheet'!AU141</f>
        <v>0</v>
      </c>
      <c r="AV326" s="2">
        <f>'Input Sheet'!AV141</f>
        <v>0</v>
      </c>
      <c r="AW326" s="2">
        <f>'Input Sheet'!AW141</f>
        <v>0</v>
      </c>
      <c r="AX326" s="2">
        <f>'Input Sheet'!AX141</f>
        <v>0</v>
      </c>
      <c r="AY326" s="2">
        <f>'Input Sheet'!AY141</f>
        <v>0</v>
      </c>
      <c r="AZ326" s="2">
        <f>'Input Sheet'!AZ141</f>
        <v>0</v>
      </c>
      <c r="BA326" s="2">
        <f>'Input Sheet'!BA141</f>
        <v>0</v>
      </c>
      <c r="BB326" s="2">
        <f>'Input Sheet'!BB141</f>
        <v>0</v>
      </c>
      <c r="BC326" s="2">
        <f>'Input Sheet'!BC141</f>
        <v>0</v>
      </c>
      <c r="BD326" s="2">
        <f>'Input Sheet'!BD141</f>
        <v>0</v>
      </c>
      <c r="BE326" s="2">
        <f>'Input Sheet'!BE141</f>
        <v>0</v>
      </c>
      <c r="BF326" s="2">
        <f>'Input Sheet'!BF141</f>
        <v>0</v>
      </c>
      <c r="BG326" s="2">
        <f>'Input Sheet'!BG141</f>
        <v>0</v>
      </c>
      <c r="BH326" s="2">
        <f>'Input Sheet'!BH141</f>
        <v>0</v>
      </c>
      <c r="BI326" s="2">
        <f>'Input Sheet'!BI141</f>
        <v>0</v>
      </c>
      <c r="BJ326" s="2">
        <f>'Input Sheet'!BJ141</f>
        <v>0</v>
      </c>
    </row>
    <row r="327" spans="1:62" x14ac:dyDescent="0.25">
      <c r="A327" s="2" t="str">
        <f>'Input Sheet'!B142</f>
        <v>Insurance</v>
      </c>
      <c r="B327" s="32" t="s">
        <v>36</v>
      </c>
      <c r="C327" s="2">
        <f>'Input Sheet'!C142</f>
        <v>1800</v>
      </c>
      <c r="D327" s="2">
        <f>'Input Sheet'!D142</f>
        <v>1800</v>
      </c>
      <c r="E327" s="2">
        <f>'Input Sheet'!E142</f>
        <v>1800</v>
      </c>
      <c r="F327" s="2">
        <f>'Input Sheet'!F142</f>
        <v>1800</v>
      </c>
      <c r="G327" s="2">
        <f>'Input Sheet'!G142</f>
        <v>1800</v>
      </c>
      <c r="H327" s="2">
        <f>'Input Sheet'!H142</f>
        <v>1800</v>
      </c>
      <c r="I327" s="2">
        <f>'Input Sheet'!I142</f>
        <v>1800</v>
      </c>
      <c r="J327" s="2">
        <f>'Input Sheet'!J142</f>
        <v>1800</v>
      </c>
      <c r="K327" s="2">
        <f>'Input Sheet'!K142</f>
        <v>1800</v>
      </c>
      <c r="L327" s="2">
        <f>'Input Sheet'!L142</f>
        <v>1800</v>
      </c>
      <c r="M327" s="2">
        <f>'Input Sheet'!M142</f>
        <v>1800</v>
      </c>
      <c r="N327" s="2">
        <f>'Input Sheet'!N142</f>
        <v>1800</v>
      </c>
      <c r="O327" s="2">
        <f>'Input Sheet'!O142</f>
        <v>3440</v>
      </c>
      <c r="P327" s="2">
        <f>'Input Sheet'!P142</f>
        <v>3440</v>
      </c>
      <c r="Q327" s="2">
        <f>'Input Sheet'!Q142</f>
        <v>3440</v>
      </c>
      <c r="R327" s="2">
        <f>'Input Sheet'!R142</f>
        <v>3440</v>
      </c>
      <c r="S327" s="2">
        <f>'Input Sheet'!S142</f>
        <v>3440</v>
      </c>
      <c r="T327" s="2">
        <f>'Input Sheet'!T142</f>
        <v>3440</v>
      </c>
      <c r="U327" s="2">
        <f>'Input Sheet'!U142</f>
        <v>3440</v>
      </c>
      <c r="V327" s="2">
        <f>'Input Sheet'!V142</f>
        <v>3440</v>
      </c>
      <c r="W327" s="2">
        <f>'Input Sheet'!W142</f>
        <v>3440</v>
      </c>
      <c r="X327" s="2">
        <f>'Input Sheet'!X142</f>
        <v>3440</v>
      </c>
      <c r="Y327" s="2">
        <f>'Input Sheet'!Y142</f>
        <v>3440</v>
      </c>
      <c r="Z327" s="2">
        <f>'Input Sheet'!Z142</f>
        <v>3440</v>
      </c>
      <c r="AA327" s="2">
        <f>'Input Sheet'!AA142</f>
        <v>3440</v>
      </c>
      <c r="AB327" s="2">
        <f>'Input Sheet'!AB142</f>
        <v>3440</v>
      </c>
      <c r="AC327" s="2">
        <f>'Input Sheet'!AC142</f>
        <v>3440</v>
      </c>
      <c r="AD327" s="2">
        <f>'Input Sheet'!AD142</f>
        <v>3440</v>
      </c>
      <c r="AE327" s="2">
        <f>'Input Sheet'!AE142</f>
        <v>3440</v>
      </c>
      <c r="AF327" s="2">
        <f>'Input Sheet'!AF142</f>
        <v>3440</v>
      </c>
      <c r="AG327" s="2">
        <f>'Input Sheet'!AG142</f>
        <v>3440</v>
      </c>
      <c r="AH327" s="2">
        <f>'Input Sheet'!AH142</f>
        <v>3440</v>
      </c>
      <c r="AI327" s="2">
        <f>'Input Sheet'!AI142</f>
        <v>3440</v>
      </c>
      <c r="AJ327" s="2">
        <f>'Input Sheet'!AJ142</f>
        <v>3440</v>
      </c>
      <c r="AK327" s="2">
        <f>'Input Sheet'!AK142</f>
        <v>3440</v>
      </c>
      <c r="AL327" s="2">
        <f>'Input Sheet'!AL142</f>
        <v>3440</v>
      </c>
      <c r="AM327" s="2">
        <f>'Input Sheet'!AM142</f>
        <v>5080</v>
      </c>
      <c r="AN327" s="2">
        <f>'Input Sheet'!AN142</f>
        <v>5080</v>
      </c>
      <c r="AO327" s="2">
        <f>'Input Sheet'!AO142</f>
        <v>5080</v>
      </c>
      <c r="AP327" s="2">
        <f>'Input Sheet'!AP142</f>
        <v>5080</v>
      </c>
      <c r="AQ327" s="2">
        <f>'Input Sheet'!AQ142</f>
        <v>5080</v>
      </c>
      <c r="AR327" s="2">
        <f>'Input Sheet'!AR142</f>
        <v>5080</v>
      </c>
      <c r="AS327" s="2">
        <f>'Input Sheet'!AS142</f>
        <v>5080</v>
      </c>
      <c r="AT327" s="2">
        <f>'Input Sheet'!AT142</f>
        <v>5080</v>
      </c>
      <c r="AU327" s="2">
        <f>'Input Sheet'!AU142</f>
        <v>5080</v>
      </c>
      <c r="AV327" s="2">
        <f>'Input Sheet'!AV142</f>
        <v>5080</v>
      </c>
      <c r="AW327" s="2">
        <f>'Input Sheet'!AW142</f>
        <v>5080</v>
      </c>
      <c r="AX327" s="2">
        <f>'Input Sheet'!AX142</f>
        <v>5080</v>
      </c>
      <c r="AY327" s="2">
        <f>'Input Sheet'!AY142</f>
        <v>6720</v>
      </c>
      <c r="AZ327" s="2">
        <f>'Input Sheet'!AZ142</f>
        <v>6720</v>
      </c>
      <c r="BA327" s="2">
        <f>'Input Sheet'!BA142</f>
        <v>6720</v>
      </c>
      <c r="BB327" s="2">
        <f>'Input Sheet'!BB142</f>
        <v>6720</v>
      </c>
      <c r="BC327" s="2">
        <f>'Input Sheet'!BC142</f>
        <v>6720</v>
      </c>
      <c r="BD327" s="2">
        <f>'Input Sheet'!BD142</f>
        <v>6720</v>
      </c>
      <c r="BE327" s="2">
        <f>'Input Sheet'!BE142</f>
        <v>6720</v>
      </c>
      <c r="BF327" s="2">
        <f>'Input Sheet'!BF142</f>
        <v>6720</v>
      </c>
      <c r="BG327" s="2">
        <f>'Input Sheet'!BG142</f>
        <v>6720</v>
      </c>
      <c r="BH327" s="2">
        <f>'Input Sheet'!BH142</f>
        <v>6720</v>
      </c>
      <c r="BI327" s="2">
        <f>'Input Sheet'!BI142</f>
        <v>6720</v>
      </c>
      <c r="BJ327" s="2">
        <f>'Input Sheet'!BJ142</f>
        <v>6720</v>
      </c>
    </row>
    <row r="328" spans="1:62" x14ac:dyDescent="0.25">
      <c r="A328" s="2" t="str">
        <f>'Input Sheet'!B143</f>
        <v>Sundry Expenditure</v>
      </c>
      <c r="B328" s="32" t="s">
        <v>36</v>
      </c>
      <c r="C328" s="2">
        <f>'Input Sheet'!C143</f>
        <v>0</v>
      </c>
      <c r="D328" s="2">
        <f>'Input Sheet'!D143</f>
        <v>0</v>
      </c>
      <c r="E328" s="2">
        <f>'Input Sheet'!E143</f>
        <v>0</v>
      </c>
      <c r="F328" s="2">
        <f>'Input Sheet'!F143</f>
        <v>0</v>
      </c>
      <c r="G328" s="2">
        <f>'Input Sheet'!G143</f>
        <v>0</v>
      </c>
      <c r="H328" s="2">
        <f>'Input Sheet'!H143</f>
        <v>0</v>
      </c>
      <c r="I328" s="2">
        <f>'Input Sheet'!I143</f>
        <v>0</v>
      </c>
      <c r="J328" s="2">
        <f>'Input Sheet'!J143</f>
        <v>0</v>
      </c>
      <c r="K328" s="2">
        <f>'Input Sheet'!K143</f>
        <v>0</v>
      </c>
      <c r="L328" s="2">
        <f>'Input Sheet'!L143</f>
        <v>0</v>
      </c>
      <c r="M328" s="2">
        <f>'Input Sheet'!M143</f>
        <v>0</v>
      </c>
      <c r="N328" s="2">
        <f>'Input Sheet'!N143</f>
        <v>0</v>
      </c>
      <c r="O328" s="2">
        <f>'Input Sheet'!O143</f>
        <v>0</v>
      </c>
      <c r="P328" s="2">
        <f>'Input Sheet'!P143</f>
        <v>0</v>
      </c>
      <c r="Q328" s="2">
        <f>'Input Sheet'!Q143</f>
        <v>0</v>
      </c>
      <c r="R328" s="2">
        <f>'Input Sheet'!R143</f>
        <v>0</v>
      </c>
      <c r="S328" s="2">
        <f>'Input Sheet'!S143</f>
        <v>0</v>
      </c>
      <c r="T328" s="2">
        <f>'Input Sheet'!T143</f>
        <v>0</v>
      </c>
      <c r="U328" s="2">
        <f>'Input Sheet'!U143</f>
        <v>0</v>
      </c>
      <c r="V328" s="2">
        <f>'Input Sheet'!V143</f>
        <v>0</v>
      </c>
      <c r="W328" s="2">
        <f>'Input Sheet'!W143</f>
        <v>0</v>
      </c>
      <c r="X328" s="2">
        <f>'Input Sheet'!X143</f>
        <v>0</v>
      </c>
      <c r="Y328" s="2">
        <f>'Input Sheet'!Y143</f>
        <v>0</v>
      </c>
      <c r="Z328" s="2">
        <f>'Input Sheet'!Z143</f>
        <v>0</v>
      </c>
      <c r="AA328" s="2">
        <f>'Input Sheet'!AA143</f>
        <v>0</v>
      </c>
      <c r="AB328" s="2">
        <f>'Input Sheet'!AB143</f>
        <v>0</v>
      </c>
      <c r="AC328" s="2">
        <f>'Input Sheet'!AC143</f>
        <v>0</v>
      </c>
      <c r="AD328" s="2">
        <f>'Input Sheet'!AD143</f>
        <v>0</v>
      </c>
      <c r="AE328" s="2">
        <f>'Input Sheet'!AE143</f>
        <v>0</v>
      </c>
      <c r="AF328" s="2">
        <f>'Input Sheet'!AF143</f>
        <v>0</v>
      </c>
      <c r="AG328" s="2">
        <f>'Input Sheet'!AG143</f>
        <v>0</v>
      </c>
      <c r="AH328" s="2">
        <f>'Input Sheet'!AH143</f>
        <v>0</v>
      </c>
      <c r="AI328" s="2">
        <f>'Input Sheet'!AI143</f>
        <v>0</v>
      </c>
      <c r="AJ328" s="2">
        <f>'Input Sheet'!AJ143</f>
        <v>0</v>
      </c>
      <c r="AK328" s="2">
        <f>'Input Sheet'!AK143</f>
        <v>0</v>
      </c>
      <c r="AL328" s="2">
        <f>'Input Sheet'!AL143</f>
        <v>0</v>
      </c>
      <c r="AM328" s="2">
        <f>'Input Sheet'!AM143</f>
        <v>0</v>
      </c>
      <c r="AN328" s="2">
        <f>'Input Sheet'!AN143</f>
        <v>0</v>
      </c>
      <c r="AO328" s="2">
        <f>'Input Sheet'!AO143</f>
        <v>0</v>
      </c>
      <c r="AP328" s="2">
        <f>'Input Sheet'!AP143</f>
        <v>0</v>
      </c>
      <c r="AQ328" s="2">
        <f>'Input Sheet'!AQ143</f>
        <v>0</v>
      </c>
      <c r="AR328" s="2">
        <f>'Input Sheet'!AR143</f>
        <v>0</v>
      </c>
      <c r="AS328" s="2">
        <f>'Input Sheet'!AS143</f>
        <v>0</v>
      </c>
      <c r="AT328" s="2">
        <f>'Input Sheet'!AT143</f>
        <v>0</v>
      </c>
      <c r="AU328" s="2">
        <f>'Input Sheet'!AU143</f>
        <v>0</v>
      </c>
      <c r="AV328" s="2">
        <f>'Input Sheet'!AV143</f>
        <v>0</v>
      </c>
      <c r="AW328" s="2">
        <f>'Input Sheet'!AW143</f>
        <v>0</v>
      </c>
      <c r="AX328" s="2">
        <f>'Input Sheet'!AX143</f>
        <v>0</v>
      </c>
      <c r="AY328" s="2">
        <f>'Input Sheet'!AY143</f>
        <v>0</v>
      </c>
      <c r="AZ328" s="2">
        <f>'Input Sheet'!AZ143</f>
        <v>0</v>
      </c>
      <c r="BA328" s="2">
        <f>'Input Sheet'!BA143</f>
        <v>0</v>
      </c>
      <c r="BB328" s="2">
        <f>'Input Sheet'!BB143</f>
        <v>0</v>
      </c>
      <c r="BC328" s="2">
        <f>'Input Sheet'!BC143</f>
        <v>0</v>
      </c>
      <c r="BD328" s="2">
        <f>'Input Sheet'!BD143</f>
        <v>0</v>
      </c>
      <c r="BE328" s="2">
        <f>'Input Sheet'!BE143</f>
        <v>0</v>
      </c>
      <c r="BF328" s="2">
        <f>'Input Sheet'!BF143</f>
        <v>0</v>
      </c>
      <c r="BG328" s="2">
        <f>'Input Sheet'!BG143</f>
        <v>0</v>
      </c>
      <c r="BH328" s="2">
        <f>'Input Sheet'!BH143</f>
        <v>0</v>
      </c>
      <c r="BI328" s="2">
        <f>'Input Sheet'!BI143</f>
        <v>0</v>
      </c>
      <c r="BJ328" s="2">
        <f>'Input Sheet'!BJ143</f>
        <v>0</v>
      </c>
    </row>
    <row r="329" spans="1:62" x14ac:dyDescent="0.25">
      <c r="A329" s="2" t="str">
        <f>'Input Sheet'!B144</f>
        <v>General Expenses</v>
      </c>
      <c r="B329" s="32" t="s">
        <v>36</v>
      </c>
      <c r="C329" s="2">
        <f>'Input Sheet'!C144</f>
        <v>0</v>
      </c>
      <c r="D329" s="2">
        <f>'Input Sheet'!D144</f>
        <v>0</v>
      </c>
      <c r="E329" s="2">
        <f>'Input Sheet'!E144</f>
        <v>0</v>
      </c>
      <c r="F329" s="2">
        <f>'Input Sheet'!F144</f>
        <v>0</v>
      </c>
      <c r="G329" s="2">
        <f>'Input Sheet'!G144</f>
        <v>0</v>
      </c>
      <c r="H329" s="2">
        <f>'Input Sheet'!H144</f>
        <v>0</v>
      </c>
      <c r="I329" s="2">
        <f>'Input Sheet'!I144</f>
        <v>0</v>
      </c>
      <c r="J329" s="2">
        <f>'Input Sheet'!J144</f>
        <v>0</v>
      </c>
      <c r="K329" s="2">
        <f>'Input Sheet'!K144</f>
        <v>0</v>
      </c>
      <c r="L329" s="2">
        <f>'Input Sheet'!L144</f>
        <v>0</v>
      </c>
      <c r="M329" s="2">
        <f>'Input Sheet'!M144</f>
        <v>0</v>
      </c>
      <c r="N329" s="2">
        <f>'Input Sheet'!N144</f>
        <v>0</v>
      </c>
      <c r="O329" s="2">
        <f>'Input Sheet'!O144</f>
        <v>0</v>
      </c>
      <c r="P329" s="2">
        <f>'Input Sheet'!P144</f>
        <v>0</v>
      </c>
      <c r="Q329" s="2">
        <f>'Input Sheet'!Q144</f>
        <v>0</v>
      </c>
      <c r="R329" s="2">
        <f>'Input Sheet'!R144</f>
        <v>0</v>
      </c>
      <c r="S329" s="2">
        <f>'Input Sheet'!S144</f>
        <v>0</v>
      </c>
      <c r="T329" s="2">
        <f>'Input Sheet'!T144</f>
        <v>0</v>
      </c>
      <c r="U329" s="2">
        <f>'Input Sheet'!U144</f>
        <v>0</v>
      </c>
      <c r="V329" s="2">
        <f>'Input Sheet'!V144</f>
        <v>0</v>
      </c>
      <c r="W329" s="2">
        <f>'Input Sheet'!W144</f>
        <v>0</v>
      </c>
      <c r="X329" s="2">
        <f>'Input Sheet'!X144</f>
        <v>0</v>
      </c>
      <c r="Y329" s="2">
        <f>'Input Sheet'!Y144</f>
        <v>0</v>
      </c>
      <c r="Z329" s="2">
        <f>'Input Sheet'!Z144</f>
        <v>0</v>
      </c>
      <c r="AA329" s="2">
        <f>'Input Sheet'!AA144</f>
        <v>0</v>
      </c>
      <c r="AB329" s="2">
        <f>'Input Sheet'!AB144</f>
        <v>0</v>
      </c>
      <c r="AC329" s="2">
        <f>'Input Sheet'!AC144</f>
        <v>0</v>
      </c>
      <c r="AD329" s="2">
        <f>'Input Sheet'!AD144</f>
        <v>0</v>
      </c>
      <c r="AE329" s="2">
        <f>'Input Sheet'!AE144</f>
        <v>0</v>
      </c>
      <c r="AF329" s="2">
        <f>'Input Sheet'!AF144</f>
        <v>0</v>
      </c>
      <c r="AG329" s="2">
        <f>'Input Sheet'!AG144</f>
        <v>0</v>
      </c>
      <c r="AH329" s="2">
        <f>'Input Sheet'!AH144</f>
        <v>0</v>
      </c>
      <c r="AI329" s="2">
        <f>'Input Sheet'!AI144</f>
        <v>0</v>
      </c>
      <c r="AJ329" s="2">
        <f>'Input Sheet'!AJ144</f>
        <v>0</v>
      </c>
      <c r="AK329" s="2">
        <f>'Input Sheet'!AK144</f>
        <v>0</v>
      </c>
      <c r="AL329" s="2">
        <f>'Input Sheet'!AL144</f>
        <v>0</v>
      </c>
      <c r="AM329" s="2">
        <f>'Input Sheet'!AM144</f>
        <v>0</v>
      </c>
      <c r="AN329" s="2">
        <f>'Input Sheet'!AN144</f>
        <v>0</v>
      </c>
      <c r="AO329" s="2">
        <f>'Input Sheet'!AO144</f>
        <v>0</v>
      </c>
      <c r="AP329" s="2">
        <f>'Input Sheet'!AP144</f>
        <v>0</v>
      </c>
      <c r="AQ329" s="2">
        <f>'Input Sheet'!AQ144</f>
        <v>0</v>
      </c>
      <c r="AR329" s="2">
        <f>'Input Sheet'!AR144</f>
        <v>0</v>
      </c>
      <c r="AS329" s="2">
        <f>'Input Sheet'!AS144</f>
        <v>0</v>
      </c>
      <c r="AT329" s="2">
        <f>'Input Sheet'!AT144</f>
        <v>0</v>
      </c>
      <c r="AU329" s="2">
        <f>'Input Sheet'!AU144</f>
        <v>0</v>
      </c>
      <c r="AV329" s="2">
        <f>'Input Sheet'!AV144</f>
        <v>0</v>
      </c>
      <c r="AW329" s="2">
        <f>'Input Sheet'!AW144</f>
        <v>0</v>
      </c>
      <c r="AX329" s="2">
        <f>'Input Sheet'!AX144</f>
        <v>0</v>
      </c>
      <c r="AY329" s="2">
        <f>'Input Sheet'!AY144</f>
        <v>0</v>
      </c>
      <c r="AZ329" s="2">
        <f>'Input Sheet'!AZ144</f>
        <v>0</v>
      </c>
      <c r="BA329" s="2">
        <f>'Input Sheet'!BA144</f>
        <v>0</v>
      </c>
      <c r="BB329" s="2">
        <f>'Input Sheet'!BB144</f>
        <v>0</v>
      </c>
      <c r="BC329" s="2">
        <f>'Input Sheet'!BC144</f>
        <v>0</v>
      </c>
      <c r="BD329" s="2">
        <f>'Input Sheet'!BD144</f>
        <v>0</v>
      </c>
      <c r="BE329" s="2">
        <f>'Input Sheet'!BE144</f>
        <v>0</v>
      </c>
      <c r="BF329" s="2">
        <f>'Input Sheet'!BF144</f>
        <v>0</v>
      </c>
      <c r="BG329" s="2">
        <f>'Input Sheet'!BG144</f>
        <v>0</v>
      </c>
      <c r="BH329" s="2">
        <f>'Input Sheet'!BH144</f>
        <v>0</v>
      </c>
      <c r="BI329" s="2">
        <f>'Input Sheet'!BI144</f>
        <v>0</v>
      </c>
      <c r="BJ329" s="2">
        <f>'Input Sheet'!BJ144</f>
        <v>0</v>
      </c>
    </row>
    <row r="330" spans="1:62" x14ac:dyDescent="0.25">
      <c r="A330" s="2" t="str">
        <f>'Input Sheet'!B145</f>
        <v>Other</v>
      </c>
      <c r="B330" s="32" t="s">
        <v>36</v>
      </c>
      <c r="C330" s="2">
        <f>'Input Sheet'!C145</f>
        <v>0</v>
      </c>
      <c r="D330" s="2">
        <f>'Input Sheet'!D145</f>
        <v>0</v>
      </c>
      <c r="E330" s="2">
        <f>'Input Sheet'!E145</f>
        <v>0</v>
      </c>
      <c r="F330" s="2">
        <f>'Input Sheet'!F145</f>
        <v>0</v>
      </c>
      <c r="G330" s="2">
        <f>'Input Sheet'!G145</f>
        <v>0</v>
      </c>
      <c r="H330" s="2">
        <f>'Input Sheet'!H145</f>
        <v>0</v>
      </c>
      <c r="I330" s="2">
        <f>'Input Sheet'!I145</f>
        <v>0</v>
      </c>
      <c r="J330" s="2">
        <f>'Input Sheet'!J145</f>
        <v>0</v>
      </c>
      <c r="K330" s="2">
        <f>'Input Sheet'!K145</f>
        <v>0</v>
      </c>
      <c r="L330" s="2">
        <f>'Input Sheet'!L145</f>
        <v>0</v>
      </c>
      <c r="M330" s="2">
        <f>'Input Sheet'!M145</f>
        <v>0</v>
      </c>
      <c r="N330" s="2">
        <f>'Input Sheet'!N145</f>
        <v>0</v>
      </c>
      <c r="O330" s="2">
        <f>'Input Sheet'!O145</f>
        <v>0</v>
      </c>
      <c r="P330" s="2">
        <f>'Input Sheet'!P145</f>
        <v>0</v>
      </c>
      <c r="Q330" s="2">
        <f>'Input Sheet'!Q145</f>
        <v>0</v>
      </c>
      <c r="R330" s="2">
        <f>'Input Sheet'!R145</f>
        <v>0</v>
      </c>
      <c r="S330" s="2">
        <f>'Input Sheet'!S145</f>
        <v>0</v>
      </c>
      <c r="T330" s="2">
        <f>'Input Sheet'!T145</f>
        <v>0</v>
      </c>
      <c r="U330" s="2">
        <f>'Input Sheet'!U145</f>
        <v>0</v>
      </c>
      <c r="V330" s="2">
        <f>'Input Sheet'!V145</f>
        <v>0</v>
      </c>
      <c r="W330" s="2">
        <f>'Input Sheet'!W145</f>
        <v>0</v>
      </c>
      <c r="X330" s="2">
        <f>'Input Sheet'!X145</f>
        <v>0</v>
      </c>
      <c r="Y330" s="2">
        <f>'Input Sheet'!Y145</f>
        <v>0</v>
      </c>
      <c r="Z330" s="2">
        <f>'Input Sheet'!Z145</f>
        <v>0</v>
      </c>
      <c r="AA330" s="2">
        <f>'Input Sheet'!AA145</f>
        <v>0</v>
      </c>
      <c r="AB330" s="2">
        <f>'Input Sheet'!AB145</f>
        <v>0</v>
      </c>
      <c r="AC330" s="2">
        <f>'Input Sheet'!AC145</f>
        <v>0</v>
      </c>
      <c r="AD330" s="2">
        <f>'Input Sheet'!AD145</f>
        <v>0</v>
      </c>
      <c r="AE330" s="2">
        <f>'Input Sheet'!AE145</f>
        <v>0</v>
      </c>
      <c r="AF330" s="2">
        <f>'Input Sheet'!AF145</f>
        <v>0</v>
      </c>
      <c r="AG330" s="2">
        <f>'Input Sheet'!AG145</f>
        <v>0</v>
      </c>
      <c r="AH330" s="2">
        <f>'Input Sheet'!AH145</f>
        <v>0</v>
      </c>
      <c r="AI330" s="2">
        <f>'Input Sheet'!AI145</f>
        <v>0</v>
      </c>
      <c r="AJ330" s="2">
        <f>'Input Sheet'!AJ145</f>
        <v>0</v>
      </c>
      <c r="AK330" s="2">
        <f>'Input Sheet'!AK145</f>
        <v>0</v>
      </c>
      <c r="AL330" s="2">
        <f>'Input Sheet'!AL145</f>
        <v>0</v>
      </c>
      <c r="AM330" s="2">
        <f>'Input Sheet'!AM145</f>
        <v>0</v>
      </c>
      <c r="AN330" s="2">
        <f>'Input Sheet'!AN145</f>
        <v>0</v>
      </c>
      <c r="AO330" s="2">
        <f>'Input Sheet'!AO145</f>
        <v>0</v>
      </c>
      <c r="AP330" s="2">
        <f>'Input Sheet'!AP145</f>
        <v>0</v>
      </c>
      <c r="AQ330" s="2">
        <f>'Input Sheet'!AQ145</f>
        <v>0</v>
      </c>
      <c r="AR330" s="2">
        <f>'Input Sheet'!AR145</f>
        <v>0</v>
      </c>
      <c r="AS330" s="2">
        <f>'Input Sheet'!AS145</f>
        <v>0</v>
      </c>
      <c r="AT330" s="2">
        <f>'Input Sheet'!AT145</f>
        <v>0</v>
      </c>
      <c r="AU330" s="2">
        <f>'Input Sheet'!AU145</f>
        <v>0</v>
      </c>
      <c r="AV330" s="2">
        <f>'Input Sheet'!AV145</f>
        <v>0</v>
      </c>
      <c r="AW330" s="2">
        <f>'Input Sheet'!AW145</f>
        <v>0</v>
      </c>
      <c r="AX330" s="2">
        <f>'Input Sheet'!AX145</f>
        <v>0</v>
      </c>
      <c r="AY330" s="2">
        <f>'Input Sheet'!AY145</f>
        <v>0</v>
      </c>
      <c r="AZ330" s="2">
        <f>'Input Sheet'!AZ145</f>
        <v>0</v>
      </c>
      <c r="BA330" s="2">
        <f>'Input Sheet'!BA145</f>
        <v>0</v>
      </c>
      <c r="BB330" s="2">
        <f>'Input Sheet'!BB145</f>
        <v>0</v>
      </c>
      <c r="BC330" s="2">
        <f>'Input Sheet'!BC145</f>
        <v>0</v>
      </c>
      <c r="BD330" s="2">
        <f>'Input Sheet'!BD145</f>
        <v>0</v>
      </c>
      <c r="BE330" s="2">
        <f>'Input Sheet'!BE145</f>
        <v>0</v>
      </c>
      <c r="BF330" s="2">
        <f>'Input Sheet'!BF145</f>
        <v>0</v>
      </c>
      <c r="BG330" s="2">
        <f>'Input Sheet'!BG145</f>
        <v>0</v>
      </c>
      <c r="BH330" s="2">
        <f>'Input Sheet'!BH145</f>
        <v>0</v>
      </c>
      <c r="BI330" s="2">
        <f>'Input Sheet'!BI145</f>
        <v>0</v>
      </c>
      <c r="BJ330" s="2">
        <f>'Input Sheet'!BJ145</f>
        <v>0</v>
      </c>
    </row>
    <row r="331" spans="1:62" x14ac:dyDescent="0.25">
      <c r="A331" s="2" t="s">
        <v>30</v>
      </c>
      <c r="B331" s="32" t="s">
        <v>36</v>
      </c>
      <c r="C331" s="2">
        <f>ROUND('Input Sheet'!$C$147*(SUM(C306:C330)),0)</f>
        <v>5010</v>
      </c>
      <c r="D331" s="2">
        <f>ROUND('Input Sheet'!$C$147*(SUM(D306:D330)),0)</f>
        <v>5035</v>
      </c>
      <c r="E331" s="2">
        <f>ROUND('Input Sheet'!$C$147*(SUM(E306:E330)),0)</f>
        <v>5060</v>
      </c>
      <c r="F331" s="2">
        <f>ROUND('Input Sheet'!$C$147*(SUM(F306:F330)),0)</f>
        <v>5085</v>
      </c>
      <c r="G331" s="2">
        <f>ROUND('Input Sheet'!$C$147*(SUM(G306:G330)),0)</f>
        <v>5110</v>
      </c>
      <c r="H331" s="2">
        <f>ROUND('Input Sheet'!$C$147*(SUM(H306:H330)),0)</f>
        <v>5414</v>
      </c>
      <c r="I331" s="2">
        <f>ROUND('Input Sheet'!$C$147*(SUM(I306:I330)),0)</f>
        <v>5498</v>
      </c>
      <c r="J331" s="2">
        <f>ROUND('Input Sheet'!$C$147*(SUM(J306:J330)),0)</f>
        <v>5595</v>
      </c>
      <c r="K331" s="2">
        <f>ROUND('Input Sheet'!$C$147*(SUM(K306:K330)),0)</f>
        <v>5693</v>
      </c>
      <c r="L331" s="2">
        <f>ROUND('Input Sheet'!$C$147*(SUM(L306:L330)),0)</f>
        <v>5792</v>
      </c>
      <c r="M331" s="2">
        <f>ROUND('Input Sheet'!$C$147*(SUM(M306:M330)),0)</f>
        <v>5891</v>
      </c>
      <c r="N331" s="2">
        <f>ROUND('Input Sheet'!$C$147*(SUM(N306:N330)),0)</f>
        <v>5992</v>
      </c>
      <c r="O331" s="2">
        <f>ROUND('Input Sheet'!$C$147*(SUM(O306:O330)),0)</f>
        <v>16028</v>
      </c>
      <c r="P331" s="2">
        <f>ROUND('Input Sheet'!$C$147*(SUM(P306:P330)),0)</f>
        <v>16184</v>
      </c>
      <c r="Q331" s="2">
        <f>ROUND('Input Sheet'!$C$147*(SUM(Q306:Q330)),0)</f>
        <v>16342</v>
      </c>
      <c r="R331" s="2">
        <f>ROUND('Input Sheet'!$C$147*(SUM(R306:R330)),0)</f>
        <v>16502</v>
      </c>
      <c r="S331" s="2">
        <f>ROUND('Input Sheet'!$C$147*(SUM(S306:S330)),0)</f>
        <v>16664</v>
      </c>
      <c r="T331" s="2">
        <f>ROUND('Input Sheet'!$C$147*(SUM(T306:T330)),0)</f>
        <v>16828</v>
      </c>
      <c r="U331" s="2">
        <f>ROUND('Input Sheet'!$C$147*(SUM(U306:U330)),0)</f>
        <v>17041</v>
      </c>
      <c r="V331" s="2">
        <f>ROUND('Input Sheet'!$C$147*(SUM(V306:V330)),0)</f>
        <v>17381</v>
      </c>
      <c r="W331" s="2">
        <f>ROUND('Input Sheet'!$C$147*(SUM(W306:W330)),0)</f>
        <v>17598</v>
      </c>
      <c r="X331" s="2">
        <f>ROUND('Input Sheet'!$C$147*(SUM(X306:X330)),0)</f>
        <v>17816</v>
      </c>
      <c r="Y331" s="2">
        <f>ROUND('Input Sheet'!$C$147*(SUM(Y306:Y330)),0)</f>
        <v>18037</v>
      </c>
      <c r="Z331" s="2">
        <f>ROUND('Input Sheet'!$C$147*(SUM(Z306:Z330)),0)</f>
        <v>18259</v>
      </c>
      <c r="AA331" s="2">
        <f>ROUND('Input Sheet'!$C$147*(SUM(AA306:AA330)),0)</f>
        <v>32468</v>
      </c>
      <c r="AB331" s="2">
        <f>ROUND('Input Sheet'!$C$147*(SUM(AB306:AB330)),0)</f>
        <v>32743</v>
      </c>
      <c r="AC331" s="2">
        <f>ROUND('Input Sheet'!$C$147*(SUM(AC306:AC330)),0)</f>
        <v>33020</v>
      </c>
      <c r="AD331" s="2">
        <f>ROUND('Input Sheet'!$C$147*(SUM(AD306:AD330)),0)</f>
        <v>33298</v>
      </c>
      <c r="AE331" s="2">
        <f>ROUND('Input Sheet'!$C$147*(SUM(AE306:AE330)),0)</f>
        <v>33579</v>
      </c>
      <c r="AF331" s="2">
        <f>ROUND('Input Sheet'!$C$147*(SUM(AF306:AF330)),0)</f>
        <v>33861</v>
      </c>
      <c r="AG331" s="2">
        <f>ROUND('Input Sheet'!$C$147*(SUM(AG306:AG330)),0)</f>
        <v>34303</v>
      </c>
      <c r="AH331" s="2">
        <f>ROUND('Input Sheet'!$C$147*(SUM(AH306:AH330)),0)</f>
        <v>34685</v>
      </c>
      <c r="AI331" s="2">
        <f>ROUND('Input Sheet'!$C$147*(SUM(AI306:AI330)),0)</f>
        <v>35071</v>
      </c>
      <c r="AJ331" s="2">
        <f>ROUND('Input Sheet'!$C$147*(SUM(AJ306:AJ330)),0)</f>
        <v>35460</v>
      </c>
      <c r="AK331" s="2">
        <f>ROUND('Input Sheet'!$C$147*(SUM(AK306:AK330)),0)</f>
        <v>35852</v>
      </c>
      <c r="AL331" s="2">
        <f>ROUND('Input Sheet'!$C$147*(SUM(AL306:AL330)),0)</f>
        <v>36248</v>
      </c>
      <c r="AM331" s="2">
        <f>ROUND('Input Sheet'!$C$147*(SUM(AM306:AM330)),0)</f>
        <v>57014</v>
      </c>
      <c r="AN331" s="2">
        <f>ROUND('Input Sheet'!$C$147*(SUM(AN306:AN330)),0)</f>
        <v>57463</v>
      </c>
      <c r="AO331" s="2">
        <f>ROUND('Input Sheet'!$C$147*(SUM(AO306:AO330)),0)</f>
        <v>57917</v>
      </c>
      <c r="AP331" s="2">
        <f>ROUND('Input Sheet'!$C$147*(SUM(AP306:AP330)),0)</f>
        <v>58375</v>
      </c>
      <c r="AQ331" s="2">
        <f>ROUND('Input Sheet'!$C$147*(SUM(AQ306:AQ330)),0)</f>
        <v>58837</v>
      </c>
      <c r="AR331" s="2">
        <f>ROUND('Input Sheet'!$C$147*(SUM(AR306:AR330)),0)</f>
        <v>59305</v>
      </c>
      <c r="AS331" s="2">
        <f>ROUND('Input Sheet'!$C$147*(SUM(AS306:AS330)),0)</f>
        <v>59777</v>
      </c>
      <c r="AT331" s="2">
        <f>ROUND('Input Sheet'!$C$147*(SUM(AT306:AT330)),0)</f>
        <v>60254</v>
      </c>
      <c r="AU331" s="2">
        <f>ROUND('Input Sheet'!$C$147*(SUM(AU306:AU330)),0)</f>
        <v>60737</v>
      </c>
      <c r="AV331" s="2">
        <f>ROUND('Input Sheet'!$C$147*(SUM(AV306:AV330)),0)</f>
        <v>61225</v>
      </c>
      <c r="AW331" s="2">
        <f>ROUND('Input Sheet'!$C$147*(SUM(AW306:AW330)),0)</f>
        <v>61718</v>
      </c>
      <c r="AX331" s="2">
        <f>ROUND('Input Sheet'!$C$147*(SUM(AX306:AX330)),0)</f>
        <v>62217</v>
      </c>
      <c r="AY331" s="2">
        <f>ROUND('Input Sheet'!$C$147*(SUM(AY306:AY330)),0)</f>
        <v>65781</v>
      </c>
      <c r="AZ331" s="2">
        <f>ROUND('Input Sheet'!$C$147*(SUM(AZ306:AZ330)),0)</f>
        <v>66542</v>
      </c>
      <c r="BA331" s="2">
        <f>ROUND('Input Sheet'!$C$147*(SUM(BA306:BA330)),0)</f>
        <v>67307</v>
      </c>
      <c r="BB331" s="2">
        <f>ROUND('Input Sheet'!$C$147*(SUM(BB306:BB330)),0)</f>
        <v>68075</v>
      </c>
      <c r="BC331" s="2">
        <f>ROUND('Input Sheet'!$C$147*(SUM(BC306:BC330)),0)</f>
        <v>68846</v>
      </c>
      <c r="BD331" s="2">
        <f>ROUND('Input Sheet'!$C$147*(SUM(BD306:BD330)),0)</f>
        <v>69620</v>
      </c>
      <c r="BE331" s="2">
        <f>ROUND('Input Sheet'!$C$147*(SUM(BE306:BE330)),0)</f>
        <v>70398</v>
      </c>
      <c r="BF331" s="2">
        <f>ROUND('Input Sheet'!$C$147*(SUM(BF306:BF330)),0)</f>
        <v>71180</v>
      </c>
      <c r="BG331" s="2">
        <f>ROUND('Input Sheet'!$C$147*(SUM(BG306:BG330)),0)</f>
        <v>71965</v>
      </c>
      <c r="BH331" s="2">
        <f>ROUND('Input Sheet'!$C$147*(SUM(BH306:BH330)),0)</f>
        <v>72754</v>
      </c>
      <c r="BI331" s="2">
        <f>ROUND('Input Sheet'!$C$147*(SUM(BI306:BI330)),0)</f>
        <v>73547</v>
      </c>
      <c r="BJ331" s="2">
        <f>ROUND('Input Sheet'!$C$147*(SUM(BJ306:BJ330)),0)</f>
        <v>74344</v>
      </c>
    </row>
    <row r="332" spans="1:62" ht="14.4" thickBot="1" x14ac:dyDescent="0.3">
      <c r="A332" s="3" t="s">
        <v>44</v>
      </c>
      <c r="C332" s="28">
        <f>SUM(C302:C331)</f>
        <v>125534.32533333333</v>
      </c>
      <c r="D332" s="28">
        <f t="shared" ref="D332:AH332" si="240">SUM(D302:D331)</f>
        <v>147740.07733333332</v>
      </c>
      <c r="E332" s="28">
        <f t="shared" si="240"/>
        <v>133015.07733333332</v>
      </c>
      <c r="F332" s="28">
        <f t="shared" si="240"/>
        <v>141062.82933333333</v>
      </c>
      <c r="G332" s="28">
        <f t="shared" si="240"/>
        <v>136337.82933333333</v>
      </c>
      <c r="H332" s="28">
        <f t="shared" si="240"/>
        <v>180071.72666666668</v>
      </c>
      <c r="I332" s="28">
        <f t="shared" si="240"/>
        <v>155993.72666666668</v>
      </c>
      <c r="J332" s="28">
        <f t="shared" si="240"/>
        <v>157067.60729166667</v>
      </c>
      <c r="K332" s="28">
        <f t="shared" si="240"/>
        <v>158147.15488229168</v>
      </c>
      <c r="L332" s="28">
        <f t="shared" si="240"/>
        <v>159233.28253946354</v>
      </c>
      <c r="M332" s="28">
        <f t="shared" si="240"/>
        <v>160325.909429333</v>
      </c>
      <c r="N332" s="28">
        <f t="shared" si="240"/>
        <v>161427.96170764318</v>
      </c>
      <c r="O332" s="28">
        <f t="shared" si="240"/>
        <v>307635.3925520709</v>
      </c>
      <c r="P332" s="28">
        <f t="shared" si="240"/>
        <v>304354.75152980303</v>
      </c>
      <c r="Q332" s="28">
        <f t="shared" si="240"/>
        <v>306093.48280837643</v>
      </c>
      <c r="R332" s="28">
        <f t="shared" si="240"/>
        <v>307852.88752257335</v>
      </c>
      <c r="S332" s="28">
        <f t="shared" si="240"/>
        <v>309634.28871729784</v>
      </c>
      <c r="T332" s="28">
        <f t="shared" si="240"/>
        <v>311439.03256518993</v>
      </c>
      <c r="U332" s="28">
        <f t="shared" si="240"/>
        <v>303982.50213387067</v>
      </c>
      <c r="V332" s="28">
        <f t="shared" si="240"/>
        <v>347204.35243062879</v>
      </c>
      <c r="W332" s="28">
        <f t="shared" si="240"/>
        <v>329587.93180458591</v>
      </c>
      <c r="X332" s="28">
        <f t="shared" si="240"/>
        <v>331991.19842101203</v>
      </c>
      <c r="Y332" s="28">
        <f t="shared" si="240"/>
        <v>334416.92057171842</v>
      </c>
      <c r="Z332" s="28">
        <f t="shared" si="240"/>
        <v>336863.87699141976</v>
      </c>
      <c r="AA332" s="28">
        <f t="shared" si="240"/>
        <v>506842.20382810693</v>
      </c>
      <c r="AB332" s="28">
        <f t="shared" si="240"/>
        <v>509869.47272918141</v>
      </c>
      <c r="AC332" s="28">
        <f t="shared" si="240"/>
        <v>512914.6559638342</v>
      </c>
      <c r="AD332" s="28">
        <f t="shared" si="240"/>
        <v>515977.8646605633</v>
      </c>
      <c r="AE332" s="28">
        <f t="shared" si="240"/>
        <v>519062.2166202279</v>
      </c>
      <c r="AF332" s="28">
        <f t="shared" si="240"/>
        <v>522166.83676969947</v>
      </c>
      <c r="AG332" s="28">
        <f t="shared" si="240"/>
        <v>550205.23132401262</v>
      </c>
      <c r="AH332" s="28">
        <f t="shared" si="240"/>
        <v>552766.05584871047</v>
      </c>
      <c r="AI332" s="28">
        <f t="shared" ref="AI332:BJ332" si="241">SUM(AI302:AI331)</f>
        <v>552007.61147662613</v>
      </c>
      <c r="AJ332" s="28">
        <f t="shared" si="241"/>
        <v>556284.46924640913</v>
      </c>
      <c r="AK332" s="28">
        <f t="shared" si="241"/>
        <v>560597.87051921757</v>
      </c>
      <c r="AL332" s="28">
        <f t="shared" si="241"/>
        <v>564950.07140141446</v>
      </c>
      <c r="AM332" s="28">
        <f t="shared" si="241"/>
        <v>810093.67525958968</v>
      </c>
      <c r="AN332" s="28">
        <f t="shared" si="241"/>
        <v>815035.16120705474</v>
      </c>
      <c r="AO332" s="28">
        <f t="shared" si="241"/>
        <v>830953.44062190177</v>
      </c>
      <c r="AP332" s="28">
        <f t="shared" si="241"/>
        <v>830991.28698950238</v>
      </c>
      <c r="AQ332" s="28">
        <f t="shared" si="241"/>
        <v>836079.03663147823</v>
      </c>
      <c r="AR332" s="28">
        <f t="shared" si="241"/>
        <v>841220.19721980684</v>
      </c>
      <c r="AS332" s="28">
        <f t="shared" si="241"/>
        <v>846414.29629883321</v>
      </c>
      <c r="AT332" s="28">
        <f t="shared" si="241"/>
        <v>851663.88181537902</v>
      </c>
      <c r="AU332" s="28">
        <f t="shared" si="241"/>
        <v>856971.52265713969</v>
      </c>
      <c r="AV332" s="28">
        <f t="shared" si="241"/>
        <v>862337.80919956765</v>
      </c>
      <c r="AW332" s="28">
        <f t="shared" si="241"/>
        <v>867764.3538614373</v>
      </c>
      <c r="AX332" s="28">
        <f t="shared" si="241"/>
        <v>883644.65566929756</v>
      </c>
      <c r="AY332" s="28">
        <f t="shared" si="241"/>
        <v>974823.97141631343</v>
      </c>
      <c r="AZ332" s="28">
        <f t="shared" si="241"/>
        <v>968201.30104123382</v>
      </c>
      <c r="BA332" s="28">
        <f t="shared" si="241"/>
        <v>976612.92385651509</v>
      </c>
      <c r="BB332" s="28">
        <f t="shared" si="241"/>
        <v>985058.94908467308</v>
      </c>
      <c r="BC332" s="28">
        <f t="shared" si="241"/>
        <v>993540.49513924005</v>
      </c>
      <c r="BD332" s="28">
        <f t="shared" si="241"/>
        <v>1002058.6898703189</v>
      </c>
      <c r="BE332" s="28">
        <f t="shared" si="241"/>
        <v>1010615.6708135728</v>
      </c>
      <c r="BF332" s="28">
        <f t="shared" si="241"/>
        <v>1019212.5854427245</v>
      </c>
      <c r="BG332" s="28">
        <f t="shared" si="241"/>
        <v>1027849.5914256477</v>
      </c>
      <c r="BH332" s="28">
        <f t="shared" si="241"/>
        <v>1036528.856884127</v>
      </c>
      <c r="BI332" s="28">
        <f t="shared" si="241"/>
        <v>1045251.5606573718</v>
      </c>
      <c r="BJ332" s="28">
        <f t="shared" si="241"/>
        <v>1054018.8925693622</v>
      </c>
    </row>
    <row r="333" spans="1:62" ht="14.4" thickTop="1" x14ac:dyDescent="0.25"/>
    <row r="334" spans="1:62" x14ac:dyDescent="0.25">
      <c r="B334" s="29" t="s">
        <v>161</v>
      </c>
      <c r="C334" s="29">
        <f>SUMIF($B$65:$B$154,$B$68,C$65:C$154)</f>
        <v>40629.791666666672</v>
      </c>
      <c r="D334" s="29">
        <f t="shared" ref="D334:BJ334" si="242">SUMIF($B$65:$B$154,$B$68,D$65:D$154)</f>
        <v>44071.851666666669</v>
      </c>
      <c r="E334" s="29">
        <f t="shared" si="242"/>
        <v>44071.851666666669</v>
      </c>
      <c r="F334" s="29">
        <f t="shared" si="242"/>
        <v>45540.113333333335</v>
      </c>
      <c r="G334" s="29">
        <f t="shared" si="242"/>
        <v>45540.113333333335</v>
      </c>
      <c r="H334" s="29">
        <f t="shared" si="242"/>
        <v>53637.933333333334</v>
      </c>
      <c r="I334" s="29">
        <f t="shared" si="242"/>
        <v>53637.933333333334</v>
      </c>
      <c r="J334" s="29">
        <f t="shared" si="242"/>
        <v>53637.933333333334</v>
      </c>
      <c r="K334" s="29">
        <f t="shared" si="242"/>
        <v>53637.933333333334</v>
      </c>
      <c r="L334" s="29">
        <f t="shared" si="242"/>
        <v>53637.933333333334</v>
      </c>
      <c r="M334" s="29">
        <f t="shared" si="242"/>
        <v>53637.933333333334</v>
      </c>
      <c r="N334" s="29">
        <f t="shared" si="242"/>
        <v>53637.933333333334</v>
      </c>
      <c r="O334" s="29">
        <f t="shared" si="242"/>
        <v>70365.663333333359</v>
      </c>
      <c r="P334" s="29">
        <f t="shared" si="242"/>
        <v>70365.663333333359</v>
      </c>
      <c r="Q334" s="29">
        <f t="shared" si="242"/>
        <v>70365.663333333359</v>
      </c>
      <c r="R334" s="29">
        <f t="shared" si="242"/>
        <v>70365.663333333359</v>
      </c>
      <c r="S334" s="29">
        <f t="shared" si="242"/>
        <v>70365.663333333359</v>
      </c>
      <c r="T334" s="29">
        <f t="shared" si="242"/>
        <v>70365.663333333359</v>
      </c>
      <c r="U334" s="29">
        <f t="shared" si="242"/>
        <v>65450.988333333327</v>
      </c>
      <c r="V334" s="29">
        <f t="shared" si="242"/>
        <v>75126.988333333327</v>
      </c>
      <c r="W334" s="29">
        <f t="shared" si="242"/>
        <v>75126.988333333327</v>
      </c>
      <c r="X334" s="29">
        <f t="shared" si="242"/>
        <v>75126.988333333327</v>
      </c>
      <c r="Y334" s="29">
        <f t="shared" si="242"/>
        <v>75126.988333333327</v>
      </c>
      <c r="Z334" s="29">
        <f t="shared" si="242"/>
        <v>75126.988333333327</v>
      </c>
      <c r="AA334" s="29">
        <f t="shared" si="242"/>
        <v>82009.455000000016</v>
      </c>
      <c r="AB334" s="29">
        <f t="shared" si="242"/>
        <v>82009.455000000016</v>
      </c>
      <c r="AC334" s="29">
        <f t="shared" si="242"/>
        <v>82009.455000000016</v>
      </c>
      <c r="AD334" s="29">
        <f t="shared" si="242"/>
        <v>82009.455000000016</v>
      </c>
      <c r="AE334" s="29">
        <f t="shared" si="242"/>
        <v>82009.455000000016</v>
      </c>
      <c r="AF334" s="29">
        <f t="shared" si="242"/>
        <v>82009.455000000016</v>
      </c>
      <c r="AG334" s="29">
        <f t="shared" si="242"/>
        <v>88553.735000000015</v>
      </c>
      <c r="AH334" s="29">
        <f t="shared" si="242"/>
        <v>90219.305000000008</v>
      </c>
      <c r="AI334" s="29">
        <f t="shared" si="242"/>
        <v>90219.305000000008</v>
      </c>
      <c r="AJ334" s="29">
        <f t="shared" si="242"/>
        <v>90219.305000000008</v>
      </c>
      <c r="AK334" s="29">
        <f t="shared" si="242"/>
        <v>90219.305000000008</v>
      </c>
      <c r="AL334" s="29">
        <f t="shared" si="242"/>
        <v>90219.305000000008</v>
      </c>
      <c r="AM334" s="29">
        <f t="shared" si="242"/>
        <v>98562.459999999992</v>
      </c>
      <c r="AN334" s="29">
        <f t="shared" si="242"/>
        <v>98562.459999999992</v>
      </c>
      <c r="AO334" s="29">
        <f t="shared" si="242"/>
        <v>101507.15</v>
      </c>
      <c r="AP334" s="29">
        <f t="shared" si="242"/>
        <v>101507.15</v>
      </c>
      <c r="AQ334" s="29">
        <f t="shared" si="242"/>
        <v>101507.15</v>
      </c>
      <c r="AR334" s="29">
        <f t="shared" si="242"/>
        <v>101507.15</v>
      </c>
      <c r="AS334" s="29">
        <f t="shared" si="242"/>
        <v>101507.15</v>
      </c>
      <c r="AT334" s="29">
        <f t="shared" si="242"/>
        <v>101507.15</v>
      </c>
      <c r="AU334" s="29">
        <f t="shared" si="242"/>
        <v>101507.15</v>
      </c>
      <c r="AV334" s="29">
        <f t="shared" si="242"/>
        <v>101507.15</v>
      </c>
      <c r="AW334" s="29">
        <f t="shared" si="242"/>
        <v>101507.15</v>
      </c>
      <c r="AX334" s="29">
        <f t="shared" si="242"/>
        <v>104184.56999999999</v>
      </c>
      <c r="AY334" s="29">
        <f t="shared" si="242"/>
        <v>125031.63</v>
      </c>
      <c r="AZ334" s="29">
        <f t="shared" si="242"/>
        <v>125031.63</v>
      </c>
      <c r="BA334" s="29">
        <f t="shared" si="242"/>
        <v>125031.63</v>
      </c>
      <c r="BB334" s="29">
        <f t="shared" si="242"/>
        <v>125031.63</v>
      </c>
      <c r="BC334" s="29">
        <f t="shared" si="242"/>
        <v>125031.63</v>
      </c>
      <c r="BD334" s="29">
        <f t="shared" si="242"/>
        <v>125031.63</v>
      </c>
      <c r="BE334" s="29">
        <f t="shared" si="242"/>
        <v>125031.63</v>
      </c>
      <c r="BF334" s="29">
        <f t="shared" si="242"/>
        <v>125031.63</v>
      </c>
      <c r="BG334" s="29">
        <f t="shared" si="242"/>
        <v>125031.63</v>
      </c>
      <c r="BH334" s="29">
        <f t="shared" si="242"/>
        <v>125031.63</v>
      </c>
      <c r="BI334" s="29">
        <f t="shared" si="242"/>
        <v>125031.63</v>
      </c>
      <c r="BJ334" s="29">
        <f t="shared" si="242"/>
        <v>125031.63</v>
      </c>
    </row>
    <row r="335" spans="1:62" s="31" customFormat="1" x14ac:dyDescent="0.25">
      <c r="B335" s="29" t="s">
        <v>16</v>
      </c>
      <c r="C335" s="29">
        <f>SUMIF($B$65:$B$154,$B$66,C$65:C$154)</f>
        <v>15797.618333333334</v>
      </c>
      <c r="D335" s="29">
        <f t="shared" ref="D335:BJ335" si="243">SUMIF($B$65:$B$154,$B$66,D$65:D$154)</f>
        <v>18131.218333333331</v>
      </c>
      <c r="E335" s="29">
        <f t="shared" si="243"/>
        <v>18131.218333333331</v>
      </c>
      <c r="F335" s="29">
        <f t="shared" si="243"/>
        <v>18942.583333333332</v>
      </c>
      <c r="G335" s="29">
        <f t="shared" si="243"/>
        <v>18942.583333333332</v>
      </c>
      <c r="H335" s="29">
        <f t="shared" si="243"/>
        <v>23492.816666666662</v>
      </c>
      <c r="I335" s="29">
        <f t="shared" si="243"/>
        <v>23492.816666666662</v>
      </c>
      <c r="J335" s="29">
        <f t="shared" si="243"/>
        <v>23492.816666666662</v>
      </c>
      <c r="K335" s="29">
        <f t="shared" si="243"/>
        <v>23492.816666666662</v>
      </c>
      <c r="L335" s="29">
        <f t="shared" si="243"/>
        <v>23492.816666666662</v>
      </c>
      <c r="M335" s="29">
        <f t="shared" si="243"/>
        <v>23492.816666666662</v>
      </c>
      <c r="N335" s="29">
        <f t="shared" si="243"/>
        <v>23492.816666666662</v>
      </c>
      <c r="O335" s="29">
        <f t="shared" si="243"/>
        <v>31878.716666666671</v>
      </c>
      <c r="P335" s="29">
        <f t="shared" si="243"/>
        <v>31878.716666666671</v>
      </c>
      <c r="Q335" s="29">
        <f t="shared" si="243"/>
        <v>31878.716666666671</v>
      </c>
      <c r="R335" s="29">
        <f t="shared" si="243"/>
        <v>31878.716666666671</v>
      </c>
      <c r="S335" s="29">
        <f t="shared" si="243"/>
        <v>31878.716666666671</v>
      </c>
      <c r="T335" s="29">
        <f t="shared" si="243"/>
        <v>31878.716666666671</v>
      </c>
      <c r="U335" s="29">
        <f t="shared" si="243"/>
        <v>28625.891666666674</v>
      </c>
      <c r="V335" s="29">
        <f t="shared" si="243"/>
        <v>35185.89166666667</v>
      </c>
      <c r="W335" s="29">
        <f t="shared" si="243"/>
        <v>35185.89166666667</v>
      </c>
      <c r="X335" s="29">
        <f t="shared" si="243"/>
        <v>35185.89166666667</v>
      </c>
      <c r="Y335" s="29">
        <f t="shared" si="243"/>
        <v>35185.89166666667</v>
      </c>
      <c r="Z335" s="29">
        <f t="shared" si="243"/>
        <v>35185.89166666667</v>
      </c>
      <c r="AA335" s="29">
        <f t="shared" si="243"/>
        <v>39695.001666666671</v>
      </c>
      <c r="AB335" s="29">
        <f t="shared" si="243"/>
        <v>39695.001666666671</v>
      </c>
      <c r="AC335" s="29">
        <f t="shared" si="243"/>
        <v>39695.001666666671</v>
      </c>
      <c r="AD335" s="29">
        <f t="shared" si="243"/>
        <v>39695.001666666671</v>
      </c>
      <c r="AE335" s="29">
        <f t="shared" si="243"/>
        <v>39695.001666666671</v>
      </c>
      <c r="AF335" s="29">
        <f t="shared" si="243"/>
        <v>39695.001666666671</v>
      </c>
      <c r="AG335" s="29">
        <f t="shared" si="243"/>
        <v>44131.801666666666</v>
      </c>
      <c r="AH335" s="29">
        <f t="shared" si="243"/>
        <v>45261.001666666663</v>
      </c>
      <c r="AI335" s="29">
        <f t="shared" si="243"/>
        <v>45261.001666666663</v>
      </c>
      <c r="AJ335" s="29">
        <f t="shared" si="243"/>
        <v>45261.001666666663</v>
      </c>
      <c r="AK335" s="29">
        <f t="shared" si="243"/>
        <v>45261.001666666663</v>
      </c>
      <c r="AL335" s="29">
        <f t="shared" si="243"/>
        <v>45261.001666666663</v>
      </c>
      <c r="AM335" s="29">
        <f t="shared" si="243"/>
        <v>50845.166666666672</v>
      </c>
      <c r="AN335" s="29">
        <f t="shared" si="243"/>
        <v>50845.166666666672</v>
      </c>
      <c r="AO335" s="29">
        <f t="shared" si="243"/>
        <v>52841.566666666666</v>
      </c>
      <c r="AP335" s="29">
        <f t="shared" si="243"/>
        <v>52841.566666666666</v>
      </c>
      <c r="AQ335" s="29">
        <f t="shared" si="243"/>
        <v>52841.566666666666</v>
      </c>
      <c r="AR335" s="29">
        <f t="shared" si="243"/>
        <v>52841.566666666666</v>
      </c>
      <c r="AS335" s="29">
        <f t="shared" si="243"/>
        <v>52841.566666666666</v>
      </c>
      <c r="AT335" s="29">
        <f t="shared" si="243"/>
        <v>52841.566666666666</v>
      </c>
      <c r="AU335" s="29">
        <f t="shared" si="243"/>
        <v>52841.566666666666</v>
      </c>
      <c r="AV335" s="29">
        <f t="shared" si="243"/>
        <v>52841.566666666666</v>
      </c>
      <c r="AW335" s="29">
        <f t="shared" si="243"/>
        <v>52841.566666666666</v>
      </c>
      <c r="AX335" s="29">
        <f t="shared" si="243"/>
        <v>54656.76666666667</v>
      </c>
      <c r="AY335" s="29">
        <f t="shared" si="243"/>
        <v>68790.366666666669</v>
      </c>
      <c r="AZ335" s="29">
        <f t="shared" si="243"/>
        <v>68790.366666666669</v>
      </c>
      <c r="BA335" s="29">
        <f t="shared" si="243"/>
        <v>68790.366666666669</v>
      </c>
      <c r="BB335" s="29">
        <f t="shared" si="243"/>
        <v>68790.366666666669</v>
      </c>
      <c r="BC335" s="29">
        <f t="shared" si="243"/>
        <v>68790.366666666669</v>
      </c>
      <c r="BD335" s="29">
        <f t="shared" si="243"/>
        <v>68790.366666666669</v>
      </c>
      <c r="BE335" s="29">
        <f t="shared" si="243"/>
        <v>68790.366666666669</v>
      </c>
      <c r="BF335" s="29">
        <f t="shared" si="243"/>
        <v>68790.366666666669</v>
      </c>
      <c r="BG335" s="29">
        <f t="shared" si="243"/>
        <v>68790.366666666669</v>
      </c>
      <c r="BH335" s="29">
        <f t="shared" si="243"/>
        <v>68790.366666666669</v>
      </c>
      <c r="BI335" s="29">
        <f t="shared" si="243"/>
        <v>68790.366666666669</v>
      </c>
      <c r="BJ335" s="29">
        <f t="shared" si="243"/>
        <v>68790.366666666669</v>
      </c>
    </row>
    <row r="336" spans="1:62" s="31" customFormat="1" x14ac:dyDescent="0.25">
      <c r="B336" s="29" t="s">
        <v>46</v>
      </c>
      <c r="C336" s="29">
        <f>SUMIF($B$65:$B$154,$B$67,C$65:C$154)+SUMIF($B$65:$B$154,$B$69,C$65:C$154)</f>
        <v>10406.915333333334</v>
      </c>
      <c r="D336" s="29">
        <f t="shared" ref="D336:BJ336" si="244">SUMIF($B$65:$B$154,$B$67,D$65:D$154)+SUMIF($B$65:$B$154,$B$69,D$65:D$154)</f>
        <v>11212.007333333335</v>
      </c>
      <c r="E336" s="29">
        <f t="shared" si="244"/>
        <v>11212.007333333335</v>
      </c>
      <c r="F336" s="29">
        <f t="shared" si="244"/>
        <v>11565.132666666666</v>
      </c>
      <c r="G336" s="29">
        <f t="shared" si="244"/>
        <v>11565.132666666666</v>
      </c>
      <c r="H336" s="29">
        <f t="shared" si="244"/>
        <v>13529.476666666666</v>
      </c>
      <c r="I336" s="29">
        <f t="shared" si="244"/>
        <v>13529.476666666666</v>
      </c>
      <c r="J336" s="29">
        <f t="shared" si="244"/>
        <v>13529.476666666666</v>
      </c>
      <c r="K336" s="29">
        <f t="shared" si="244"/>
        <v>13529.476666666666</v>
      </c>
      <c r="L336" s="29">
        <f t="shared" si="244"/>
        <v>13529.476666666666</v>
      </c>
      <c r="M336" s="29">
        <f t="shared" si="244"/>
        <v>13529.476666666666</v>
      </c>
      <c r="N336" s="29">
        <f t="shared" si="244"/>
        <v>13529.476666666666</v>
      </c>
      <c r="O336" s="29">
        <f t="shared" si="244"/>
        <v>17660.102666666666</v>
      </c>
      <c r="P336" s="29">
        <f t="shared" si="244"/>
        <v>17660.102666666666</v>
      </c>
      <c r="Q336" s="29">
        <f t="shared" si="244"/>
        <v>17660.102666666666</v>
      </c>
      <c r="R336" s="29">
        <f t="shared" si="244"/>
        <v>17660.102666666666</v>
      </c>
      <c r="S336" s="29">
        <f t="shared" si="244"/>
        <v>17660.102666666666</v>
      </c>
      <c r="T336" s="29">
        <f t="shared" si="244"/>
        <v>17660.102666666666</v>
      </c>
      <c r="U336" s="29">
        <f t="shared" si="244"/>
        <v>16521.602666666666</v>
      </c>
      <c r="V336" s="29">
        <f t="shared" si="244"/>
        <v>18784.802666666666</v>
      </c>
      <c r="W336" s="29">
        <f t="shared" si="244"/>
        <v>18784.802666666666</v>
      </c>
      <c r="X336" s="29">
        <f t="shared" si="244"/>
        <v>18784.802666666666</v>
      </c>
      <c r="Y336" s="29">
        <f t="shared" si="244"/>
        <v>18784.802666666666</v>
      </c>
      <c r="Z336" s="29">
        <f t="shared" si="244"/>
        <v>18784.802666666666</v>
      </c>
      <c r="AA336" s="29">
        <f t="shared" si="244"/>
        <v>20386.657999999999</v>
      </c>
      <c r="AB336" s="29">
        <f t="shared" si="244"/>
        <v>20386.657999999999</v>
      </c>
      <c r="AC336" s="29">
        <f t="shared" si="244"/>
        <v>20386.657999999999</v>
      </c>
      <c r="AD336" s="29">
        <f t="shared" si="244"/>
        <v>20386.657999999999</v>
      </c>
      <c r="AE336" s="29">
        <f t="shared" si="244"/>
        <v>20386.657999999999</v>
      </c>
      <c r="AF336" s="29">
        <f t="shared" si="244"/>
        <v>20386.657999999999</v>
      </c>
      <c r="AG336" s="29">
        <f t="shared" si="244"/>
        <v>21917.353999999999</v>
      </c>
      <c r="AH336" s="29">
        <f t="shared" si="244"/>
        <v>22306.928</v>
      </c>
      <c r="AI336" s="29">
        <f t="shared" si="244"/>
        <v>22306.928</v>
      </c>
      <c r="AJ336" s="29">
        <f t="shared" si="244"/>
        <v>22306.928</v>
      </c>
      <c r="AK336" s="29">
        <f t="shared" si="244"/>
        <v>22306.928</v>
      </c>
      <c r="AL336" s="29">
        <f t="shared" si="244"/>
        <v>22306.928</v>
      </c>
      <c r="AM336" s="29">
        <f t="shared" si="244"/>
        <v>24248.311999999998</v>
      </c>
      <c r="AN336" s="29">
        <f t="shared" si="244"/>
        <v>24248.311999999998</v>
      </c>
      <c r="AO336" s="29">
        <f t="shared" si="244"/>
        <v>24937.069999999996</v>
      </c>
      <c r="AP336" s="29">
        <f t="shared" si="244"/>
        <v>24937.069999999996</v>
      </c>
      <c r="AQ336" s="29">
        <f t="shared" si="244"/>
        <v>24937.069999999996</v>
      </c>
      <c r="AR336" s="29">
        <f t="shared" si="244"/>
        <v>24937.069999999996</v>
      </c>
      <c r="AS336" s="29">
        <f t="shared" si="244"/>
        <v>24937.069999999996</v>
      </c>
      <c r="AT336" s="29">
        <f t="shared" si="244"/>
        <v>24937.069999999996</v>
      </c>
      <c r="AU336" s="29">
        <f t="shared" si="244"/>
        <v>24937.069999999996</v>
      </c>
      <c r="AV336" s="29">
        <f t="shared" si="244"/>
        <v>24937.069999999996</v>
      </c>
      <c r="AW336" s="29">
        <f t="shared" si="244"/>
        <v>24937.069999999996</v>
      </c>
      <c r="AX336" s="29">
        <f t="shared" si="244"/>
        <v>25563.313999999998</v>
      </c>
      <c r="AY336" s="29">
        <f t="shared" si="244"/>
        <v>30439.406000000003</v>
      </c>
      <c r="AZ336" s="29">
        <f t="shared" si="244"/>
        <v>30439.406000000003</v>
      </c>
      <c r="BA336" s="29">
        <f t="shared" si="244"/>
        <v>30439.406000000003</v>
      </c>
      <c r="BB336" s="29">
        <f t="shared" si="244"/>
        <v>30439.406000000003</v>
      </c>
      <c r="BC336" s="29">
        <f t="shared" si="244"/>
        <v>30439.406000000003</v>
      </c>
      <c r="BD336" s="29">
        <f t="shared" si="244"/>
        <v>30439.406000000003</v>
      </c>
      <c r="BE336" s="29">
        <f t="shared" si="244"/>
        <v>30439.406000000003</v>
      </c>
      <c r="BF336" s="29">
        <f t="shared" si="244"/>
        <v>30439.406000000003</v>
      </c>
      <c r="BG336" s="29">
        <f t="shared" si="244"/>
        <v>30439.406000000003</v>
      </c>
      <c r="BH336" s="29">
        <f t="shared" si="244"/>
        <v>30439.406000000003</v>
      </c>
      <c r="BI336" s="29">
        <f t="shared" si="244"/>
        <v>30439.406000000003</v>
      </c>
      <c r="BJ336" s="29">
        <f t="shared" si="244"/>
        <v>30439.406000000003</v>
      </c>
    </row>
    <row r="337" spans="1:62" x14ac:dyDescent="0.25">
      <c r="A337" s="4" t="s">
        <v>45</v>
      </c>
    </row>
    <row r="338" spans="1:62" x14ac:dyDescent="0.25">
      <c r="A338" s="2" t="str">
        <f>A280</f>
        <v>Balance B/Fwd</v>
      </c>
      <c r="C338" s="2">
        <f>'Input Sheet'!C265</f>
        <v>0</v>
      </c>
      <c r="D338" s="2">
        <f>C341</f>
        <v>26204.53366666667</v>
      </c>
      <c r="E338" s="2">
        <f t="shared" ref="E338:AL338" si="245">D341</f>
        <v>29343.225666666665</v>
      </c>
      <c r="F338" s="2">
        <f t="shared" si="245"/>
        <v>29343.225666666665</v>
      </c>
      <c r="G338" s="2">
        <f t="shared" si="245"/>
        <v>30507.716</v>
      </c>
      <c r="H338" s="2">
        <f t="shared" si="245"/>
        <v>30507.716</v>
      </c>
      <c r="I338" s="2">
        <f t="shared" si="245"/>
        <v>37022.29333333332</v>
      </c>
      <c r="J338" s="2">
        <f t="shared" si="245"/>
        <v>37022.29333333332</v>
      </c>
      <c r="K338" s="2">
        <f t="shared" si="245"/>
        <v>37022.29333333332</v>
      </c>
      <c r="L338" s="2">
        <f t="shared" si="245"/>
        <v>37022.29333333332</v>
      </c>
      <c r="M338" s="2">
        <f t="shared" si="245"/>
        <v>37022.29333333332</v>
      </c>
      <c r="N338" s="2">
        <f t="shared" si="245"/>
        <v>37022.29333333332</v>
      </c>
      <c r="O338" s="2">
        <f t="shared" si="245"/>
        <v>37022.29333333332</v>
      </c>
      <c r="P338" s="2">
        <f t="shared" si="245"/>
        <v>49538.819333333333</v>
      </c>
      <c r="Q338" s="2">
        <f t="shared" si="245"/>
        <v>49538.819333333333</v>
      </c>
      <c r="R338" s="2">
        <f t="shared" si="245"/>
        <v>49538.819333333333</v>
      </c>
      <c r="S338" s="2">
        <f t="shared" si="245"/>
        <v>49538.819333333333</v>
      </c>
      <c r="T338" s="2">
        <f t="shared" si="245"/>
        <v>49538.819333333333</v>
      </c>
      <c r="U338" s="2">
        <f t="shared" si="245"/>
        <v>49538.819333333333</v>
      </c>
      <c r="V338" s="2">
        <f t="shared" si="245"/>
        <v>45147.494333333336</v>
      </c>
      <c r="W338" s="2">
        <f t="shared" si="245"/>
        <v>53970.694333333333</v>
      </c>
      <c r="X338" s="2">
        <f t="shared" si="245"/>
        <v>53970.694333333333</v>
      </c>
      <c r="Y338" s="2">
        <f t="shared" si="245"/>
        <v>53970.694333333333</v>
      </c>
      <c r="Z338" s="2">
        <f t="shared" si="245"/>
        <v>53970.694333333333</v>
      </c>
      <c r="AA338" s="2">
        <f t="shared" si="245"/>
        <v>53970.694333333333</v>
      </c>
      <c r="AB338" s="2">
        <f t="shared" si="245"/>
        <v>60081.659666666674</v>
      </c>
      <c r="AC338" s="2">
        <f t="shared" si="245"/>
        <v>60081.659666666674</v>
      </c>
      <c r="AD338" s="2">
        <f t="shared" si="245"/>
        <v>60081.659666666674</v>
      </c>
      <c r="AE338" s="2">
        <f t="shared" si="245"/>
        <v>60081.659666666674</v>
      </c>
      <c r="AF338" s="2">
        <f t="shared" si="245"/>
        <v>60081.659666666674</v>
      </c>
      <c r="AG338" s="2">
        <f t="shared" si="245"/>
        <v>60081.659666666674</v>
      </c>
      <c r="AH338" s="2">
        <f t="shared" si="245"/>
        <v>66049.155666666658</v>
      </c>
      <c r="AI338" s="2">
        <f t="shared" si="245"/>
        <v>67567.929666666663</v>
      </c>
      <c r="AJ338" s="2">
        <f t="shared" si="245"/>
        <v>67567.929666666663</v>
      </c>
      <c r="AK338" s="2">
        <f t="shared" si="245"/>
        <v>67567.929666666663</v>
      </c>
      <c r="AL338" s="2">
        <f t="shared" si="245"/>
        <v>67567.929666666663</v>
      </c>
      <c r="AM338" s="2">
        <f t="shared" ref="AM338:BJ338" si="246">AL341</f>
        <v>67567.929666666663</v>
      </c>
      <c r="AN338" s="2">
        <f t="shared" si="246"/>
        <v>75093.478666666662</v>
      </c>
      <c r="AO338" s="2">
        <f t="shared" si="246"/>
        <v>75093.478666666662</v>
      </c>
      <c r="AP338" s="2">
        <f t="shared" si="246"/>
        <v>77778.636666666658</v>
      </c>
      <c r="AQ338" s="2">
        <f t="shared" si="246"/>
        <v>77778.636666666658</v>
      </c>
      <c r="AR338" s="2">
        <f t="shared" si="246"/>
        <v>77778.636666666658</v>
      </c>
      <c r="AS338" s="2">
        <f t="shared" si="246"/>
        <v>77778.636666666658</v>
      </c>
      <c r="AT338" s="2">
        <f t="shared" si="246"/>
        <v>77778.636666666658</v>
      </c>
      <c r="AU338" s="2">
        <f t="shared" si="246"/>
        <v>77778.636666666658</v>
      </c>
      <c r="AV338" s="2">
        <f t="shared" si="246"/>
        <v>77778.636666666658</v>
      </c>
      <c r="AW338" s="2">
        <f t="shared" si="246"/>
        <v>77778.636666666658</v>
      </c>
      <c r="AX338" s="2">
        <f t="shared" si="246"/>
        <v>77778.636666666658</v>
      </c>
      <c r="AY338" s="2">
        <f t="shared" si="246"/>
        <v>80220.080666666676</v>
      </c>
      <c r="AZ338" s="2">
        <f t="shared" si="246"/>
        <v>99229.772666666657</v>
      </c>
      <c r="BA338" s="2">
        <f t="shared" si="246"/>
        <v>99229.772666666657</v>
      </c>
      <c r="BB338" s="2">
        <f t="shared" si="246"/>
        <v>99229.772666666657</v>
      </c>
      <c r="BC338" s="2">
        <f t="shared" si="246"/>
        <v>99229.772666666657</v>
      </c>
      <c r="BD338" s="2">
        <f t="shared" si="246"/>
        <v>99229.772666666657</v>
      </c>
      <c r="BE338" s="2">
        <f t="shared" si="246"/>
        <v>99229.772666666657</v>
      </c>
      <c r="BF338" s="2">
        <f t="shared" si="246"/>
        <v>99229.772666666657</v>
      </c>
      <c r="BG338" s="2">
        <f t="shared" si="246"/>
        <v>99229.772666666657</v>
      </c>
      <c r="BH338" s="2">
        <f t="shared" si="246"/>
        <v>99229.772666666657</v>
      </c>
      <c r="BI338" s="2">
        <f t="shared" si="246"/>
        <v>99229.772666666657</v>
      </c>
      <c r="BJ338" s="2">
        <f t="shared" si="246"/>
        <v>99229.772666666657</v>
      </c>
    </row>
    <row r="339" spans="1:62" x14ac:dyDescent="0.25">
      <c r="A339" s="2" t="s">
        <v>243</v>
      </c>
      <c r="C339" s="2">
        <f>C335+C336</f>
        <v>26204.53366666667</v>
      </c>
      <c r="D339" s="2">
        <f>D335+D336</f>
        <v>29343.225666666665</v>
      </c>
      <c r="E339" s="2">
        <f t="shared" ref="E339:AL339" si="247">E335+E336</f>
        <v>29343.225666666665</v>
      </c>
      <c r="F339" s="2">
        <f t="shared" si="247"/>
        <v>30507.716</v>
      </c>
      <c r="G339" s="2">
        <f t="shared" si="247"/>
        <v>30507.716</v>
      </c>
      <c r="H339" s="2">
        <f t="shared" si="247"/>
        <v>37022.293333333328</v>
      </c>
      <c r="I339" s="2">
        <f t="shared" si="247"/>
        <v>37022.293333333328</v>
      </c>
      <c r="J339" s="2">
        <f t="shared" si="247"/>
        <v>37022.293333333328</v>
      </c>
      <c r="K339" s="2">
        <f t="shared" si="247"/>
        <v>37022.293333333328</v>
      </c>
      <c r="L339" s="2">
        <f t="shared" si="247"/>
        <v>37022.293333333328</v>
      </c>
      <c r="M339" s="2">
        <f t="shared" si="247"/>
        <v>37022.293333333328</v>
      </c>
      <c r="N339" s="2">
        <f t="shared" si="247"/>
        <v>37022.293333333328</v>
      </c>
      <c r="O339" s="2">
        <f t="shared" si="247"/>
        <v>49538.819333333333</v>
      </c>
      <c r="P339" s="2">
        <f t="shared" si="247"/>
        <v>49538.819333333333</v>
      </c>
      <c r="Q339" s="2">
        <f t="shared" si="247"/>
        <v>49538.819333333333</v>
      </c>
      <c r="R339" s="2">
        <f t="shared" si="247"/>
        <v>49538.819333333333</v>
      </c>
      <c r="S339" s="2">
        <f t="shared" si="247"/>
        <v>49538.819333333333</v>
      </c>
      <c r="T339" s="2">
        <f t="shared" si="247"/>
        <v>49538.819333333333</v>
      </c>
      <c r="U339" s="2">
        <f t="shared" si="247"/>
        <v>45147.494333333336</v>
      </c>
      <c r="V339" s="2">
        <f t="shared" si="247"/>
        <v>53970.694333333333</v>
      </c>
      <c r="W339" s="2">
        <f t="shared" si="247"/>
        <v>53970.694333333333</v>
      </c>
      <c r="X339" s="2">
        <f t="shared" si="247"/>
        <v>53970.694333333333</v>
      </c>
      <c r="Y339" s="2">
        <f t="shared" si="247"/>
        <v>53970.694333333333</v>
      </c>
      <c r="Z339" s="2">
        <f t="shared" si="247"/>
        <v>53970.694333333333</v>
      </c>
      <c r="AA339" s="2">
        <f t="shared" si="247"/>
        <v>60081.659666666674</v>
      </c>
      <c r="AB339" s="2">
        <f t="shared" si="247"/>
        <v>60081.659666666674</v>
      </c>
      <c r="AC339" s="2">
        <f t="shared" si="247"/>
        <v>60081.659666666674</v>
      </c>
      <c r="AD339" s="2">
        <f t="shared" si="247"/>
        <v>60081.659666666674</v>
      </c>
      <c r="AE339" s="2">
        <f t="shared" si="247"/>
        <v>60081.659666666674</v>
      </c>
      <c r="AF339" s="2">
        <f t="shared" si="247"/>
        <v>60081.659666666674</v>
      </c>
      <c r="AG339" s="2">
        <f t="shared" si="247"/>
        <v>66049.155666666658</v>
      </c>
      <c r="AH339" s="2">
        <f t="shared" si="247"/>
        <v>67567.929666666663</v>
      </c>
      <c r="AI339" s="2">
        <f t="shared" si="247"/>
        <v>67567.929666666663</v>
      </c>
      <c r="AJ339" s="2">
        <f t="shared" si="247"/>
        <v>67567.929666666663</v>
      </c>
      <c r="AK339" s="2">
        <f t="shared" si="247"/>
        <v>67567.929666666663</v>
      </c>
      <c r="AL339" s="2">
        <f t="shared" si="247"/>
        <v>67567.929666666663</v>
      </c>
      <c r="AM339" s="2">
        <f t="shared" ref="AM339:BJ339" si="248">AM335+AM336</f>
        <v>75093.478666666662</v>
      </c>
      <c r="AN339" s="2">
        <f t="shared" si="248"/>
        <v>75093.478666666662</v>
      </c>
      <c r="AO339" s="2">
        <f t="shared" si="248"/>
        <v>77778.636666666658</v>
      </c>
      <c r="AP339" s="2">
        <f t="shared" si="248"/>
        <v>77778.636666666658</v>
      </c>
      <c r="AQ339" s="2">
        <f t="shared" si="248"/>
        <v>77778.636666666658</v>
      </c>
      <c r="AR339" s="2">
        <f t="shared" si="248"/>
        <v>77778.636666666658</v>
      </c>
      <c r="AS339" s="2">
        <f t="shared" si="248"/>
        <v>77778.636666666658</v>
      </c>
      <c r="AT339" s="2">
        <f t="shared" si="248"/>
        <v>77778.636666666658</v>
      </c>
      <c r="AU339" s="2">
        <f t="shared" si="248"/>
        <v>77778.636666666658</v>
      </c>
      <c r="AV339" s="2">
        <f t="shared" si="248"/>
        <v>77778.636666666658</v>
      </c>
      <c r="AW339" s="2">
        <f t="shared" si="248"/>
        <v>77778.636666666658</v>
      </c>
      <c r="AX339" s="2">
        <f t="shared" si="248"/>
        <v>80220.080666666676</v>
      </c>
      <c r="AY339" s="2">
        <f t="shared" si="248"/>
        <v>99229.772666666671</v>
      </c>
      <c r="AZ339" s="2">
        <f t="shared" si="248"/>
        <v>99229.772666666671</v>
      </c>
      <c r="BA339" s="2">
        <f t="shared" si="248"/>
        <v>99229.772666666671</v>
      </c>
      <c r="BB339" s="2">
        <f t="shared" si="248"/>
        <v>99229.772666666671</v>
      </c>
      <c r="BC339" s="2">
        <f t="shared" si="248"/>
        <v>99229.772666666671</v>
      </c>
      <c r="BD339" s="2">
        <f t="shared" si="248"/>
        <v>99229.772666666671</v>
      </c>
      <c r="BE339" s="2">
        <f t="shared" si="248"/>
        <v>99229.772666666671</v>
      </c>
      <c r="BF339" s="2">
        <f t="shared" si="248"/>
        <v>99229.772666666671</v>
      </c>
      <c r="BG339" s="2">
        <f t="shared" si="248"/>
        <v>99229.772666666671</v>
      </c>
      <c r="BH339" s="2">
        <f t="shared" si="248"/>
        <v>99229.772666666671</v>
      </c>
      <c r="BI339" s="2">
        <f t="shared" si="248"/>
        <v>99229.772666666671</v>
      </c>
      <c r="BJ339" s="2">
        <f t="shared" si="248"/>
        <v>99229.772666666671</v>
      </c>
    </row>
    <row r="340" spans="1:62" x14ac:dyDescent="0.25">
      <c r="A340" s="2" t="s">
        <v>244</v>
      </c>
      <c r="C340" s="2">
        <f>C338</f>
        <v>0</v>
      </c>
      <c r="D340" s="2">
        <f>C341</f>
        <v>26204.53366666667</v>
      </c>
      <c r="E340" s="2">
        <f t="shared" ref="E340:AL340" si="249">D341</f>
        <v>29343.225666666665</v>
      </c>
      <c r="F340" s="2">
        <f t="shared" si="249"/>
        <v>29343.225666666665</v>
      </c>
      <c r="G340" s="2">
        <f t="shared" si="249"/>
        <v>30507.716</v>
      </c>
      <c r="H340" s="2">
        <f t="shared" si="249"/>
        <v>30507.716</v>
      </c>
      <c r="I340" s="2">
        <f t="shared" si="249"/>
        <v>37022.29333333332</v>
      </c>
      <c r="J340" s="2">
        <f t="shared" si="249"/>
        <v>37022.29333333332</v>
      </c>
      <c r="K340" s="2">
        <f t="shared" si="249"/>
        <v>37022.29333333332</v>
      </c>
      <c r="L340" s="2">
        <f t="shared" si="249"/>
        <v>37022.29333333332</v>
      </c>
      <c r="M340" s="2">
        <f t="shared" si="249"/>
        <v>37022.29333333332</v>
      </c>
      <c r="N340" s="2">
        <f t="shared" si="249"/>
        <v>37022.29333333332</v>
      </c>
      <c r="O340" s="2">
        <f t="shared" si="249"/>
        <v>37022.29333333332</v>
      </c>
      <c r="P340" s="2">
        <f t="shared" si="249"/>
        <v>49538.819333333333</v>
      </c>
      <c r="Q340" s="2">
        <f t="shared" si="249"/>
        <v>49538.819333333333</v>
      </c>
      <c r="R340" s="2">
        <f t="shared" si="249"/>
        <v>49538.819333333333</v>
      </c>
      <c r="S340" s="2">
        <f t="shared" si="249"/>
        <v>49538.819333333333</v>
      </c>
      <c r="T340" s="2">
        <f t="shared" si="249"/>
        <v>49538.819333333333</v>
      </c>
      <c r="U340" s="2">
        <f t="shared" si="249"/>
        <v>49538.819333333333</v>
      </c>
      <c r="V340" s="2">
        <f t="shared" si="249"/>
        <v>45147.494333333336</v>
      </c>
      <c r="W340" s="2">
        <f t="shared" si="249"/>
        <v>53970.694333333333</v>
      </c>
      <c r="X340" s="2">
        <f t="shared" si="249"/>
        <v>53970.694333333333</v>
      </c>
      <c r="Y340" s="2">
        <f t="shared" si="249"/>
        <v>53970.694333333333</v>
      </c>
      <c r="Z340" s="2">
        <f t="shared" si="249"/>
        <v>53970.694333333333</v>
      </c>
      <c r="AA340" s="2">
        <f t="shared" si="249"/>
        <v>53970.694333333333</v>
      </c>
      <c r="AB340" s="2">
        <f t="shared" si="249"/>
        <v>60081.659666666674</v>
      </c>
      <c r="AC340" s="2">
        <f t="shared" si="249"/>
        <v>60081.659666666674</v>
      </c>
      <c r="AD340" s="2">
        <f t="shared" si="249"/>
        <v>60081.659666666674</v>
      </c>
      <c r="AE340" s="2">
        <f t="shared" si="249"/>
        <v>60081.659666666674</v>
      </c>
      <c r="AF340" s="2">
        <f t="shared" si="249"/>
        <v>60081.659666666674</v>
      </c>
      <c r="AG340" s="2">
        <f t="shared" si="249"/>
        <v>60081.659666666674</v>
      </c>
      <c r="AH340" s="2">
        <f t="shared" si="249"/>
        <v>66049.155666666658</v>
      </c>
      <c r="AI340" s="2">
        <f t="shared" si="249"/>
        <v>67567.929666666663</v>
      </c>
      <c r="AJ340" s="2">
        <f t="shared" si="249"/>
        <v>67567.929666666663</v>
      </c>
      <c r="AK340" s="2">
        <f t="shared" si="249"/>
        <v>67567.929666666663</v>
      </c>
      <c r="AL340" s="2">
        <f t="shared" si="249"/>
        <v>67567.929666666663</v>
      </c>
      <c r="AM340" s="2">
        <f t="shared" ref="AM340:BJ340" si="250">AL341</f>
        <v>67567.929666666663</v>
      </c>
      <c r="AN340" s="2">
        <f t="shared" si="250"/>
        <v>75093.478666666662</v>
      </c>
      <c r="AO340" s="2">
        <f t="shared" si="250"/>
        <v>75093.478666666662</v>
      </c>
      <c r="AP340" s="2">
        <f t="shared" si="250"/>
        <v>77778.636666666658</v>
      </c>
      <c r="AQ340" s="2">
        <f t="shared" si="250"/>
        <v>77778.636666666658</v>
      </c>
      <c r="AR340" s="2">
        <f t="shared" si="250"/>
        <v>77778.636666666658</v>
      </c>
      <c r="AS340" s="2">
        <f t="shared" si="250"/>
        <v>77778.636666666658</v>
      </c>
      <c r="AT340" s="2">
        <f t="shared" si="250"/>
        <v>77778.636666666658</v>
      </c>
      <c r="AU340" s="2">
        <f t="shared" si="250"/>
        <v>77778.636666666658</v>
      </c>
      <c r="AV340" s="2">
        <f t="shared" si="250"/>
        <v>77778.636666666658</v>
      </c>
      <c r="AW340" s="2">
        <f t="shared" si="250"/>
        <v>77778.636666666658</v>
      </c>
      <c r="AX340" s="2">
        <f t="shared" si="250"/>
        <v>77778.636666666658</v>
      </c>
      <c r="AY340" s="2">
        <f t="shared" si="250"/>
        <v>80220.080666666676</v>
      </c>
      <c r="AZ340" s="2">
        <f t="shared" si="250"/>
        <v>99229.772666666657</v>
      </c>
      <c r="BA340" s="2">
        <f t="shared" si="250"/>
        <v>99229.772666666657</v>
      </c>
      <c r="BB340" s="2">
        <f t="shared" si="250"/>
        <v>99229.772666666657</v>
      </c>
      <c r="BC340" s="2">
        <f t="shared" si="250"/>
        <v>99229.772666666657</v>
      </c>
      <c r="BD340" s="2">
        <f t="shared" si="250"/>
        <v>99229.772666666657</v>
      </c>
      <c r="BE340" s="2">
        <f t="shared" si="250"/>
        <v>99229.772666666657</v>
      </c>
      <c r="BF340" s="2">
        <f t="shared" si="250"/>
        <v>99229.772666666657</v>
      </c>
      <c r="BG340" s="2">
        <f t="shared" si="250"/>
        <v>99229.772666666657</v>
      </c>
      <c r="BH340" s="2">
        <f t="shared" si="250"/>
        <v>99229.772666666657</v>
      </c>
      <c r="BI340" s="2">
        <f t="shared" si="250"/>
        <v>99229.772666666657</v>
      </c>
      <c r="BJ340" s="2">
        <f t="shared" si="250"/>
        <v>99229.772666666657</v>
      </c>
    </row>
    <row r="341" spans="1:62" ht="14.4" thickBot="1" x14ac:dyDescent="0.3">
      <c r="A341" s="3" t="str">
        <f>A289</f>
        <v>Balance C/Fwd</v>
      </c>
      <c r="C341" s="28">
        <f>C338+C339-C340</f>
        <v>26204.53366666667</v>
      </c>
      <c r="D341" s="28">
        <f>D338+D339-D340</f>
        <v>29343.225666666665</v>
      </c>
      <c r="E341" s="28">
        <f t="shared" ref="E341:AL341" si="251">E338+E339-E340</f>
        <v>29343.225666666665</v>
      </c>
      <c r="F341" s="28">
        <f t="shared" si="251"/>
        <v>30507.716</v>
      </c>
      <c r="G341" s="28">
        <f t="shared" si="251"/>
        <v>30507.716</v>
      </c>
      <c r="H341" s="28">
        <f t="shared" si="251"/>
        <v>37022.29333333332</v>
      </c>
      <c r="I341" s="28">
        <f t="shared" si="251"/>
        <v>37022.29333333332</v>
      </c>
      <c r="J341" s="28">
        <f t="shared" si="251"/>
        <v>37022.29333333332</v>
      </c>
      <c r="K341" s="28">
        <f t="shared" si="251"/>
        <v>37022.29333333332</v>
      </c>
      <c r="L341" s="28">
        <f t="shared" si="251"/>
        <v>37022.29333333332</v>
      </c>
      <c r="M341" s="28">
        <f t="shared" si="251"/>
        <v>37022.29333333332</v>
      </c>
      <c r="N341" s="28">
        <f t="shared" si="251"/>
        <v>37022.29333333332</v>
      </c>
      <c r="O341" s="28">
        <f t="shared" si="251"/>
        <v>49538.819333333333</v>
      </c>
      <c r="P341" s="28">
        <f t="shared" si="251"/>
        <v>49538.819333333333</v>
      </c>
      <c r="Q341" s="28">
        <f t="shared" si="251"/>
        <v>49538.819333333333</v>
      </c>
      <c r="R341" s="28">
        <f t="shared" si="251"/>
        <v>49538.819333333333</v>
      </c>
      <c r="S341" s="28">
        <f t="shared" si="251"/>
        <v>49538.819333333333</v>
      </c>
      <c r="T341" s="28">
        <f t="shared" si="251"/>
        <v>49538.819333333333</v>
      </c>
      <c r="U341" s="28">
        <f t="shared" si="251"/>
        <v>45147.494333333336</v>
      </c>
      <c r="V341" s="28">
        <f t="shared" si="251"/>
        <v>53970.694333333333</v>
      </c>
      <c r="W341" s="28">
        <f t="shared" si="251"/>
        <v>53970.694333333333</v>
      </c>
      <c r="X341" s="28">
        <f t="shared" si="251"/>
        <v>53970.694333333333</v>
      </c>
      <c r="Y341" s="28">
        <f t="shared" si="251"/>
        <v>53970.694333333333</v>
      </c>
      <c r="Z341" s="28">
        <f t="shared" si="251"/>
        <v>53970.694333333333</v>
      </c>
      <c r="AA341" s="28">
        <f t="shared" si="251"/>
        <v>60081.659666666674</v>
      </c>
      <c r="AB341" s="28">
        <f t="shared" si="251"/>
        <v>60081.659666666674</v>
      </c>
      <c r="AC341" s="28">
        <f t="shared" si="251"/>
        <v>60081.659666666674</v>
      </c>
      <c r="AD341" s="28">
        <f t="shared" si="251"/>
        <v>60081.659666666674</v>
      </c>
      <c r="AE341" s="28">
        <f t="shared" si="251"/>
        <v>60081.659666666674</v>
      </c>
      <c r="AF341" s="28">
        <f t="shared" si="251"/>
        <v>60081.659666666674</v>
      </c>
      <c r="AG341" s="28">
        <f t="shared" si="251"/>
        <v>66049.155666666658</v>
      </c>
      <c r="AH341" s="28">
        <f t="shared" si="251"/>
        <v>67567.929666666663</v>
      </c>
      <c r="AI341" s="28">
        <f t="shared" si="251"/>
        <v>67567.929666666663</v>
      </c>
      <c r="AJ341" s="28">
        <f t="shared" si="251"/>
        <v>67567.929666666663</v>
      </c>
      <c r="AK341" s="28">
        <f t="shared" si="251"/>
        <v>67567.929666666663</v>
      </c>
      <c r="AL341" s="28">
        <f t="shared" si="251"/>
        <v>67567.929666666663</v>
      </c>
      <c r="AM341" s="28">
        <f t="shared" ref="AM341:BJ341" si="252">AM338+AM339-AM340</f>
        <v>75093.478666666662</v>
      </c>
      <c r="AN341" s="28">
        <f t="shared" si="252"/>
        <v>75093.478666666662</v>
      </c>
      <c r="AO341" s="28">
        <f t="shared" si="252"/>
        <v>77778.636666666658</v>
      </c>
      <c r="AP341" s="28">
        <f t="shared" si="252"/>
        <v>77778.636666666658</v>
      </c>
      <c r="AQ341" s="28">
        <f t="shared" si="252"/>
        <v>77778.636666666658</v>
      </c>
      <c r="AR341" s="28">
        <f t="shared" si="252"/>
        <v>77778.636666666658</v>
      </c>
      <c r="AS341" s="28">
        <f t="shared" si="252"/>
        <v>77778.636666666658</v>
      </c>
      <c r="AT341" s="28">
        <f t="shared" si="252"/>
        <v>77778.636666666658</v>
      </c>
      <c r="AU341" s="28">
        <f t="shared" si="252"/>
        <v>77778.636666666658</v>
      </c>
      <c r="AV341" s="28">
        <f t="shared" si="252"/>
        <v>77778.636666666658</v>
      </c>
      <c r="AW341" s="28">
        <f t="shared" si="252"/>
        <v>77778.636666666658</v>
      </c>
      <c r="AX341" s="28">
        <f t="shared" si="252"/>
        <v>80220.080666666676</v>
      </c>
      <c r="AY341" s="28">
        <f t="shared" si="252"/>
        <v>99229.772666666657</v>
      </c>
      <c r="AZ341" s="28">
        <f t="shared" si="252"/>
        <v>99229.772666666657</v>
      </c>
      <c r="BA341" s="28">
        <f t="shared" si="252"/>
        <v>99229.772666666657</v>
      </c>
      <c r="BB341" s="28">
        <f t="shared" si="252"/>
        <v>99229.772666666657</v>
      </c>
      <c r="BC341" s="28">
        <f t="shared" si="252"/>
        <v>99229.772666666657</v>
      </c>
      <c r="BD341" s="28">
        <f t="shared" si="252"/>
        <v>99229.772666666657</v>
      </c>
      <c r="BE341" s="28">
        <f t="shared" si="252"/>
        <v>99229.772666666657</v>
      </c>
      <c r="BF341" s="28">
        <f t="shared" si="252"/>
        <v>99229.772666666657</v>
      </c>
      <c r="BG341" s="28">
        <f t="shared" si="252"/>
        <v>99229.772666666657</v>
      </c>
      <c r="BH341" s="28">
        <f t="shared" si="252"/>
        <v>99229.772666666657</v>
      </c>
      <c r="BI341" s="28">
        <f t="shared" si="252"/>
        <v>99229.772666666657</v>
      </c>
      <c r="BJ341" s="28">
        <f t="shared" si="252"/>
        <v>99229.772666666657</v>
      </c>
    </row>
    <row r="342" spans="1:62" ht="14.4" thickTop="1" x14ac:dyDescent="0.25"/>
    <row r="344" spans="1:62" x14ac:dyDescent="0.25">
      <c r="A344" s="4" t="s">
        <v>47</v>
      </c>
    </row>
    <row r="345" spans="1:62" x14ac:dyDescent="0.25">
      <c r="A345" s="2" t="str">
        <f>A338</f>
        <v>Balance B/Fwd</v>
      </c>
      <c r="C345" s="2">
        <f>'Input Sheet'!C260-'Input Sheet'!C266</f>
        <v>0</v>
      </c>
      <c r="D345" s="2">
        <f>C348</f>
        <v>14457</v>
      </c>
      <c r="E345" s="2">
        <f t="shared" ref="E345:AL345" si="253">D348</f>
        <v>32024</v>
      </c>
      <c r="F345" s="2">
        <f t="shared" si="253"/>
        <v>46140</v>
      </c>
      <c r="G345" s="2">
        <f t="shared" si="253"/>
        <v>14602</v>
      </c>
      <c r="H345" s="2">
        <f t="shared" si="253"/>
        <v>27502</v>
      </c>
      <c r="I345" s="2">
        <f t="shared" si="253"/>
        <v>39104</v>
      </c>
      <c r="J345" s="2">
        <f t="shared" si="253"/>
        <v>4500</v>
      </c>
      <c r="K345" s="2">
        <f t="shared" si="253"/>
        <v>5893</v>
      </c>
      <c r="L345" s="2">
        <f t="shared" si="253"/>
        <v>4255</v>
      </c>
      <c r="M345" s="2">
        <f t="shared" si="253"/>
        <v>-4594</v>
      </c>
      <c r="N345" s="2">
        <f t="shared" si="253"/>
        <v>-12075</v>
      </c>
      <c r="O345" s="2">
        <f t="shared" si="253"/>
        <v>-22370</v>
      </c>
      <c r="P345" s="2">
        <f t="shared" si="253"/>
        <v>3022</v>
      </c>
      <c r="Q345" s="2">
        <f t="shared" si="253"/>
        <v>212</v>
      </c>
      <c r="R345" s="2">
        <f t="shared" si="253"/>
        <v>-7468</v>
      </c>
      <c r="S345" s="2">
        <f t="shared" si="253"/>
        <v>-12467</v>
      </c>
      <c r="T345" s="2">
        <f t="shared" si="253"/>
        <v>-29640</v>
      </c>
      <c r="U345" s="2">
        <f t="shared" si="253"/>
        <v>-51443</v>
      </c>
      <c r="V345" s="2">
        <f t="shared" si="253"/>
        <v>-27182</v>
      </c>
      <c r="W345" s="2">
        <f t="shared" si="253"/>
        <v>-54618</v>
      </c>
      <c r="X345" s="2">
        <f t="shared" si="253"/>
        <v>-91245</v>
      </c>
      <c r="Y345" s="2">
        <f t="shared" si="253"/>
        <v>-42267</v>
      </c>
      <c r="Z345" s="2">
        <f t="shared" si="253"/>
        <v>-90125</v>
      </c>
      <c r="AA345" s="2">
        <f t="shared" si="253"/>
        <v>-143525</v>
      </c>
      <c r="AB345" s="2">
        <f t="shared" si="253"/>
        <v>-42272</v>
      </c>
      <c r="AC345" s="2">
        <f t="shared" si="253"/>
        <v>-90926</v>
      </c>
      <c r="AD345" s="2">
        <f t="shared" si="253"/>
        <v>-145900</v>
      </c>
      <c r="AE345" s="2">
        <f t="shared" si="253"/>
        <v>-61231</v>
      </c>
      <c r="AF345" s="2">
        <f t="shared" si="253"/>
        <v>-128658</v>
      </c>
      <c r="AG345" s="2">
        <f t="shared" si="253"/>
        <v>-202222</v>
      </c>
      <c r="AH345" s="2">
        <f t="shared" si="253"/>
        <v>-78737</v>
      </c>
      <c r="AI345" s="2">
        <f t="shared" si="253"/>
        <v>-165774</v>
      </c>
      <c r="AJ345" s="2">
        <f t="shared" si="253"/>
        <v>-261496</v>
      </c>
      <c r="AK345" s="2">
        <f t="shared" si="253"/>
        <v>-103481</v>
      </c>
      <c r="AL345" s="2">
        <f t="shared" si="253"/>
        <v>-214669</v>
      </c>
      <c r="AM345" s="2">
        <f t="shared" ref="AM345:BJ345" si="254">AL348</f>
        <v>-333514</v>
      </c>
      <c r="AN345" s="2">
        <f t="shared" si="254"/>
        <v>-108103</v>
      </c>
      <c r="AO345" s="2">
        <f t="shared" si="254"/>
        <v>-224546</v>
      </c>
      <c r="AP345" s="2">
        <f t="shared" si="254"/>
        <v>-347968</v>
      </c>
      <c r="AQ345" s="2">
        <f t="shared" si="254"/>
        <v>-132535</v>
      </c>
      <c r="AR345" s="2">
        <f t="shared" si="254"/>
        <v>-273261</v>
      </c>
      <c r="AS345" s="2">
        <f t="shared" si="254"/>
        <v>-422128</v>
      </c>
      <c r="AT345" s="2">
        <f t="shared" si="254"/>
        <v>-156964</v>
      </c>
      <c r="AU345" s="2">
        <f t="shared" si="254"/>
        <v>-321979</v>
      </c>
      <c r="AV345" s="2">
        <f t="shared" si="254"/>
        <v>-495001</v>
      </c>
      <c r="AW345" s="2">
        <f t="shared" si="254"/>
        <v>-180984</v>
      </c>
      <c r="AX345" s="2">
        <f t="shared" si="254"/>
        <v>-369889</v>
      </c>
      <c r="AY345" s="2">
        <f t="shared" si="254"/>
        <v>-565361</v>
      </c>
      <c r="AZ345" s="2">
        <f t="shared" si="254"/>
        <v>-211104</v>
      </c>
      <c r="BA345" s="2">
        <f t="shared" si="254"/>
        <v>-435935</v>
      </c>
      <c r="BB345" s="2">
        <f t="shared" si="254"/>
        <v>-671835</v>
      </c>
      <c r="BC345" s="2">
        <f t="shared" si="254"/>
        <v>-246941</v>
      </c>
      <c r="BD345" s="2">
        <f t="shared" si="254"/>
        <v>-504896</v>
      </c>
      <c r="BE345" s="2">
        <f t="shared" si="254"/>
        <v>-773835</v>
      </c>
      <c r="BF345" s="2">
        <f t="shared" si="254"/>
        <v>-279895</v>
      </c>
      <c r="BG345" s="2">
        <f t="shared" si="254"/>
        <v>-570721</v>
      </c>
      <c r="BH345" s="2">
        <f t="shared" si="254"/>
        <v>-872452</v>
      </c>
      <c r="BI345" s="2">
        <f t="shared" si="254"/>
        <v>-312612</v>
      </c>
      <c r="BJ345" s="2">
        <f t="shared" si="254"/>
        <v>-636080</v>
      </c>
    </row>
    <row r="346" spans="1:62" x14ac:dyDescent="0.25">
      <c r="A346" s="2" t="s">
        <v>245</v>
      </c>
      <c r="C346" s="2">
        <f>-C366</f>
        <v>14457</v>
      </c>
      <c r="D346" s="2">
        <f>-D366</f>
        <v>17567</v>
      </c>
      <c r="E346" s="2">
        <f t="shared" ref="E346:AL346" si="255">-E366</f>
        <v>14116</v>
      </c>
      <c r="F346" s="2">
        <f t="shared" si="255"/>
        <v>14602</v>
      </c>
      <c r="G346" s="2">
        <f t="shared" si="255"/>
        <v>12900</v>
      </c>
      <c r="H346" s="2">
        <f t="shared" si="255"/>
        <v>11602</v>
      </c>
      <c r="I346" s="2">
        <f t="shared" si="255"/>
        <v>4500</v>
      </c>
      <c r="J346" s="2">
        <f t="shared" si="255"/>
        <v>1393</v>
      </c>
      <c r="K346" s="2">
        <f t="shared" si="255"/>
        <v>-1638</v>
      </c>
      <c r="L346" s="2">
        <f t="shared" si="255"/>
        <v>-4594</v>
      </c>
      <c r="M346" s="2">
        <f t="shared" si="255"/>
        <v>-7481</v>
      </c>
      <c r="N346" s="2">
        <f t="shared" si="255"/>
        <v>-10295</v>
      </c>
      <c r="O346" s="2">
        <f t="shared" si="255"/>
        <v>3022</v>
      </c>
      <c r="P346" s="2">
        <f t="shared" si="255"/>
        <v>-2810</v>
      </c>
      <c r="Q346" s="2">
        <f t="shared" si="255"/>
        <v>-7680</v>
      </c>
      <c r="R346" s="2">
        <f t="shared" si="255"/>
        <v>-12467</v>
      </c>
      <c r="S346" s="2">
        <f t="shared" si="255"/>
        <v>-17173</v>
      </c>
      <c r="T346" s="2">
        <f t="shared" si="255"/>
        <v>-21803</v>
      </c>
      <c r="U346" s="2">
        <f t="shared" si="255"/>
        <v>-27182</v>
      </c>
      <c r="V346" s="2">
        <f t="shared" si="255"/>
        <v>-27436</v>
      </c>
      <c r="W346" s="2">
        <f t="shared" si="255"/>
        <v>-36627</v>
      </c>
      <c r="X346" s="2">
        <f t="shared" si="255"/>
        <v>-42267</v>
      </c>
      <c r="Y346" s="2">
        <f t="shared" si="255"/>
        <v>-47858</v>
      </c>
      <c r="Z346" s="2">
        <f t="shared" si="255"/>
        <v>-53400</v>
      </c>
      <c r="AA346" s="2">
        <f t="shared" si="255"/>
        <v>-42272</v>
      </c>
      <c r="AB346" s="2">
        <f t="shared" si="255"/>
        <v>-48654</v>
      </c>
      <c r="AC346" s="2">
        <f t="shared" si="255"/>
        <v>-54974</v>
      </c>
      <c r="AD346" s="2">
        <f t="shared" si="255"/>
        <v>-61231</v>
      </c>
      <c r="AE346" s="2">
        <f t="shared" si="255"/>
        <v>-67427</v>
      </c>
      <c r="AF346" s="2">
        <f t="shared" si="255"/>
        <v>-73564</v>
      </c>
      <c r="AG346" s="2">
        <f t="shared" si="255"/>
        <v>-78737</v>
      </c>
      <c r="AH346" s="2">
        <f t="shared" si="255"/>
        <v>-87037</v>
      </c>
      <c r="AI346" s="2">
        <f t="shared" si="255"/>
        <v>-95722</v>
      </c>
      <c r="AJ346" s="2">
        <f t="shared" si="255"/>
        <v>-103481</v>
      </c>
      <c r="AK346" s="2">
        <f t="shared" si="255"/>
        <v>-111188</v>
      </c>
      <c r="AL346" s="2">
        <f t="shared" si="255"/>
        <v>-118845</v>
      </c>
      <c r="AM346" s="2">
        <f t="shared" ref="AM346:BJ346" si="256">-AM366</f>
        <v>-108103</v>
      </c>
      <c r="AN346" s="2">
        <f t="shared" si="256"/>
        <v>-116443</v>
      </c>
      <c r="AO346" s="2">
        <f t="shared" si="256"/>
        <v>-123422</v>
      </c>
      <c r="AP346" s="2">
        <f t="shared" si="256"/>
        <v>-132535</v>
      </c>
      <c r="AQ346" s="2">
        <f t="shared" si="256"/>
        <v>-140726</v>
      </c>
      <c r="AR346" s="2">
        <f t="shared" si="256"/>
        <v>-148867</v>
      </c>
      <c r="AS346" s="2">
        <f t="shared" si="256"/>
        <v>-156964</v>
      </c>
      <c r="AT346" s="2">
        <f t="shared" si="256"/>
        <v>-165015</v>
      </c>
      <c r="AU346" s="2">
        <f t="shared" si="256"/>
        <v>-173022</v>
      </c>
      <c r="AV346" s="2">
        <f t="shared" si="256"/>
        <v>-180984</v>
      </c>
      <c r="AW346" s="2">
        <f t="shared" si="256"/>
        <v>-188905</v>
      </c>
      <c r="AX346" s="2">
        <f t="shared" si="256"/>
        <v>-195472</v>
      </c>
      <c r="AY346" s="2">
        <f t="shared" si="256"/>
        <v>-211104</v>
      </c>
      <c r="AZ346" s="2">
        <f t="shared" si="256"/>
        <v>-224831</v>
      </c>
      <c r="BA346" s="2">
        <f t="shared" si="256"/>
        <v>-235900</v>
      </c>
      <c r="BB346" s="2">
        <f t="shared" si="256"/>
        <v>-246941</v>
      </c>
      <c r="BC346" s="2">
        <f t="shared" si="256"/>
        <v>-257955</v>
      </c>
      <c r="BD346" s="2">
        <f t="shared" si="256"/>
        <v>-268939</v>
      </c>
      <c r="BE346" s="2">
        <f t="shared" si="256"/>
        <v>-279895</v>
      </c>
      <c r="BF346" s="2">
        <f t="shared" si="256"/>
        <v>-290826</v>
      </c>
      <c r="BG346" s="2">
        <f t="shared" si="256"/>
        <v>-301731</v>
      </c>
      <c r="BH346" s="2">
        <f t="shared" si="256"/>
        <v>-312612</v>
      </c>
      <c r="BI346" s="2">
        <f t="shared" si="256"/>
        <v>-323468</v>
      </c>
      <c r="BJ346" s="2">
        <f t="shared" si="256"/>
        <v>-334302</v>
      </c>
    </row>
    <row r="347" spans="1:62" x14ac:dyDescent="0.25">
      <c r="A347" s="2" t="s">
        <v>246</v>
      </c>
      <c r="C347" s="2">
        <v>0</v>
      </c>
      <c r="D347" s="2">
        <f>IF(D349=1,-C348,0)</f>
        <v>0</v>
      </c>
      <c r="E347" s="2">
        <f t="shared" ref="E347:AL347" si="257">IF(E349=1,-D348,0)</f>
        <v>0</v>
      </c>
      <c r="F347" s="2">
        <f t="shared" si="257"/>
        <v>-46140</v>
      </c>
      <c r="G347" s="2">
        <f t="shared" si="257"/>
        <v>0</v>
      </c>
      <c r="H347" s="2">
        <f t="shared" si="257"/>
        <v>0</v>
      </c>
      <c r="I347" s="2">
        <f t="shared" si="257"/>
        <v>-39104</v>
      </c>
      <c r="J347" s="2">
        <f t="shared" si="257"/>
        <v>0</v>
      </c>
      <c r="K347" s="2">
        <f t="shared" si="257"/>
        <v>0</v>
      </c>
      <c r="L347" s="2">
        <f t="shared" si="257"/>
        <v>-4255</v>
      </c>
      <c r="M347" s="2">
        <f t="shared" si="257"/>
        <v>0</v>
      </c>
      <c r="N347" s="2">
        <f t="shared" si="257"/>
        <v>0</v>
      </c>
      <c r="O347" s="2">
        <f t="shared" si="257"/>
        <v>22370</v>
      </c>
      <c r="P347" s="2">
        <f t="shared" si="257"/>
        <v>0</v>
      </c>
      <c r="Q347" s="2">
        <f t="shared" si="257"/>
        <v>0</v>
      </c>
      <c r="R347" s="2">
        <f t="shared" si="257"/>
        <v>7468</v>
      </c>
      <c r="S347" s="2">
        <f t="shared" si="257"/>
        <v>0</v>
      </c>
      <c r="T347" s="2">
        <f t="shared" si="257"/>
        <v>0</v>
      </c>
      <c r="U347" s="2">
        <f t="shared" si="257"/>
        <v>51443</v>
      </c>
      <c r="V347" s="2">
        <f t="shared" si="257"/>
        <v>0</v>
      </c>
      <c r="W347" s="2">
        <f t="shared" si="257"/>
        <v>0</v>
      </c>
      <c r="X347" s="2">
        <f t="shared" si="257"/>
        <v>91245</v>
      </c>
      <c r="Y347" s="2">
        <f t="shared" si="257"/>
        <v>0</v>
      </c>
      <c r="Z347" s="2">
        <f t="shared" si="257"/>
        <v>0</v>
      </c>
      <c r="AA347" s="2">
        <f t="shared" si="257"/>
        <v>143525</v>
      </c>
      <c r="AB347" s="2">
        <f t="shared" si="257"/>
        <v>0</v>
      </c>
      <c r="AC347" s="2">
        <f t="shared" si="257"/>
        <v>0</v>
      </c>
      <c r="AD347" s="2">
        <f t="shared" si="257"/>
        <v>145900</v>
      </c>
      <c r="AE347" s="2">
        <f t="shared" si="257"/>
        <v>0</v>
      </c>
      <c r="AF347" s="2">
        <f t="shared" si="257"/>
        <v>0</v>
      </c>
      <c r="AG347" s="2">
        <f t="shared" si="257"/>
        <v>202222</v>
      </c>
      <c r="AH347" s="2">
        <f t="shared" si="257"/>
        <v>0</v>
      </c>
      <c r="AI347" s="2">
        <f t="shared" si="257"/>
        <v>0</v>
      </c>
      <c r="AJ347" s="2">
        <f t="shared" si="257"/>
        <v>261496</v>
      </c>
      <c r="AK347" s="2">
        <f t="shared" si="257"/>
        <v>0</v>
      </c>
      <c r="AL347" s="2">
        <f t="shared" si="257"/>
        <v>0</v>
      </c>
      <c r="AM347" s="2">
        <f t="shared" ref="AM347:BJ347" si="258">IF(AM349=1,-AL348,0)</f>
        <v>333514</v>
      </c>
      <c r="AN347" s="2">
        <f t="shared" si="258"/>
        <v>0</v>
      </c>
      <c r="AO347" s="2">
        <f t="shared" si="258"/>
        <v>0</v>
      </c>
      <c r="AP347" s="2">
        <f t="shared" si="258"/>
        <v>347968</v>
      </c>
      <c r="AQ347" s="2">
        <f t="shared" si="258"/>
        <v>0</v>
      </c>
      <c r="AR347" s="2">
        <f t="shared" si="258"/>
        <v>0</v>
      </c>
      <c r="AS347" s="2">
        <f t="shared" si="258"/>
        <v>422128</v>
      </c>
      <c r="AT347" s="2">
        <f t="shared" si="258"/>
        <v>0</v>
      </c>
      <c r="AU347" s="2">
        <f t="shared" si="258"/>
        <v>0</v>
      </c>
      <c r="AV347" s="2">
        <f t="shared" si="258"/>
        <v>495001</v>
      </c>
      <c r="AW347" s="2">
        <f t="shared" si="258"/>
        <v>0</v>
      </c>
      <c r="AX347" s="2">
        <f t="shared" si="258"/>
        <v>0</v>
      </c>
      <c r="AY347" s="2">
        <f t="shared" si="258"/>
        <v>565361</v>
      </c>
      <c r="AZ347" s="2">
        <f t="shared" si="258"/>
        <v>0</v>
      </c>
      <c r="BA347" s="2">
        <f t="shared" si="258"/>
        <v>0</v>
      </c>
      <c r="BB347" s="2">
        <f t="shared" si="258"/>
        <v>671835</v>
      </c>
      <c r="BC347" s="2">
        <f t="shared" si="258"/>
        <v>0</v>
      </c>
      <c r="BD347" s="2">
        <f t="shared" si="258"/>
        <v>0</v>
      </c>
      <c r="BE347" s="2">
        <f t="shared" si="258"/>
        <v>773835</v>
      </c>
      <c r="BF347" s="2">
        <f t="shared" si="258"/>
        <v>0</v>
      </c>
      <c r="BG347" s="2">
        <f t="shared" si="258"/>
        <v>0</v>
      </c>
      <c r="BH347" s="2">
        <f t="shared" si="258"/>
        <v>872452</v>
      </c>
      <c r="BI347" s="2">
        <f t="shared" si="258"/>
        <v>0</v>
      </c>
      <c r="BJ347" s="2">
        <f t="shared" si="258"/>
        <v>0</v>
      </c>
    </row>
    <row r="348" spans="1:62" x14ac:dyDescent="0.25">
      <c r="A348" s="3" t="str">
        <f>A341</f>
        <v>Balance C/Fwd</v>
      </c>
      <c r="C348" s="2">
        <f>C345+C346+C347</f>
        <v>14457</v>
      </c>
      <c r="D348" s="2">
        <f t="shared" ref="D348:AL348" si="259">D345+D346+D347</f>
        <v>32024</v>
      </c>
      <c r="E348" s="2">
        <f t="shared" si="259"/>
        <v>46140</v>
      </c>
      <c r="F348" s="2">
        <f t="shared" si="259"/>
        <v>14602</v>
      </c>
      <c r="G348" s="2">
        <f t="shared" si="259"/>
        <v>27502</v>
      </c>
      <c r="H348" s="2">
        <f t="shared" si="259"/>
        <v>39104</v>
      </c>
      <c r="I348" s="2">
        <f t="shared" si="259"/>
        <v>4500</v>
      </c>
      <c r="J348" s="2">
        <f t="shared" si="259"/>
        <v>5893</v>
      </c>
      <c r="K348" s="2">
        <f t="shared" si="259"/>
        <v>4255</v>
      </c>
      <c r="L348" s="2">
        <f t="shared" si="259"/>
        <v>-4594</v>
      </c>
      <c r="M348" s="2">
        <f t="shared" si="259"/>
        <v>-12075</v>
      </c>
      <c r="N348" s="2">
        <f t="shared" si="259"/>
        <v>-22370</v>
      </c>
      <c r="O348" s="2">
        <f t="shared" si="259"/>
        <v>3022</v>
      </c>
      <c r="P348" s="2">
        <f t="shared" si="259"/>
        <v>212</v>
      </c>
      <c r="Q348" s="2">
        <f t="shared" si="259"/>
        <v>-7468</v>
      </c>
      <c r="R348" s="2">
        <f t="shared" si="259"/>
        <v>-12467</v>
      </c>
      <c r="S348" s="2">
        <f t="shared" si="259"/>
        <v>-29640</v>
      </c>
      <c r="T348" s="2">
        <f t="shared" si="259"/>
        <v>-51443</v>
      </c>
      <c r="U348" s="2">
        <f t="shared" si="259"/>
        <v>-27182</v>
      </c>
      <c r="V348" s="2">
        <f t="shared" si="259"/>
        <v>-54618</v>
      </c>
      <c r="W348" s="2">
        <f t="shared" si="259"/>
        <v>-91245</v>
      </c>
      <c r="X348" s="2">
        <f t="shared" si="259"/>
        <v>-42267</v>
      </c>
      <c r="Y348" s="2">
        <f t="shared" si="259"/>
        <v>-90125</v>
      </c>
      <c r="Z348" s="2">
        <f t="shared" si="259"/>
        <v>-143525</v>
      </c>
      <c r="AA348" s="2">
        <f t="shared" si="259"/>
        <v>-42272</v>
      </c>
      <c r="AB348" s="2">
        <f t="shared" si="259"/>
        <v>-90926</v>
      </c>
      <c r="AC348" s="2">
        <f t="shared" si="259"/>
        <v>-145900</v>
      </c>
      <c r="AD348" s="2">
        <f t="shared" si="259"/>
        <v>-61231</v>
      </c>
      <c r="AE348" s="2">
        <f t="shared" si="259"/>
        <v>-128658</v>
      </c>
      <c r="AF348" s="2">
        <f t="shared" si="259"/>
        <v>-202222</v>
      </c>
      <c r="AG348" s="2">
        <f t="shared" si="259"/>
        <v>-78737</v>
      </c>
      <c r="AH348" s="2">
        <f t="shared" si="259"/>
        <v>-165774</v>
      </c>
      <c r="AI348" s="2">
        <f t="shared" si="259"/>
        <v>-261496</v>
      </c>
      <c r="AJ348" s="2">
        <f t="shared" si="259"/>
        <v>-103481</v>
      </c>
      <c r="AK348" s="2">
        <f t="shared" si="259"/>
        <v>-214669</v>
      </c>
      <c r="AL348" s="2">
        <f t="shared" si="259"/>
        <v>-333514</v>
      </c>
      <c r="AM348" s="2">
        <f t="shared" ref="AM348:BJ348" si="260">AM345+AM346+AM347</f>
        <v>-108103</v>
      </c>
      <c r="AN348" s="2">
        <f t="shared" si="260"/>
        <v>-224546</v>
      </c>
      <c r="AO348" s="2">
        <f t="shared" si="260"/>
        <v>-347968</v>
      </c>
      <c r="AP348" s="2">
        <f t="shared" si="260"/>
        <v>-132535</v>
      </c>
      <c r="AQ348" s="2">
        <f t="shared" si="260"/>
        <v>-273261</v>
      </c>
      <c r="AR348" s="2">
        <f t="shared" si="260"/>
        <v>-422128</v>
      </c>
      <c r="AS348" s="2">
        <f t="shared" si="260"/>
        <v>-156964</v>
      </c>
      <c r="AT348" s="2">
        <f t="shared" si="260"/>
        <v>-321979</v>
      </c>
      <c r="AU348" s="2">
        <f t="shared" si="260"/>
        <v>-495001</v>
      </c>
      <c r="AV348" s="2">
        <f t="shared" si="260"/>
        <v>-180984</v>
      </c>
      <c r="AW348" s="2">
        <f t="shared" si="260"/>
        <v>-369889</v>
      </c>
      <c r="AX348" s="2">
        <f t="shared" si="260"/>
        <v>-565361</v>
      </c>
      <c r="AY348" s="2">
        <f t="shared" si="260"/>
        <v>-211104</v>
      </c>
      <c r="AZ348" s="2">
        <f t="shared" si="260"/>
        <v>-435935</v>
      </c>
      <c r="BA348" s="2">
        <f t="shared" si="260"/>
        <v>-671835</v>
      </c>
      <c r="BB348" s="2">
        <f t="shared" si="260"/>
        <v>-246941</v>
      </c>
      <c r="BC348" s="2">
        <f t="shared" si="260"/>
        <v>-504896</v>
      </c>
      <c r="BD348" s="2">
        <f t="shared" si="260"/>
        <v>-773835</v>
      </c>
      <c r="BE348" s="2">
        <f t="shared" si="260"/>
        <v>-279895</v>
      </c>
      <c r="BF348" s="2">
        <f t="shared" si="260"/>
        <v>-570721</v>
      </c>
      <c r="BG348" s="2">
        <f t="shared" si="260"/>
        <v>-872452</v>
      </c>
      <c r="BH348" s="2">
        <f t="shared" si="260"/>
        <v>-312612</v>
      </c>
      <c r="BI348" s="2">
        <f t="shared" si="260"/>
        <v>-636080</v>
      </c>
      <c r="BJ348" s="2">
        <f t="shared" si="260"/>
        <v>-970382</v>
      </c>
    </row>
    <row r="349" spans="1:62" x14ac:dyDescent="0.25">
      <c r="B349" s="29" t="s">
        <v>248</v>
      </c>
      <c r="C349" s="29">
        <v>1</v>
      </c>
      <c r="D349" s="29">
        <f>IF(C349+1&gt;3,1,C349+1)</f>
        <v>2</v>
      </c>
      <c r="E349" s="29">
        <f t="shared" ref="E349:AL349" si="261">IF(D349+1&gt;3,1,D349+1)</f>
        <v>3</v>
      </c>
      <c r="F349" s="29">
        <f t="shared" si="261"/>
        <v>1</v>
      </c>
      <c r="G349" s="29">
        <f t="shared" si="261"/>
        <v>2</v>
      </c>
      <c r="H349" s="29">
        <f t="shared" si="261"/>
        <v>3</v>
      </c>
      <c r="I349" s="29">
        <f t="shared" si="261"/>
        <v>1</v>
      </c>
      <c r="J349" s="29">
        <f t="shared" si="261"/>
        <v>2</v>
      </c>
      <c r="K349" s="29">
        <f t="shared" si="261"/>
        <v>3</v>
      </c>
      <c r="L349" s="29">
        <f t="shared" si="261"/>
        <v>1</v>
      </c>
      <c r="M349" s="29">
        <f t="shared" si="261"/>
        <v>2</v>
      </c>
      <c r="N349" s="29">
        <f t="shared" si="261"/>
        <v>3</v>
      </c>
      <c r="O349" s="29">
        <f t="shared" si="261"/>
        <v>1</v>
      </c>
      <c r="P349" s="29">
        <f t="shared" si="261"/>
        <v>2</v>
      </c>
      <c r="Q349" s="29">
        <f t="shared" si="261"/>
        <v>3</v>
      </c>
      <c r="R349" s="29">
        <f t="shared" si="261"/>
        <v>1</v>
      </c>
      <c r="S349" s="29">
        <f t="shared" si="261"/>
        <v>2</v>
      </c>
      <c r="T349" s="29">
        <f t="shared" si="261"/>
        <v>3</v>
      </c>
      <c r="U349" s="29">
        <f t="shared" si="261"/>
        <v>1</v>
      </c>
      <c r="V349" s="29">
        <f t="shared" si="261"/>
        <v>2</v>
      </c>
      <c r="W349" s="29">
        <f t="shared" si="261"/>
        <v>3</v>
      </c>
      <c r="X349" s="29">
        <f t="shared" si="261"/>
        <v>1</v>
      </c>
      <c r="Y349" s="29">
        <f t="shared" si="261"/>
        <v>2</v>
      </c>
      <c r="Z349" s="29">
        <f t="shared" si="261"/>
        <v>3</v>
      </c>
      <c r="AA349" s="29">
        <f t="shared" si="261"/>
        <v>1</v>
      </c>
      <c r="AB349" s="29">
        <f t="shared" si="261"/>
        <v>2</v>
      </c>
      <c r="AC349" s="29">
        <f t="shared" si="261"/>
        <v>3</v>
      </c>
      <c r="AD349" s="29">
        <f t="shared" si="261"/>
        <v>1</v>
      </c>
      <c r="AE349" s="29">
        <f t="shared" si="261"/>
        <v>2</v>
      </c>
      <c r="AF349" s="29">
        <f t="shared" si="261"/>
        <v>3</v>
      </c>
      <c r="AG349" s="29">
        <f t="shared" si="261"/>
        <v>1</v>
      </c>
      <c r="AH349" s="29">
        <f t="shared" si="261"/>
        <v>2</v>
      </c>
      <c r="AI349" s="29">
        <f t="shared" si="261"/>
        <v>3</v>
      </c>
      <c r="AJ349" s="29">
        <f t="shared" si="261"/>
        <v>1</v>
      </c>
      <c r="AK349" s="29">
        <f t="shared" si="261"/>
        <v>2</v>
      </c>
      <c r="AL349" s="29">
        <f t="shared" si="261"/>
        <v>3</v>
      </c>
      <c r="AM349" s="29">
        <f t="shared" ref="AM349:BJ349" si="262">IF(AL349+1&gt;3,1,AL349+1)</f>
        <v>1</v>
      </c>
      <c r="AN349" s="29">
        <f t="shared" si="262"/>
        <v>2</v>
      </c>
      <c r="AO349" s="29">
        <f t="shared" si="262"/>
        <v>3</v>
      </c>
      <c r="AP349" s="29">
        <f t="shared" si="262"/>
        <v>1</v>
      </c>
      <c r="AQ349" s="29">
        <f t="shared" si="262"/>
        <v>2</v>
      </c>
      <c r="AR349" s="29">
        <f t="shared" si="262"/>
        <v>3</v>
      </c>
      <c r="AS349" s="29">
        <f t="shared" si="262"/>
        <v>1</v>
      </c>
      <c r="AT349" s="29">
        <f t="shared" si="262"/>
        <v>2</v>
      </c>
      <c r="AU349" s="29">
        <f t="shared" si="262"/>
        <v>3</v>
      </c>
      <c r="AV349" s="29">
        <f t="shared" si="262"/>
        <v>1</v>
      </c>
      <c r="AW349" s="29">
        <f t="shared" si="262"/>
        <v>2</v>
      </c>
      <c r="AX349" s="29">
        <f t="shared" si="262"/>
        <v>3</v>
      </c>
      <c r="AY349" s="29">
        <f t="shared" si="262"/>
        <v>1</v>
      </c>
      <c r="AZ349" s="29">
        <f t="shared" si="262"/>
        <v>2</v>
      </c>
      <c r="BA349" s="29">
        <f t="shared" si="262"/>
        <v>3</v>
      </c>
      <c r="BB349" s="29">
        <f t="shared" si="262"/>
        <v>1</v>
      </c>
      <c r="BC349" s="29">
        <f t="shared" si="262"/>
        <v>2</v>
      </c>
      <c r="BD349" s="29">
        <f t="shared" si="262"/>
        <v>3</v>
      </c>
      <c r="BE349" s="29">
        <f t="shared" si="262"/>
        <v>1</v>
      </c>
      <c r="BF349" s="29">
        <f t="shared" si="262"/>
        <v>2</v>
      </c>
      <c r="BG349" s="29">
        <f t="shared" si="262"/>
        <v>3</v>
      </c>
      <c r="BH349" s="29">
        <f t="shared" si="262"/>
        <v>1</v>
      </c>
      <c r="BI349" s="29">
        <f t="shared" si="262"/>
        <v>2</v>
      </c>
      <c r="BJ349" s="29">
        <f t="shared" si="262"/>
        <v>3</v>
      </c>
    </row>
    <row r="350" spans="1:62" x14ac:dyDescent="0.25">
      <c r="A350" s="2" t="s">
        <v>48</v>
      </c>
    </row>
    <row r="351" spans="1:62" x14ac:dyDescent="0.25">
      <c r="A351" s="2" t="str">
        <f t="shared" ref="A351:A356" si="263">B15</f>
        <v>SaaS - Tier 1 Sales</v>
      </c>
      <c r="C351" s="2">
        <f>ROUND((C15*'Input Sheet'!$D$248)*'Input Sheet'!$D$247,0)</f>
        <v>0</v>
      </c>
      <c r="D351" s="2">
        <f>ROUND((D15*'Input Sheet'!$D$248)*'Input Sheet'!$D$247,0)</f>
        <v>0</v>
      </c>
      <c r="E351" s="2">
        <f>ROUND((E15*'Input Sheet'!$D$248)*'Input Sheet'!$D$247,0)</f>
        <v>0</v>
      </c>
      <c r="F351" s="2">
        <f>ROUND((F15*'Input Sheet'!$D$248)*'Input Sheet'!$D$247,0)</f>
        <v>0</v>
      </c>
      <c r="G351" s="2">
        <f>ROUND((G15*'Input Sheet'!$D$248)*'Input Sheet'!$D$247,0)</f>
        <v>0</v>
      </c>
      <c r="H351" s="2">
        <f>ROUND((H15*'Input Sheet'!$D$248)*'Input Sheet'!$D$247,0)</f>
        <v>6563</v>
      </c>
      <c r="I351" s="2">
        <f>ROUND((I15*'Input Sheet'!$D$248)*'Input Sheet'!$D$247,0)</f>
        <v>8124</v>
      </c>
      <c r="J351" s="2">
        <f>ROUND((J15*'Input Sheet'!$D$248)*'Input Sheet'!$D$247,0)</f>
        <v>9648</v>
      </c>
      <c r="K351" s="2">
        <f>ROUND((K15*'Input Sheet'!$D$248)*'Input Sheet'!$D$247,0)</f>
        <v>11135</v>
      </c>
      <c r="L351" s="2">
        <f>ROUND((L15*'Input Sheet'!$D$248)*'Input Sheet'!$D$247,0)</f>
        <v>12586</v>
      </c>
      <c r="M351" s="2">
        <f>ROUND((M15*'Input Sheet'!$D$248)*'Input Sheet'!$D$247,0)</f>
        <v>14003</v>
      </c>
      <c r="N351" s="2">
        <f>ROUND((N15*'Input Sheet'!$D$248)*'Input Sheet'!$D$247,0)</f>
        <v>15386</v>
      </c>
      <c r="O351" s="2">
        <f>ROUND((O15*'Input Sheet'!$D$248)*'Input Sheet'!$D$247,0)</f>
        <v>16813</v>
      </c>
      <c r="P351" s="2">
        <f>ROUND((P15*'Input Sheet'!$D$248)*'Input Sheet'!$D$247,0)</f>
        <v>18214</v>
      </c>
      <c r="Q351" s="2">
        <f>ROUND((Q15*'Input Sheet'!$D$248)*'Input Sheet'!$D$247,0)</f>
        <v>19590</v>
      </c>
      <c r="R351" s="2">
        <f>ROUND((R15*'Input Sheet'!$D$248)*'Input Sheet'!$D$247,0)</f>
        <v>20939</v>
      </c>
      <c r="S351" s="2">
        <f>ROUND((S15*'Input Sheet'!$D$248)*'Input Sheet'!$D$247,0)</f>
        <v>22264</v>
      </c>
      <c r="T351" s="2">
        <f>ROUND((T15*'Input Sheet'!$D$248)*'Input Sheet'!$D$247,0)</f>
        <v>23566</v>
      </c>
      <c r="U351" s="2">
        <f>ROUND((U15*'Input Sheet'!$D$248)*'Input Sheet'!$D$247,0)</f>
        <v>25079</v>
      </c>
      <c r="V351" s="2">
        <f>ROUND((V15*'Input Sheet'!$D$248)*'Input Sheet'!$D$247,0)</f>
        <v>26580</v>
      </c>
      <c r="W351" s="2">
        <f>ROUND((W15*'Input Sheet'!$D$248)*'Input Sheet'!$D$247,0)</f>
        <v>28067</v>
      </c>
      <c r="X351" s="2">
        <f>ROUND((X15*'Input Sheet'!$D$248)*'Input Sheet'!$D$247,0)</f>
        <v>29541</v>
      </c>
      <c r="Y351" s="2">
        <f>ROUND((Y15*'Input Sheet'!$D$248)*'Input Sheet'!$D$247,0)</f>
        <v>31003</v>
      </c>
      <c r="Z351" s="2">
        <f>ROUND((Z15*'Input Sheet'!$D$248)*'Input Sheet'!$D$247,0)</f>
        <v>32453</v>
      </c>
      <c r="AA351" s="2">
        <f>ROUND((AA15*'Input Sheet'!$D$248)*'Input Sheet'!$D$247,0)</f>
        <v>40473</v>
      </c>
      <c r="AB351" s="2">
        <f>ROUND((AB15*'Input Sheet'!$D$248)*'Input Sheet'!$D$247,0)</f>
        <v>41984</v>
      </c>
      <c r="AC351" s="2">
        <f>ROUND((AC15*'Input Sheet'!$D$248)*'Input Sheet'!$D$247,0)</f>
        <v>43476</v>
      </c>
      <c r="AD351" s="2">
        <f>ROUND((AD15*'Input Sheet'!$D$248)*'Input Sheet'!$D$247,0)</f>
        <v>44950</v>
      </c>
      <c r="AE351" s="2">
        <f>ROUND((AE15*'Input Sheet'!$D$248)*'Input Sheet'!$D$247,0)</f>
        <v>46406</v>
      </c>
      <c r="AF351" s="2">
        <f>ROUND((AF15*'Input Sheet'!$D$248)*'Input Sheet'!$D$247,0)</f>
        <v>47845</v>
      </c>
      <c r="AG351" s="2">
        <f>ROUND((AG15*'Input Sheet'!$D$248)*'Input Sheet'!$D$247,0)</f>
        <v>49506</v>
      </c>
      <c r="AH351" s="2">
        <f>ROUND((AH15*'Input Sheet'!$D$248)*'Input Sheet'!$D$247,0)</f>
        <v>51154</v>
      </c>
      <c r="AI351" s="2">
        <f>ROUND((AI15*'Input Sheet'!$D$248)*'Input Sheet'!$D$247,0)</f>
        <v>52790</v>
      </c>
      <c r="AJ351" s="2">
        <f>ROUND((AJ15*'Input Sheet'!$D$248)*'Input Sheet'!$D$247,0)</f>
        <v>54413</v>
      </c>
      <c r="AK351" s="2">
        <f>ROUND((AK15*'Input Sheet'!$D$248)*'Input Sheet'!$D$247,0)</f>
        <v>56023</v>
      </c>
      <c r="AL351" s="2">
        <f>ROUND((AL15*'Input Sheet'!$D$248)*'Input Sheet'!$D$247,0)</f>
        <v>57622</v>
      </c>
      <c r="AM351" s="2">
        <f>ROUND((AM15*'Input Sheet'!$D$248)*'Input Sheet'!$D$247,0)</f>
        <v>64143</v>
      </c>
      <c r="AN351" s="2">
        <f>ROUND((AN15*'Input Sheet'!$D$248)*'Input Sheet'!$D$247,0)</f>
        <v>65849</v>
      </c>
      <c r="AO351" s="2">
        <f>ROUND((AO15*'Input Sheet'!$D$248)*'Input Sheet'!$D$247,0)</f>
        <v>67544</v>
      </c>
      <c r="AP351" s="2">
        <f>ROUND((AP15*'Input Sheet'!$D$248)*'Input Sheet'!$D$247,0)</f>
        <v>69226</v>
      </c>
      <c r="AQ351" s="2">
        <f>ROUND((AQ15*'Input Sheet'!$D$248)*'Input Sheet'!$D$247,0)</f>
        <v>70896</v>
      </c>
      <c r="AR351" s="2">
        <f>ROUND((AR15*'Input Sheet'!$D$248)*'Input Sheet'!$D$247,0)</f>
        <v>72555</v>
      </c>
      <c r="AS351" s="2">
        <f>ROUND((AS15*'Input Sheet'!$D$248)*'Input Sheet'!$D$247,0)</f>
        <v>74203</v>
      </c>
      <c r="AT351" s="2">
        <f>ROUND((AT15*'Input Sheet'!$D$248)*'Input Sheet'!$D$247,0)</f>
        <v>75840</v>
      </c>
      <c r="AU351" s="2">
        <f>ROUND((AU15*'Input Sheet'!$D$248)*'Input Sheet'!$D$247,0)</f>
        <v>77466</v>
      </c>
      <c r="AV351" s="2">
        <f>ROUND((AV15*'Input Sheet'!$D$248)*'Input Sheet'!$D$247,0)</f>
        <v>79081</v>
      </c>
      <c r="AW351" s="2">
        <f>ROUND((AW15*'Input Sheet'!$D$248)*'Input Sheet'!$D$247,0)</f>
        <v>80686</v>
      </c>
      <c r="AX351" s="2">
        <f>ROUND((AX15*'Input Sheet'!$D$248)*'Input Sheet'!$D$247,0)</f>
        <v>82281</v>
      </c>
      <c r="AY351" s="2">
        <f>ROUND((AY15*'Input Sheet'!$D$248)*'Input Sheet'!$D$247,0)</f>
        <v>90317</v>
      </c>
      <c r="AZ351" s="2">
        <f>ROUND((AZ15*'Input Sheet'!$D$248)*'Input Sheet'!$D$247,0)</f>
        <v>92014</v>
      </c>
      <c r="BA351" s="2">
        <f>ROUND((BA15*'Input Sheet'!$D$248)*'Input Sheet'!$D$247,0)</f>
        <v>93700</v>
      </c>
      <c r="BB351" s="2">
        <f>ROUND((BB15*'Input Sheet'!$D$248)*'Input Sheet'!$D$247,0)</f>
        <v>95376</v>
      </c>
      <c r="BC351" s="2">
        <f>ROUND((BC15*'Input Sheet'!$D$248)*'Input Sheet'!$D$247,0)</f>
        <v>97043</v>
      </c>
      <c r="BD351" s="2">
        <f>ROUND((BD15*'Input Sheet'!$D$248)*'Input Sheet'!$D$247,0)</f>
        <v>98700</v>
      </c>
      <c r="BE351" s="2">
        <f>ROUND((BE15*'Input Sheet'!$D$248)*'Input Sheet'!$D$247,0)</f>
        <v>100347</v>
      </c>
      <c r="BF351" s="2">
        <f>ROUND((BF15*'Input Sheet'!$D$248)*'Input Sheet'!$D$247,0)</f>
        <v>101986</v>
      </c>
      <c r="BG351" s="2">
        <f>ROUND((BG15*'Input Sheet'!$D$248)*'Input Sheet'!$D$247,0)</f>
        <v>103616</v>
      </c>
      <c r="BH351" s="2">
        <f>ROUND((BH15*'Input Sheet'!$D$248)*'Input Sheet'!$D$247,0)</f>
        <v>105237</v>
      </c>
      <c r="BI351" s="2">
        <f>ROUND((BI15*'Input Sheet'!$D$248)*'Input Sheet'!$D$247,0)</f>
        <v>106850</v>
      </c>
      <c r="BJ351" s="2">
        <f>ROUND((BJ15*'Input Sheet'!$D$248)*'Input Sheet'!$D$247,0)</f>
        <v>108455</v>
      </c>
    </row>
    <row r="352" spans="1:62" x14ac:dyDescent="0.25">
      <c r="A352" s="2" t="str">
        <f t="shared" si="263"/>
        <v>SaaS 2 - Tier 2 Sales</v>
      </c>
      <c r="C352" s="2">
        <f>ROUND((C16*'Input Sheet'!$D$248)*'Input Sheet'!$D$247,0)</f>
        <v>0</v>
      </c>
      <c r="D352" s="2">
        <f>ROUND((D16*'Input Sheet'!$D$248)*'Input Sheet'!$D$247,0)</f>
        <v>0</v>
      </c>
      <c r="E352" s="2">
        <f>ROUND((E16*'Input Sheet'!$D$248)*'Input Sheet'!$D$247,0)</f>
        <v>0</v>
      </c>
      <c r="F352" s="2">
        <f>ROUND((F16*'Input Sheet'!$D$248)*'Input Sheet'!$D$247,0)</f>
        <v>0</v>
      </c>
      <c r="G352" s="2">
        <f>ROUND((G16*'Input Sheet'!$D$248)*'Input Sheet'!$D$247,0)</f>
        <v>0</v>
      </c>
      <c r="H352" s="2">
        <f>ROUND((H16*'Input Sheet'!$D$248)*'Input Sheet'!$D$247,0)</f>
        <v>3981</v>
      </c>
      <c r="I352" s="2">
        <f>ROUND((I16*'Input Sheet'!$D$248)*'Input Sheet'!$D$247,0)</f>
        <v>5295</v>
      </c>
      <c r="J352" s="2">
        <f>ROUND((J16*'Input Sheet'!$D$248)*'Input Sheet'!$D$247,0)</f>
        <v>6577</v>
      </c>
      <c r="K352" s="2">
        <f>ROUND((K16*'Input Sheet'!$D$248)*'Input Sheet'!$D$247,0)</f>
        <v>7827</v>
      </c>
      <c r="L352" s="2">
        <f>ROUND((L16*'Input Sheet'!$D$248)*'Input Sheet'!$D$247,0)</f>
        <v>9047</v>
      </c>
      <c r="M352" s="2">
        <f>ROUND((M16*'Input Sheet'!$D$248)*'Input Sheet'!$D$247,0)</f>
        <v>10238</v>
      </c>
      <c r="N352" s="2">
        <f>ROUND((N16*'Input Sheet'!$D$248)*'Input Sheet'!$D$247,0)</f>
        <v>11400</v>
      </c>
      <c r="O352" s="2">
        <f>ROUND((O16*'Input Sheet'!$D$248)*'Input Sheet'!$D$247,0)</f>
        <v>15241</v>
      </c>
      <c r="P352" s="2">
        <f>ROUND((P16*'Input Sheet'!$D$248)*'Input Sheet'!$D$247,0)</f>
        <v>17289</v>
      </c>
      <c r="Q352" s="2">
        <f>ROUND((Q16*'Input Sheet'!$D$248)*'Input Sheet'!$D$247,0)</f>
        <v>19297</v>
      </c>
      <c r="R352" s="2">
        <f>ROUND((R16*'Input Sheet'!$D$248)*'Input Sheet'!$D$247,0)</f>
        <v>21267</v>
      </c>
      <c r="S352" s="2">
        <f>ROUND((S16*'Input Sheet'!$D$248)*'Input Sheet'!$D$247,0)</f>
        <v>23200</v>
      </c>
      <c r="T352" s="2">
        <f>ROUND((T16*'Input Sheet'!$D$248)*'Input Sheet'!$D$247,0)</f>
        <v>25097</v>
      </c>
      <c r="U352" s="2">
        <f>ROUND((U16*'Input Sheet'!$D$248)*'Input Sheet'!$D$247,0)</f>
        <v>27872</v>
      </c>
      <c r="V352" s="2">
        <f>ROUND((V16*'Input Sheet'!$D$248)*'Input Sheet'!$D$247,0)</f>
        <v>30621</v>
      </c>
      <c r="W352" s="2">
        <f>ROUND((W16*'Input Sheet'!$D$248)*'Input Sheet'!$D$247,0)</f>
        <v>33344</v>
      </c>
      <c r="X352" s="2">
        <f>ROUND((X16*'Input Sheet'!$D$248)*'Input Sheet'!$D$247,0)</f>
        <v>36042</v>
      </c>
      <c r="Y352" s="2">
        <f>ROUND((Y16*'Input Sheet'!$D$248)*'Input Sheet'!$D$247,0)</f>
        <v>38716</v>
      </c>
      <c r="Z352" s="2">
        <f>ROUND((Z16*'Input Sheet'!$D$248)*'Input Sheet'!$D$247,0)</f>
        <v>41366</v>
      </c>
      <c r="AA352" s="2">
        <f>ROUND((AA16*'Input Sheet'!$D$248)*'Input Sheet'!$D$247,0)</f>
        <v>47639</v>
      </c>
      <c r="AB352" s="2">
        <f>ROUND((AB16*'Input Sheet'!$D$248)*'Input Sheet'!$D$247,0)</f>
        <v>51105</v>
      </c>
      <c r="AC352" s="2">
        <f>ROUND((AC16*'Input Sheet'!$D$248)*'Input Sheet'!$D$247,0)</f>
        <v>54525</v>
      </c>
      <c r="AD352" s="2">
        <f>ROUND((AD16*'Input Sheet'!$D$248)*'Input Sheet'!$D$247,0)</f>
        <v>57898</v>
      </c>
      <c r="AE352" s="2">
        <f>ROUND((AE16*'Input Sheet'!$D$248)*'Input Sheet'!$D$247,0)</f>
        <v>61227</v>
      </c>
      <c r="AF352" s="2">
        <f>ROUND((AF16*'Input Sheet'!$D$248)*'Input Sheet'!$D$247,0)</f>
        <v>64511</v>
      </c>
      <c r="AG352" s="2">
        <f>ROUND((AG16*'Input Sheet'!$D$248)*'Input Sheet'!$D$247,0)</f>
        <v>68829</v>
      </c>
      <c r="AH352" s="2">
        <f>ROUND((AH16*'Input Sheet'!$D$248)*'Input Sheet'!$D$247,0)</f>
        <v>73110</v>
      </c>
      <c r="AI352" s="2">
        <f>ROUND((AI16*'Input Sheet'!$D$248)*'Input Sheet'!$D$247,0)</f>
        <v>77352</v>
      </c>
      <c r="AJ352" s="2">
        <f>ROUND((AJ16*'Input Sheet'!$D$248)*'Input Sheet'!$D$247,0)</f>
        <v>81558</v>
      </c>
      <c r="AK352" s="2">
        <f>ROUND((AK16*'Input Sheet'!$D$248)*'Input Sheet'!$D$247,0)</f>
        <v>85728</v>
      </c>
      <c r="AL352" s="2">
        <f>ROUND((AL16*'Input Sheet'!$D$248)*'Input Sheet'!$D$247,0)</f>
        <v>89862</v>
      </c>
      <c r="AM352" s="2">
        <f>ROUND((AM16*'Input Sheet'!$D$248)*'Input Sheet'!$D$247,0)</f>
        <v>105706</v>
      </c>
      <c r="AN352" s="2">
        <f>ROUND((AN16*'Input Sheet'!$D$248)*'Input Sheet'!$D$247,0)</f>
        <v>110279</v>
      </c>
      <c r="AO352" s="2">
        <f>ROUND((AO16*'Input Sheet'!$D$248)*'Input Sheet'!$D$247,0)</f>
        <v>114814</v>
      </c>
      <c r="AP352" s="2">
        <f>ROUND((AP16*'Input Sheet'!$D$248)*'Input Sheet'!$D$247,0)</f>
        <v>119312</v>
      </c>
      <c r="AQ352" s="2">
        <f>ROUND((AQ16*'Input Sheet'!$D$248)*'Input Sheet'!$D$247,0)</f>
        <v>123773</v>
      </c>
      <c r="AR352" s="2">
        <f>ROUND((AR16*'Input Sheet'!$D$248)*'Input Sheet'!$D$247,0)</f>
        <v>128199</v>
      </c>
      <c r="AS352" s="2">
        <f>ROUND((AS16*'Input Sheet'!$D$248)*'Input Sheet'!$D$247,0)</f>
        <v>132591</v>
      </c>
      <c r="AT352" s="2">
        <f>ROUND((AT16*'Input Sheet'!$D$248)*'Input Sheet'!$D$247,0)</f>
        <v>136947</v>
      </c>
      <c r="AU352" s="2">
        <f>ROUND((AU16*'Input Sheet'!$D$248)*'Input Sheet'!$D$247,0)</f>
        <v>141270</v>
      </c>
      <c r="AV352" s="2">
        <f>ROUND((AV16*'Input Sheet'!$D$248)*'Input Sheet'!$D$247,0)</f>
        <v>145560</v>
      </c>
      <c r="AW352" s="2">
        <f>ROUND((AW16*'Input Sheet'!$D$248)*'Input Sheet'!$D$247,0)</f>
        <v>149818</v>
      </c>
      <c r="AX352" s="2">
        <f>ROUND((AX16*'Input Sheet'!$D$248)*'Input Sheet'!$D$247,0)</f>
        <v>154044</v>
      </c>
      <c r="AY352" s="2">
        <f>ROUND((AY16*'Input Sheet'!$D$248)*'Input Sheet'!$D$247,0)</f>
        <v>160311</v>
      </c>
      <c r="AZ352" s="2">
        <f>ROUND((AZ16*'Input Sheet'!$D$248)*'Input Sheet'!$D$247,0)</f>
        <v>166554</v>
      </c>
      <c r="BA352" s="2">
        <f>ROUND((BA16*'Input Sheet'!$D$248)*'Input Sheet'!$D$247,0)</f>
        <v>172773</v>
      </c>
      <c r="BB352" s="2">
        <f>ROUND((BB16*'Input Sheet'!$D$248)*'Input Sheet'!$D$247,0)</f>
        <v>178970</v>
      </c>
      <c r="BC352" s="2">
        <f>ROUND((BC16*'Input Sheet'!$D$248)*'Input Sheet'!$D$247,0)</f>
        <v>185145</v>
      </c>
      <c r="BD352" s="2">
        <f>ROUND((BD16*'Input Sheet'!$D$248)*'Input Sheet'!$D$247,0)</f>
        <v>191297</v>
      </c>
      <c r="BE352" s="2">
        <f>ROUND((BE16*'Input Sheet'!$D$248)*'Input Sheet'!$D$247,0)</f>
        <v>197429</v>
      </c>
      <c r="BF352" s="2">
        <f>ROUND((BF16*'Input Sheet'!$D$248)*'Input Sheet'!$D$247,0)</f>
        <v>203539</v>
      </c>
      <c r="BG352" s="2">
        <f>ROUND((BG16*'Input Sheet'!$D$248)*'Input Sheet'!$D$247,0)</f>
        <v>209628</v>
      </c>
      <c r="BH352" s="2">
        <f>ROUND((BH16*'Input Sheet'!$D$248)*'Input Sheet'!$D$247,0)</f>
        <v>215697</v>
      </c>
      <c r="BI352" s="2">
        <f>ROUND((BI16*'Input Sheet'!$D$248)*'Input Sheet'!$D$247,0)</f>
        <v>221746</v>
      </c>
      <c r="BJ352" s="2">
        <f>ROUND((BJ16*'Input Sheet'!$D$248)*'Input Sheet'!$D$247,0)</f>
        <v>227776</v>
      </c>
    </row>
    <row r="353" spans="1:62" x14ac:dyDescent="0.25">
      <c r="A353" s="2" t="str">
        <f t="shared" si="263"/>
        <v>SaaS 3 - Tier 3 Sales</v>
      </c>
      <c r="C353" s="2">
        <f>ROUND((C17*'Input Sheet'!$D$248)*'Input Sheet'!$D$247,0)</f>
        <v>0</v>
      </c>
      <c r="D353" s="2">
        <f>ROUND((D17*'Input Sheet'!$D$248)*'Input Sheet'!$D$247,0)</f>
        <v>0</v>
      </c>
      <c r="E353" s="2">
        <f>ROUND((E17*'Input Sheet'!$D$248)*'Input Sheet'!$D$247,0)</f>
        <v>0</v>
      </c>
      <c r="F353" s="2">
        <f>ROUND((F17*'Input Sheet'!$D$248)*'Input Sheet'!$D$247,0)</f>
        <v>0</v>
      </c>
      <c r="G353" s="2">
        <f>ROUND((G17*'Input Sheet'!$D$248)*'Input Sheet'!$D$247,0)</f>
        <v>0</v>
      </c>
      <c r="H353" s="2">
        <f>ROUND((H17*'Input Sheet'!$D$248)*'Input Sheet'!$D$247,0)</f>
        <v>1313</v>
      </c>
      <c r="I353" s="2">
        <f>ROUND((I17*'Input Sheet'!$D$248)*'Input Sheet'!$D$247,0)</f>
        <v>1273</v>
      </c>
      <c r="J353" s="2">
        <f>ROUND((J17*'Input Sheet'!$D$248)*'Input Sheet'!$D$247,0)</f>
        <v>1707</v>
      </c>
      <c r="K353" s="2">
        <f>ROUND((K17*'Input Sheet'!$D$248)*'Input Sheet'!$D$247,0)</f>
        <v>2131</v>
      </c>
      <c r="L353" s="2">
        <f>ROUND((L17*'Input Sheet'!$D$248)*'Input Sheet'!$D$247,0)</f>
        <v>2544</v>
      </c>
      <c r="M353" s="2">
        <f>ROUND((M17*'Input Sheet'!$D$248)*'Input Sheet'!$D$247,0)</f>
        <v>2948</v>
      </c>
      <c r="N353" s="2">
        <f>ROUND((N17*'Input Sheet'!$D$248)*'Input Sheet'!$D$247,0)</f>
        <v>3341</v>
      </c>
      <c r="O353" s="2">
        <f>ROUND((O17*'Input Sheet'!$D$248)*'Input Sheet'!$D$247,0)</f>
        <v>4441</v>
      </c>
      <c r="P353" s="2">
        <f>ROUND((P17*'Input Sheet'!$D$248)*'Input Sheet'!$D$247,0)</f>
        <v>5302</v>
      </c>
      <c r="Q353" s="2">
        <f>ROUND((Q17*'Input Sheet'!$D$248)*'Input Sheet'!$D$247,0)</f>
        <v>6145</v>
      </c>
      <c r="R353" s="2">
        <f>ROUND((R17*'Input Sheet'!$D$248)*'Input Sheet'!$D$247,0)</f>
        <v>6973</v>
      </c>
      <c r="S353" s="2">
        <f>ROUND((S17*'Input Sheet'!$D$248)*'Input Sheet'!$D$247,0)</f>
        <v>7784</v>
      </c>
      <c r="T353" s="2">
        <f>ROUND((T17*'Input Sheet'!$D$248)*'Input Sheet'!$D$247,0)</f>
        <v>8581</v>
      </c>
      <c r="U353" s="2">
        <f>ROUND((U17*'Input Sheet'!$D$248)*'Input Sheet'!$D$247,0)</f>
        <v>9572</v>
      </c>
      <c r="V353" s="2">
        <f>ROUND((V17*'Input Sheet'!$D$248)*'Input Sheet'!$D$247,0)</f>
        <v>10555</v>
      </c>
      <c r="W353" s="2">
        <f>ROUND((W17*'Input Sheet'!$D$248)*'Input Sheet'!$D$247,0)</f>
        <v>11528</v>
      </c>
      <c r="X353" s="2">
        <f>ROUND((X17*'Input Sheet'!$D$248)*'Input Sheet'!$D$247,0)</f>
        <v>12492</v>
      </c>
      <c r="Y353" s="2">
        <f>ROUND((Y17*'Input Sheet'!$D$248)*'Input Sheet'!$D$247,0)</f>
        <v>13448</v>
      </c>
      <c r="Z353" s="2">
        <f>ROUND((Z17*'Input Sheet'!$D$248)*'Input Sheet'!$D$247,0)</f>
        <v>14395</v>
      </c>
      <c r="AA353" s="2">
        <f>ROUND((AA17*'Input Sheet'!$D$248)*'Input Sheet'!$D$247,0)</f>
        <v>15426</v>
      </c>
      <c r="AB353" s="2">
        <f>ROUND((AB17*'Input Sheet'!$D$248)*'Input Sheet'!$D$247,0)</f>
        <v>16463</v>
      </c>
      <c r="AC353" s="2">
        <f>ROUND((AC17*'Input Sheet'!$D$248)*'Input Sheet'!$D$247,0)</f>
        <v>17506</v>
      </c>
      <c r="AD353" s="2">
        <f>ROUND((AD17*'Input Sheet'!$D$248)*'Input Sheet'!$D$247,0)</f>
        <v>18556</v>
      </c>
      <c r="AE353" s="2">
        <f>ROUND((AE17*'Input Sheet'!$D$248)*'Input Sheet'!$D$247,0)</f>
        <v>19613</v>
      </c>
      <c r="AF353" s="2">
        <f>ROUND((AF17*'Input Sheet'!$D$248)*'Input Sheet'!$D$247,0)</f>
        <v>20678</v>
      </c>
      <c r="AG353" s="2">
        <f>ROUND((AG17*'Input Sheet'!$D$248)*'Input Sheet'!$D$247,0)</f>
        <v>22482</v>
      </c>
      <c r="AH353" s="2">
        <f>ROUND((AH17*'Input Sheet'!$D$248)*'Input Sheet'!$D$247,0)</f>
        <v>24291</v>
      </c>
      <c r="AI353" s="2">
        <f>ROUND((AI17*'Input Sheet'!$D$248)*'Input Sheet'!$D$247,0)</f>
        <v>26105</v>
      </c>
      <c r="AJ353" s="2">
        <f>ROUND((AJ17*'Input Sheet'!$D$248)*'Input Sheet'!$D$247,0)</f>
        <v>27925</v>
      </c>
      <c r="AK353" s="2">
        <f>ROUND((AK17*'Input Sheet'!$D$248)*'Input Sheet'!$D$247,0)</f>
        <v>29750</v>
      </c>
      <c r="AL353" s="2">
        <f>ROUND((AL17*'Input Sheet'!$D$248)*'Input Sheet'!$D$247,0)</f>
        <v>31582</v>
      </c>
      <c r="AM353" s="2">
        <f>ROUND((AM17*'Input Sheet'!$D$248)*'Input Sheet'!$D$247,0)</f>
        <v>37598</v>
      </c>
      <c r="AN353" s="2">
        <f>ROUND((AN17*'Input Sheet'!$D$248)*'Input Sheet'!$D$247,0)</f>
        <v>39674</v>
      </c>
      <c r="AO353" s="2">
        <f>ROUND((AO17*'Input Sheet'!$D$248)*'Input Sheet'!$D$247,0)</f>
        <v>41759</v>
      </c>
      <c r="AP353" s="2">
        <f>ROUND((AP17*'Input Sheet'!$D$248)*'Input Sheet'!$D$247,0)</f>
        <v>43852</v>
      </c>
      <c r="AQ353" s="2">
        <f>ROUND((AQ17*'Input Sheet'!$D$248)*'Input Sheet'!$D$247,0)</f>
        <v>45955</v>
      </c>
      <c r="AR353" s="2">
        <f>ROUND((AR17*'Input Sheet'!$D$248)*'Input Sheet'!$D$247,0)</f>
        <v>48068</v>
      </c>
      <c r="AS353" s="2">
        <f>ROUND((AS17*'Input Sheet'!$D$248)*'Input Sheet'!$D$247,0)</f>
        <v>50191</v>
      </c>
      <c r="AT353" s="2">
        <f>ROUND((AT17*'Input Sheet'!$D$248)*'Input Sheet'!$D$247,0)</f>
        <v>52325</v>
      </c>
      <c r="AU353" s="2">
        <f>ROUND((AU17*'Input Sheet'!$D$248)*'Input Sheet'!$D$247,0)</f>
        <v>54471</v>
      </c>
      <c r="AV353" s="2">
        <f>ROUND((AV17*'Input Sheet'!$D$248)*'Input Sheet'!$D$247,0)</f>
        <v>56628</v>
      </c>
      <c r="AW353" s="2">
        <f>ROUND((AW17*'Input Sheet'!$D$248)*'Input Sheet'!$D$247,0)</f>
        <v>58797</v>
      </c>
      <c r="AX353" s="2">
        <f>ROUND((AX17*'Input Sheet'!$D$248)*'Input Sheet'!$D$247,0)</f>
        <v>60979</v>
      </c>
      <c r="AY353" s="2">
        <f>ROUND((AY17*'Input Sheet'!$D$248)*'Input Sheet'!$D$247,0)</f>
        <v>71414</v>
      </c>
      <c r="AZ353" s="2">
        <f>ROUND((AZ17*'Input Sheet'!$D$248)*'Input Sheet'!$D$247,0)</f>
        <v>75081</v>
      </c>
      <c r="BA353" s="2">
        <f>ROUND((BA17*'Input Sheet'!$D$248)*'Input Sheet'!$D$247,0)</f>
        <v>78754</v>
      </c>
      <c r="BB353" s="2">
        <f>ROUND((BB17*'Input Sheet'!$D$248)*'Input Sheet'!$D$247,0)</f>
        <v>82435</v>
      </c>
      <c r="BC353" s="2">
        <f>ROUND((BC17*'Input Sheet'!$D$248)*'Input Sheet'!$D$247,0)</f>
        <v>86124</v>
      </c>
      <c r="BD353" s="2">
        <f>ROUND((BD17*'Input Sheet'!$D$248)*'Input Sheet'!$D$247,0)</f>
        <v>89822</v>
      </c>
      <c r="BE353" s="2">
        <f>ROUND((BE17*'Input Sheet'!$D$248)*'Input Sheet'!$D$247,0)</f>
        <v>93527</v>
      </c>
      <c r="BF353" s="2">
        <f>ROUND((BF17*'Input Sheet'!$D$248)*'Input Sheet'!$D$247,0)</f>
        <v>97242</v>
      </c>
      <c r="BG353" s="2">
        <f>ROUND((BG17*'Input Sheet'!$D$248)*'Input Sheet'!$D$247,0)</f>
        <v>100966</v>
      </c>
      <c r="BH353" s="2">
        <f>ROUND((BH17*'Input Sheet'!$D$248)*'Input Sheet'!$D$247,0)</f>
        <v>104700</v>
      </c>
      <c r="BI353" s="2">
        <f>ROUND((BI17*'Input Sheet'!$D$248)*'Input Sheet'!$D$247,0)</f>
        <v>108444</v>
      </c>
      <c r="BJ353" s="2">
        <f>ROUND((BJ17*'Input Sheet'!$D$248)*'Input Sheet'!$D$247,0)</f>
        <v>112198</v>
      </c>
    </row>
    <row r="354" spans="1:62" x14ac:dyDescent="0.25">
      <c r="A354" s="2" t="str">
        <f t="shared" si="263"/>
        <v>Licensing 1 - Basic Data API Sales</v>
      </c>
      <c r="C354" s="2">
        <f>ROUND((C18*'Input Sheet'!$D$248)*'Input Sheet'!$D$247,0)</f>
        <v>0</v>
      </c>
      <c r="D354" s="2">
        <f>ROUND((D18*'Input Sheet'!$D$248)*'Input Sheet'!$D$247,0)</f>
        <v>0</v>
      </c>
      <c r="E354" s="2">
        <f>ROUND((E18*'Input Sheet'!$D$248)*'Input Sheet'!$D$247,0)</f>
        <v>0</v>
      </c>
      <c r="F354" s="2">
        <f>ROUND((F18*'Input Sheet'!$D$248)*'Input Sheet'!$D$247,0)</f>
        <v>0</v>
      </c>
      <c r="G354" s="2">
        <f>ROUND((G18*'Input Sheet'!$D$248)*'Input Sheet'!$D$247,0)</f>
        <v>0</v>
      </c>
      <c r="H354" s="2">
        <f>ROUND((H18*'Input Sheet'!$D$248)*'Input Sheet'!$D$247,0)</f>
        <v>0</v>
      </c>
      <c r="I354" s="2">
        <f>ROUND((I18*'Input Sheet'!$D$248)*'Input Sheet'!$D$247,0)</f>
        <v>0</v>
      </c>
      <c r="J354" s="2">
        <f>ROUND((J18*'Input Sheet'!$D$248)*'Input Sheet'!$D$247,0)</f>
        <v>0</v>
      </c>
      <c r="K354" s="2">
        <f>ROUND((K18*'Input Sheet'!$D$248)*'Input Sheet'!$D$247,0)</f>
        <v>0</v>
      </c>
      <c r="L354" s="2">
        <f>ROUND((L18*'Input Sheet'!$D$248)*'Input Sheet'!$D$247,0)</f>
        <v>0</v>
      </c>
      <c r="M354" s="2">
        <f>ROUND((M18*'Input Sheet'!$D$248)*'Input Sheet'!$D$247,0)</f>
        <v>0</v>
      </c>
      <c r="N354" s="2">
        <f>ROUND((N18*'Input Sheet'!$D$248)*'Input Sheet'!$D$247,0)</f>
        <v>0</v>
      </c>
      <c r="O354" s="2">
        <f>ROUND((O18*'Input Sheet'!$D$248)*'Input Sheet'!$D$247,0)</f>
        <v>875</v>
      </c>
      <c r="P354" s="2">
        <f>ROUND((P18*'Input Sheet'!$D$248)*'Input Sheet'!$D$247,0)</f>
        <v>1746</v>
      </c>
      <c r="Q354" s="2">
        <f>ROUND((Q18*'Input Sheet'!$D$248)*'Input Sheet'!$D$247,0)</f>
        <v>2612</v>
      </c>
      <c r="R354" s="2">
        <f>ROUND((R18*'Input Sheet'!$D$248)*'Input Sheet'!$D$247,0)</f>
        <v>3474</v>
      </c>
      <c r="S354" s="2">
        <f>ROUND((S18*'Input Sheet'!$D$248)*'Input Sheet'!$D$247,0)</f>
        <v>4332</v>
      </c>
      <c r="T354" s="2">
        <f>ROUND((T18*'Input Sheet'!$D$248)*'Input Sheet'!$D$247,0)</f>
        <v>5186</v>
      </c>
      <c r="U354" s="2">
        <f>ROUND((U18*'Input Sheet'!$D$248)*'Input Sheet'!$D$247,0)</f>
        <v>5186</v>
      </c>
      <c r="V354" s="2">
        <f>ROUND((V18*'Input Sheet'!$D$248)*'Input Sheet'!$D$247,0)</f>
        <v>6035</v>
      </c>
      <c r="W354" s="2">
        <f>ROUND((W18*'Input Sheet'!$D$248)*'Input Sheet'!$D$247,0)</f>
        <v>6881</v>
      </c>
      <c r="X354" s="2">
        <f>ROUND((X18*'Input Sheet'!$D$248)*'Input Sheet'!$D$247,0)</f>
        <v>7723</v>
      </c>
      <c r="Y354" s="2">
        <f>ROUND((Y18*'Input Sheet'!$D$248)*'Input Sheet'!$D$247,0)</f>
        <v>8561</v>
      </c>
      <c r="Z354" s="2">
        <f>ROUND((Z18*'Input Sheet'!$D$248)*'Input Sheet'!$D$247,0)</f>
        <v>9395</v>
      </c>
      <c r="AA354" s="2">
        <f>ROUND((AA18*'Input Sheet'!$D$248)*'Input Sheet'!$D$247,0)</f>
        <v>10225</v>
      </c>
      <c r="AB354" s="2">
        <f>ROUND((AB18*'Input Sheet'!$D$248)*'Input Sheet'!$D$247,0)</f>
        <v>11052</v>
      </c>
      <c r="AC354" s="2">
        <f>ROUND((AC18*'Input Sheet'!$D$248)*'Input Sheet'!$D$247,0)</f>
        <v>11875</v>
      </c>
      <c r="AD354" s="2">
        <f>ROUND((AD18*'Input Sheet'!$D$248)*'Input Sheet'!$D$247,0)</f>
        <v>12695</v>
      </c>
      <c r="AE354" s="2">
        <f>ROUND((AE18*'Input Sheet'!$D$248)*'Input Sheet'!$D$247,0)</f>
        <v>13511</v>
      </c>
      <c r="AF354" s="2">
        <f>ROUND((AF18*'Input Sheet'!$D$248)*'Input Sheet'!$D$247,0)</f>
        <v>14323</v>
      </c>
      <c r="AG354" s="2">
        <f>ROUND((AG18*'Input Sheet'!$D$248)*'Input Sheet'!$D$247,0)</f>
        <v>15133</v>
      </c>
      <c r="AH354" s="2">
        <f>ROUND((AH18*'Input Sheet'!$D$248)*'Input Sheet'!$D$247,0)</f>
        <v>15938</v>
      </c>
      <c r="AI354" s="2">
        <f>ROUND((AI18*'Input Sheet'!$D$248)*'Input Sheet'!$D$247,0)</f>
        <v>16741</v>
      </c>
      <c r="AJ354" s="2">
        <f>ROUND((AJ18*'Input Sheet'!$D$248)*'Input Sheet'!$D$247,0)</f>
        <v>17540</v>
      </c>
      <c r="AK354" s="2">
        <f>ROUND((AK18*'Input Sheet'!$D$248)*'Input Sheet'!$D$247,0)</f>
        <v>18337</v>
      </c>
      <c r="AL354" s="2">
        <f>ROUND((AL18*'Input Sheet'!$D$248)*'Input Sheet'!$D$247,0)</f>
        <v>19130</v>
      </c>
      <c r="AM354" s="2">
        <f>ROUND((AM18*'Input Sheet'!$D$248)*'Input Sheet'!$D$247,0)</f>
        <v>19920</v>
      </c>
      <c r="AN354" s="2">
        <f>ROUND((AN18*'Input Sheet'!$D$248)*'Input Sheet'!$D$247,0)</f>
        <v>20707</v>
      </c>
      <c r="AO354" s="2">
        <f>ROUND((AO18*'Input Sheet'!$D$248)*'Input Sheet'!$D$247,0)</f>
        <v>21491</v>
      </c>
      <c r="AP354" s="2">
        <f>ROUND((AP18*'Input Sheet'!$D$248)*'Input Sheet'!$D$247,0)</f>
        <v>22272</v>
      </c>
      <c r="AQ354" s="2">
        <f>ROUND((AQ18*'Input Sheet'!$D$248)*'Input Sheet'!$D$247,0)</f>
        <v>23051</v>
      </c>
      <c r="AR354" s="2">
        <f>ROUND((AR18*'Input Sheet'!$D$248)*'Input Sheet'!$D$247,0)</f>
        <v>23826</v>
      </c>
      <c r="AS354" s="2">
        <f>ROUND((AS18*'Input Sheet'!$D$248)*'Input Sheet'!$D$247,0)</f>
        <v>24599</v>
      </c>
      <c r="AT354" s="2">
        <f>ROUND((AT18*'Input Sheet'!$D$248)*'Input Sheet'!$D$247,0)</f>
        <v>25369</v>
      </c>
      <c r="AU354" s="2">
        <f>ROUND((AU18*'Input Sheet'!$D$248)*'Input Sheet'!$D$247,0)</f>
        <v>26137</v>
      </c>
      <c r="AV354" s="2">
        <f>ROUND((AV18*'Input Sheet'!$D$248)*'Input Sheet'!$D$247,0)</f>
        <v>26902</v>
      </c>
      <c r="AW354" s="2">
        <f>ROUND((AW18*'Input Sheet'!$D$248)*'Input Sheet'!$D$247,0)</f>
        <v>27665</v>
      </c>
      <c r="AX354" s="2">
        <f>ROUND((AX18*'Input Sheet'!$D$248)*'Input Sheet'!$D$247,0)</f>
        <v>28425</v>
      </c>
      <c r="AY354" s="2">
        <f>ROUND((AY18*'Input Sheet'!$D$248)*'Input Sheet'!$D$247,0)</f>
        <v>29182</v>
      </c>
      <c r="AZ354" s="2">
        <f>ROUND((AZ18*'Input Sheet'!$D$248)*'Input Sheet'!$D$247,0)</f>
        <v>30083</v>
      </c>
      <c r="BA354" s="2">
        <f>ROUND((BA18*'Input Sheet'!$D$248)*'Input Sheet'!$D$247,0)</f>
        <v>30985</v>
      </c>
      <c r="BB354" s="2">
        <f>ROUND((BB18*'Input Sheet'!$D$248)*'Input Sheet'!$D$247,0)</f>
        <v>31888</v>
      </c>
      <c r="BC354" s="2">
        <f>ROUND((BC18*'Input Sheet'!$D$248)*'Input Sheet'!$D$247,0)</f>
        <v>32792</v>
      </c>
      <c r="BD354" s="2">
        <f>ROUND((BD18*'Input Sheet'!$D$248)*'Input Sheet'!$D$247,0)</f>
        <v>33696</v>
      </c>
      <c r="BE354" s="2">
        <f>ROUND((BE18*'Input Sheet'!$D$248)*'Input Sheet'!$D$247,0)</f>
        <v>34601</v>
      </c>
      <c r="BF354" s="2">
        <f>ROUND((BF18*'Input Sheet'!$D$248)*'Input Sheet'!$D$247,0)</f>
        <v>35507</v>
      </c>
      <c r="BG354" s="2">
        <f>ROUND((BG18*'Input Sheet'!$D$248)*'Input Sheet'!$D$247,0)</f>
        <v>36413</v>
      </c>
      <c r="BH354" s="2">
        <f>ROUND((BH18*'Input Sheet'!$D$248)*'Input Sheet'!$D$247,0)</f>
        <v>37321</v>
      </c>
      <c r="BI354" s="2">
        <f>ROUND((BI18*'Input Sheet'!$D$248)*'Input Sheet'!$D$247,0)</f>
        <v>38230</v>
      </c>
      <c r="BJ354" s="2">
        <f>ROUND((BJ18*'Input Sheet'!$D$248)*'Input Sheet'!$D$247,0)</f>
        <v>39139</v>
      </c>
    </row>
    <row r="355" spans="1:62" x14ac:dyDescent="0.25">
      <c r="A355" s="2" t="str">
        <f t="shared" si="263"/>
        <v>Consutlancy - per Client Sales</v>
      </c>
      <c r="C355" s="2">
        <f>ROUND((C19*'Input Sheet'!$D$248)*'Input Sheet'!$D$247,0)</f>
        <v>875</v>
      </c>
      <c r="D355" s="2">
        <f>ROUND((D19*'Input Sheet'!$D$248)*'Input Sheet'!$D$247,0)</f>
        <v>1750</v>
      </c>
      <c r="E355" s="2">
        <f>ROUND((E19*'Input Sheet'!$D$248)*'Input Sheet'!$D$247,0)</f>
        <v>2625</v>
      </c>
      <c r="F355" s="2">
        <f>ROUND((F19*'Input Sheet'!$D$248)*'Input Sheet'!$D$247,0)</f>
        <v>3500</v>
      </c>
      <c r="G355" s="2">
        <f>ROUND((G19*'Input Sheet'!$D$248)*'Input Sheet'!$D$247,0)</f>
        <v>4375</v>
      </c>
      <c r="H355" s="2">
        <f>ROUND((H19*'Input Sheet'!$D$248)*'Input Sheet'!$D$247,0)</f>
        <v>963</v>
      </c>
      <c r="I355" s="2">
        <f>ROUND((I19*'Input Sheet'!$D$248)*'Input Sheet'!$D$247,0)</f>
        <v>1016</v>
      </c>
      <c r="J355" s="2">
        <f>ROUND((J19*'Input Sheet'!$D$248)*'Input Sheet'!$D$247,0)</f>
        <v>1071</v>
      </c>
      <c r="K355" s="2">
        <f>ROUND((K19*'Input Sheet'!$D$248)*'Input Sheet'!$D$247,0)</f>
        <v>1130</v>
      </c>
      <c r="L355" s="2">
        <f>ROUND((L19*'Input Sheet'!$D$248)*'Input Sheet'!$D$247,0)</f>
        <v>1192</v>
      </c>
      <c r="M355" s="2">
        <f>ROUND((M19*'Input Sheet'!$D$248)*'Input Sheet'!$D$247,0)</f>
        <v>1258</v>
      </c>
      <c r="N355" s="2">
        <f>ROUND((N19*'Input Sheet'!$D$248)*'Input Sheet'!$D$247,0)</f>
        <v>1327</v>
      </c>
      <c r="O355" s="2">
        <f>ROUND((O19*'Input Sheet'!$D$248)*'Input Sheet'!$D$247,0)</f>
        <v>1400</v>
      </c>
      <c r="P355" s="2">
        <f>ROUND((P19*'Input Sheet'!$D$248)*'Input Sheet'!$D$247,0)</f>
        <v>1477</v>
      </c>
      <c r="Q355" s="2">
        <f>ROUND((Q19*'Input Sheet'!$D$248)*'Input Sheet'!$D$247,0)</f>
        <v>1558</v>
      </c>
      <c r="R355" s="2">
        <f>ROUND((R19*'Input Sheet'!$D$248)*'Input Sheet'!$D$247,0)</f>
        <v>1644</v>
      </c>
      <c r="S355" s="2">
        <f>ROUND((S19*'Input Sheet'!$D$248)*'Input Sheet'!$D$247,0)</f>
        <v>1735</v>
      </c>
      <c r="T355" s="2">
        <f>ROUND((T19*'Input Sheet'!$D$248)*'Input Sheet'!$D$247,0)</f>
        <v>1830</v>
      </c>
      <c r="U355" s="2">
        <f>ROUND((U19*'Input Sheet'!$D$248)*'Input Sheet'!$D$247,0)</f>
        <v>1903</v>
      </c>
      <c r="V355" s="2">
        <f>ROUND((V19*'Input Sheet'!$D$248)*'Input Sheet'!$D$247,0)</f>
        <v>1979</v>
      </c>
      <c r="W355" s="2">
        <f>ROUND((W19*'Input Sheet'!$D$248)*'Input Sheet'!$D$247,0)</f>
        <v>2058</v>
      </c>
      <c r="X355" s="2">
        <f>ROUND((X19*'Input Sheet'!$D$248)*'Input Sheet'!$D$247,0)</f>
        <v>2141</v>
      </c>
      <c r="Y355" s="2">
        <f>ROUND((Y19*'Input Sheet'!$D$248)*'Input Sheet'!$D$247,0)</f>
        <v>2226</v>
      </c>
      <c r="Z355" s="2">
        <f>ROUND((Z19*'Input Sheet'!$D$248)*'Input Sheet'!$D$247,0)</f>
        <v>2315</v>
      </c>
      <c r="AA355" s="2">
        <f>ROUND((AA19*'Input Sheet'!$D$248)*'Input Sheet'!$D$247,0)</f>
        <v>2385</v>
      </c>
      <c r="AB355" s="2">
        <f>ROUND((AB19*'Input Sheet'!$D$248)*'Input Sheet'!$D$247,0)</f>
        <v>2456</v>
      </c>
      <c r="AC355" s="2">
        <f>ROUND((AC19*'Input Sheet'!$D$248)*'Input Sheet'!$D$247,0)</f>
        <v>2530</v>
      </c>
      <c r="AD355" s="2">
        <f>ROUND((AD19*'Input Sheet'!$D$248)*'Input Sheet'!$D$247,0)</f>
        <v>2606</v>
      </c>
      <c r="AE355" s="2">
        <f>ROUND((AE19*'Input Sheet'!$D$248)*'Input Sheet'!$D$247,0)</f>
        <v>2684</v>
      </c>
      <c r="AF355" s="2">
        <f>ROUND((AF19*'Input Sheet'!$D$248)*'Input Sheet'!$D$247,0)</f>
        <v>2765</v>
      </c>
      <c r="AG355" s="2">
        <f>ROUND((AG19*'Input Sheet'!$D$248)*'Input Sheet'!$D$247,0)</f>
        <v>2820</v>
      </c>
      <c r="AH355" s="2">
        <f>ROUND((AH19*'Input Sheet'!$D$248)*'Input Sheet'!$D$247,0)</f>
        <v>2876</v>
      </c>
      <c r="AI355" s="2">
        <f>ROUND((AI19*'Input Sheet'!$D$248)*'Input Sheet'!$D$247,0)</f>
        <v>2934</v>
      </c>
      <c r="AJ355" s="2">
        <f>ROUND((AJ19*'Input Sheet'!$D$248)*'Input Sheet'!$D$247,0)</f>
        <v>2993</v>
      </c>
      <c r="AK355" s="2">
        <f>ROUND((AK19*'Input Sheet'!$D$248)*'Input Sheet'!$D$247,0)</f>
        <v>3053</v>
      </c>
      <c r="AL355" s="2">
        <f>ROUND((AL19*'Input Sheet'!$D$248)*'Input Sheet'!$D$247,0)</f>
        <v>3114</v>
      </c>
      <c r="AM355" s="2">
        <f>ROUND((AM19*'Input Sheet'!$D$248)*'Input Sheet'!$D$247,0)</f>
        <v>3176</v>
      </c>
      <c r="AN355" s="2">
        <f>ROUND((AN19*'Input Sheet'!$D$248)*'Input Sheet'!$D$247,0)</f>
        <v>3239</v>
      </c>
      <c r="AO355" s="2">
        <f>ROUND((AO19*'Input Sheet'!$D$248)*'Input Sheet'!$D$247,0)</f>
        <v>3304</v>
      </c>
      <c r="AP355" s="2">
        <f>ROUND((AP19*'Input Sheet'!$D$248)*'Input Sheet'!$D$247,0)</f>
        <v>3370</v>
      </c>
      <c r="AQ355" s="2">
        <f>ROUND((AQ19*'Input Sheet'!$D$248)*'Input Sheet'!$D$247,0)</f>
        <v>3438</v>
      </c>
      <c r="AR355" s="2">
        <f>ROUND((AR19*'Input Sheet'!$D$248)*'Input Sheet'!$D$247,0)</f>
        <v>3506</v>
      </c>
      <c r="AS355" s="2">
        <f>ROUND((AS19*'Input Sheet'!$D$248)*'Input Sheet'!$D$247,0)</f>
        <v>3576</v>
      </c>
      <c r="AT355" s="2">
        <f>ROUND((AT19*'Input Sheet'!$D$248)*'Input Sheet'!$D$247,0)</f>
        <v>3648</v>
      </c>
      <c r="AU355" s="2">
        <f>ROUND((AU19*'Input Sheet'!$D$248)*'Input Sheet'!$D$247,0)</f>
        <v>3721</v>
      </c>
      <c r="AV355" s="2">
        <f>ROUND((AV19*'Input Sheet'!$D$248)*'Input Sheet'!$D$247,0)</f>
        <v>3795</v>
      </c>
      <c r="AW355" s="2">
        <f>ROUND((AW19*'Input Sheet'!$D$248)*'Input Sheet'!$D$247,0)</f>
        <v>3871</v>
      </c>
      <c r="AX355" s="2">
        <f>ROUND((AX19*'Input Sheet'!$D$248)*'Input Sheet'!$D$247,0)</f>
        <v>3949</v>
      </c>
      <c r="AY355" s="2">
        <f>ROUND((AY19*'Input Sheet'!$D$248)*'Input Sheet'!$D$247,0)</f>
        <v>4008</v>
      </c>
      <c r="AZ355" s="2">
        <f>ROUND((AZ19*'Input Sheet'!$D$248)*'Input Sheet'!$D$247,0)</f>
        <v>4068</v>
      </c>
      <c r="BA355" s="2">
        <f>ROUND((BA19*'Input Sheet'!$D$248)*'Input Sheet'!$D$247,0)</f>
        <v>4129</v>
      </c>
      <c r="BB355" s="2">
        <f>ROUND((BB19*'Input Sheet'!$D$248)*'Input Sheet'!$D$247,0)</f>
        <v>4191</v>
      </c>
      <c r="BC355" s="2">
        <f>ROUND((BC19*'Input Sheet'!$D$248)*'Input Sheet'!$D$247,0)</f>
        <v>4254</v>
      </c>
      <c r="BD355" s="2">
        <f>ROUND((BD19*'Input Sheet'!$D$248)*'Input Sheet'!$D$247,0)</f>
        <v>4318</v>
      </c>
      <c r="BE355" s="2">
        <f>ROUND((BE19*'Input Sheet'!$D$248)*'Input Sheet'!$D$247,0)</f>
        <v>4383</v>
      </c>
      <c r="BF355" s="2">
        <f>ROUND((BF19*'Input Sheet'!$D$248)*'Input Sheet'!$D$247,0)</f>
        <v>4448</v>
      </c>
      <c r="BG355" s="2">
        <f>ROUND((BG19*'Input Sheet'!$D$248)*'Input Sheet'!$D$247,0)</f>
        <v>4515</v>
      </c>
      <c r="BH355" s="2">
        <f>ROUND((BH19*'Input Sheet'!$D$248)*'Input Sheet'!$D$247,0)</f>
        <v>4583</v>
      </c>
      <c r="BI355" s="2">
        <f>ROUND((BI19*'Input Sheet'!$D$248)*'Input Sheet'!$D$247,0)</f>
        <v>4651</v>
      </c>
      <c r="BJ355" s="2">
        <f>ROUND((BJ19*'Input Sheet'!$D$248)*'Input Sheet'!$D$247,0)</f>
        <v>4721</v>
      </c>
    </row>
    <row r="356" spans="1:62" x14ac:dyDescent="0.25">
      <c r="A356" s="2" t="str">
        <f t="shared" si="263"/>
        <v>Other Sales</v>
      </c>
      <c r="C356" s="2">
        <f>ROUND((C20*'Input Sheet'!$D$248)*'Input Sheet'!$D$247,0)</f>
        <v>0</v>
      </c>
      <c r="D356" s="2">
        <f>ROUND((D20*'Input Sheet'!$D$248)*'Input Sheet'!$D$247,0)</f>
        <v>0</v>
      </c>
      <c r="E356" s="2">
        <f>ROUND((E20*'Input Sheet'!$D$248)*'Input Sheet'!$D$247,0)</f>
        <v>0</v>
      </c>
      <c r="F356" s="2">
        <f>ROUND((F20*'Input Sheet'!$D$248)*'Input Sheet'!$D$247,0)</f>
        <v>0</v>
      </c>
      <c r="G356" s="2">
        <f>ROUND((G20*'Input Sheet'!$D$248)*'Input Sheet'!$D$247,0)</f>
        <v>0</v>
      </c>
      <c r="H356" s="2">
        <f>ROUND((H20*'Input Sheet'!$D$248)*'Input Sheet'!$D$247,0)</f>
        <v>0</v>
      </c>
      <c r="I356" s="2">
        <f>ROUND((I20*'Input Sheet'!$D$248)*'Input Sheet'!$D$247,0)</f>
        <v>0</v>
      </c>
      <c r="J356" s="2">
        <f>ROUND((J20*'Input Sheet'!$D$248)*'Input Sheet'!$D$247,0)</f>
        <v>0</v>
      </c>
      <c r="K356" s="2">
        <f>ROUND((K20*'Input Sheet'!$D$248)*'Input Sheet'!$D$247,0)</f>
        <v>0</v>
      </c>
      <c r="L356" s="2">
        <f>ROUND((L20*'Input Sheet'!$D$248)*'Input Sheet'!$D$247,0)</f>
        <v>0</v>
      </c>
      <c r="M356" s="2">
        <f>ROUND((M20*'Input Sheet'!$D$248)*'Input Sheet'!$D$247,0)</f>
        <v>0</v>
      </c>
      <c r="N356" s="2">
        <f>ROUND((N20*'Input Sheet'!$D$248)*'Input Sheet'!$D$247,0)</f>
        <v>0</v>
      </c>
      <c r="O356" s="2">
        <f>ROUND((O20*'Input Sheet'!$D$248)*'Input Sheet'!$D$247,0)</f>
        <v>0</v>
      </c>
      <c r="P356" s="2">
        <f>ROUND((P20*'Input Sheet'!$D$248)*'Input Sheet'!$D$247,0)</f>
        <v>0</v>
      </c>
      <c r="Q356" s="2">
        <f>ROUND((Q20*'Input Sheet'!$D$248)*'Input Sheet'!$D$247,0)</f>
        <v>0</v>
      </c>
      <c r="R356" s="2">
        <f>ROUND((R20*'Input Sheet'!$D$248)*'Input Sheet'!$D$247,0)</f>
        <v>0</v>
      </c>
      <c r="S356" s="2">
        <f>ROUND((S20*'Input Sheet'!$D$248)*'Input Sheet'!$D$247,0)</f>
        <v>0</v>
      </c>
      <c r="T356" s="2">
        <f>ROUND((T20*'Input Sheet'!$D$248)*'Input Sheet'!$D$247,0)</f>
        <v>0</v>
      </c>
      <c r="U356" s="2">
        <f>ROUND((U20*'Input Sheet'!$D$248)*'Input Sheet'!$D$247,0)</f>
        <v>0</v>
      </c>
      <c r="V356" s="2">
        <f>ROUND((V20*'Input Sheet'!$D$248)*'Input Sheet'!$D$247,0)</f>
        <v>0</v>
      </c>
      <c r="W356" s="2">
        <f>ROUND((W20*'Input Sheet'!$D$248)*'Input Sheet'!$D$247,0)</f>
        <v>0</v>
      </c>
      <c r="X356" s="2">
        <f>ROUND((X20*'Input Sheet'!$D$248)*'Input Sheet'!$D$247,0)</f>
        <v>0</v>
      </c>
      <c r="Y356" s="2">
        <f>ROUND((Y20*'Input Sheet'!$D$248)*'Input Sheet'!$D$247,0)</f>
        <v>0</v>
      </c>
      <c r="Z356" s="2">
        <f>ROUND((Z20*'Input Sheet'!$D$248)*'Input Sheet'!$D$247,0)</f>
        <v>0</v>
      </c>
      <c r="AA356" s="2">
        <f>ROUND((AA20*'Input Sheet'!$D$248)*'Input Sheet'!$D$247,0)</f>
        <v>0</v>
      </c>
      <c r="AB356" s="2">
        <f>ROUND((AB20*'Input Sheet'!$D$248)*'Input Sheet'!$D$247,0)</f>
        <v>0</v>
      </c>
      <c r="AC356" s="2">
        <f>ROUND((AC20*'Input Sheet'!$D$248)*'Input Sheet'!$D$247,0)</f>
        <v>0</v>
      </c>
      <c r="AD356" s="2">
        <f>ROUND((AD20*'Input Sheet'!$D$248)*'Input Sheet'!$D$247,0)</f>
        <v>0</v>
      </c>
      <c r="AE356" s="2">
        <f>ROUND((AE20*'Input Sheet'!$D$248)*'Input Sheet'!$D$247,0)</f>
        <v>0</v>
      </c>
      <c r="AF356" s="2">
        <f>ROUND((AF20*'Input Sheet'!$D$248)*'Input Sheet'!$D$247,0)</f>
        <v>0</v>
      </c>
      <c r="AG356" s="2">
        <f>ROUND((AG20*'Input Sheet'!$D$248)*'Input Sheet'!$D$247,0)</f>
        <v>0</v>
      </c>
      <c r="AH356" s="2">
        <f>ROUND((AH20*'Input Sheet'!$D$248)*'Input Sheet'!$D$247,0)</f>
        <v>0</v>
      </c>
      <c r="AI356" s="2">
        <f>ROUND((AI20*'Input Sheet'!$D$248)*'Input Sheet'!$D$247,0)</f>
        <v>0</v>
      </c>
      <c r="AJ356" s="2">
        <f>ROUND((AJ20*'Input Sheet'!$D$248)*'Input Sheet'!$D$247,0)</f>
        <v>0</v>
      </c>
      <c r="AK356" s="2">
        <f>ROUND((AK20*'Input Sheet'!$D$248)*'Input Sheet'!$D$247,0)</f>
        <v>0</v>
      </c>
      <c r="AL356" s="2">
        <f>ROUND((AL20*'Input Sheet'!$D$248)*'Input Sheet'!$D$247,0)</f>
        <v>0</v>
      </c>
      <c r="AM356" s="2">
        <f>ROUND((AM20*'Input Sheet'!$D$248)*'Input Sheet'!$D$247,0)</f>
        <v>0</v>
      </c>
      <c r="AN356" s="2">
        <f>ROUND((AN20*'Input Sheet'!$D$248)*'Input Sheet'!$D$247,0)</f>
        <v>0</v>
      </c>
      <c r="AO356" s="2">
        <f>ROUND((AO20*'Input Sheet'!$D$248)*'Input Sheet'!$D$247,0)</f>
        <v>0</v>
      </c>
      <c r="AP356" s="2">
        <f>ROUND((AP20*'Input Sheet'!$D$248)*'Input Sheet'!$D$247,0)</f>
        <v>0</v>
      </c>
      <c r="AQ356" s="2">
        <f>ROUND((AQ20*'Input Sheet'!$D$248)*'Input Sheet'!$D$247,0)</f>
        <v>0</v>
      </c>
      <c r="AR356" s="2">
        <f>ROUND((AR20*'Input Sheet'!$D$248)*'Input Sheet'!$D$247,0)</f>
        <v>0</v>
      </c>
      <c r="AS356" s="2">
        <f>ROUND((AS20*'Input Sheet'!$D$248)*'Input Sheet'!$D$247,0)</f>
        <v>0</v>
      </c>
      <c r="AT356" s="2">
        <f>ROUND((AT20*'Input Sheet'!$D$248)*'Input Sheet'!$D$247,0)</f>
        <v>0</v>
      </c>
      <c r="AU356" s="2">
        <f>ROUND((AU20*'Input Sheet'!$D$248)*'Input Sheet'!$D$247,0)</f>
        <v>0</v>
      </c>
      <c r="AV356" s="2">
        <f>ROUND((AV20*'Input Sheet'!$D$248)*'Input Sheet'!$D$247,0)</f>
        <v>0</v>
      </c>
      <c r="AW356" s="2">
        <f>ROUND((AW20*'Input Sheet'!$D$248)*'Input Sheet'!$D$247,0)</f>
        <v>0</v>
      </c>
      <c r="AX356" s="2">
        <f>ROUND((AX20*'Input Sheet'!$D$248)*'Input Sheet'!$D$247,0)</f>
        <v>0</v>
      </c>
      <c r="AY356" s="2">
        <f>ROUND((AY20*'Input Sheet'!$D$248)*'Input Sheet'!$D$247,0)</f>
        <v>0</v>
      </c>
      <c r="AZ356" s="2">
        <f>ROUND((AZ20*'Input Sheet'!$D$248)*'Input Sheet'!$D$247,0)</f>
        <v>0</v>
      </c>
      <c r="BA356" s="2">
        <f>ROUND((BA20*'Input Sheet'!$D$248)*'Input Sheet'!$D$247,0)</f>
        <v>0</v>
      </c>
      <c r="BB356" s="2">
        <f>ROUND((BB20*'Input Sheet'!$D$248)*'Input Sheet'!$D$247,0)</f>
        <v>0</v>
      </c>
      <c r="BC356" s="2">
        <f>ROUND((BC20*'Input Sheet'!$D$248)*'Input Sheet'!$D$247,0)</f>
        <v>0</v>
      </c>
      <c r="BD356" s="2">
        <f>ROUND((BD20*'Input Sheet'!$D$248)*'Input Sheet'!$D$247,0)</f>
        <v>0</v>
      </c>
      <c r="BE356" s="2">
        <f>ROUND((BE20*'Input Sheet'!$D$248)*'Input Sheet'!$D$247,0)</f>
        <v>0</v>
      </c>
      <c r="BF356" s="2">
        <f>ROUND((BF20*'Input Sheet'!$D$248)*'Input Sheet'!$D$247,0)</f>
        <v>0</v>
      </c>
      <c r="BG356" s="2">
        <f>ROUND((BG20*'Input Sheet'!$D$248)*'Input Sheet'!$D$247,0)</f>
        <v>0</v>
      </c>
      <c r="BH356" s="2">
        <f>ROUND((BH20*'Input Sheet'!$D$248)*'Input Sheet'!$D$247,0)</f>
        <v>0</v>
      </c>
      <c r="BI356" s="2">
        <f>ROUND((BI20*'Input Sheet'!$D$248)*'Input Sheet'!$D$247,0)</f>
        <v>0</v>
      </c>
      <c r="BJ356" s="2">
        <f>ROUND((BJ20*'Input Sheet'!$D$248)*'Input Sheet'!$D$247,0)</f>
        <v>0</v>
      </c>
    </row>
    <row r="357" spans="1:62" x14ac:dyDescent="0.25">
      <c r="A357" s="2" t="s">
        <v>49</v>
      </c>
    </row>
    <row r="358" spans="1:62" x14ac:dyDescent="0.25">
      <c r="A358" s="2" t="s">
        <v>247</v>
      </c>
      <c r="C358" s="2">
        <f>ROUND(SUMIF($B302:$B331,"y",C302:C331)*'Input Sheet'!$D$247,0)</f>
        <v>9644</v>
      </c>
      <c r="D358" s="2">
        <f>ROUND(SUMIF($B302:$B331,"y",D302:D331)*'Input Sheet'!$D$247,0)</f>
        <v>12317</v>
      </c>
      <c r="E358" s="2">
        <f>ROUND(SUMIF($B302:$B331,"y",E302:E331)*'Input Sheet'!$D$247,0)</f>
        <v>9741</v>
      </c>
      <c r="F358" s="2">
        <f>ROUND(SUMIF($B302:$B331,"y",F302:F331)*'Input Sheet'!$D$247,0)</f>
        <v>10664</v>
      </c>
      <c r="G358" s="2">
        <f>ROUND(SUMIF($B302:$B331,"y",G302:G331)*'Input Sheet'!$D$247,0)</f>
        <v>9837</v>
      </c>
      <c r="H358" s="2">
        <f>ROUND(SUMIF($B302:$B331,"y",H302:H331)*'Input Sheet'!$D$247,0)</f>
        <v>14797</v>
      </c>
      <c r="I358" s="2">
        <f>ROUND(SUMIF($B302:$B331,"y",I302:I331)*'Input Sheet'!$D$247,0)</f>
        <v>10583</v>
      </c>
      <c r="J358" s="2">
        <f>ROUND(SUMIF($B302:$B331,"y",J302:J331)*'Input Sheet'!$D$247,0)</f>
        <v>10771</v>
      </c>
      <c r="K358" s="2">
        <f>ROUND(SUMIF($B302:$B331,"y",K302:K331)*'Input Sheet'!$D$247,0)</f>
        <v>10960</v>
      </c>
      <c r="L358" s="2">
        <f>ROUND(SUMIF($B302:$B331,"y",L302:L331)*'Input Sheet'!$D$247,0)</f>
        <v>11150</v>
      </c>
      <c r="M358" s="2">
        <f>ROUND(SUMIF($B302:$B331,"y",M302:M331)*'Input Sheet'!$D$247,0)</f>
        <v>11341</v>
      </c>
      <c r="N358" s="2">
        <f>ROUND(SUMIF($B302:$B331,"y",N302:N331)*'Input Sheet'!$D$247,0)</f>
        <v>11534</v>
      </c>
      <c r="O358" s="2">
        <f>ROUND(SUMIF($B302:$B331,"y",O302:O331)*'Input Sheet'!$D$247,0)</f>
        <v>31729</v>
      </c>
      <c r="P358" s="2">
        <f>ROUND(SUMIF($B302:$B331,"y",P302:P331)*'Input Sheet'!$D$247,0)</f>
        <v>31155</v>
      </c>
      <c r="Q358" s="2">
        <f>ROUND(SUMIF($B302:$B331,"y",Q302:Q331)*'Input Sheet'!$D$247,0)</f>
        <v>31459</v>
      </c>
      <c r="R358" s="2">
        <f>ROUND(SUMIF($B302:$B331,"y",R302:R331)*'Input Sheet'!$D$247,0)</f>
        <v>31767</v>
      </c>
      <c r="S358" s="2">
        <f>ROUND(SUMIF($B302:$B331,"y",S302:S331)*'Input Sheet'!$D$247,0)</f>
        <v>32079</v>
      </c>
      <c r="T358" s="2">
        <f>ROUND(SUMIF($B302:$B331,"y",T302:T331)*'Input Sheet'!$D$247,0)</f>
        <v>32394</v>
      </c>
      <c r="U358" s="2">
        <f>ROUND(SUMIF($B302:$B331,"y",U302:U331)*'Input Sheet'!$D$247,0)</f>
        <v>32805</v>
      </c>
      <c r="V358" s="2">
        <f>ROUND(SUMIF($B302:$B331,"y",V302:V331)*'Input Sheet'!$D$247,0)</f>
        <v>36959</v>
      </c>
      <c r="W358" s="2">
        <f>ROUND(SUMIF($B302:$B331,"y",W302:W331)*'Input Sheet'!$D$247,0)</f>
        <v>33876</v>
      </c>
      <c r="X358" s="2">
        <f>ROUND(SUMIF($B302:$B331,"y",X302:X331)*'Input Sheet'!$D$247,0)</f>
        <v>34297</v>
      </c>
      <c r="Y358" s="2">
        <f>ROUND(SUMIF($B302:$B331,"y",Y302:Y331)*'Input Sheet'!$D$247,0)</f>
        <v>34721</v>
      </c>
      <c r="Z358" s="2">
        <f>ROUND(SUMIF($B302:$B331,"y",Z302:Z331)*'Input Sheet'!$D$247,0)</f>
        <v>35149</v>
      </c>
      <c r="AA358" s="2">
        <f>ROUND(SUMIF($B302:$B331,"y",AA302:AA331)*'Input Sheet'!$D$247,0)</f>
        <v>62501</v>
      </c>
      <c r="AB358" s="2">
        <f>ROUND(SUMIF($B302:$B331,"y",AB302:AB331)*'Input Sheet'!$D$247,0)</f>
        <v>63031</v>
      </c>
      <c r="AC358" s="2">
        <f>ROUND(SUMIF($B302:$B331,"y",AC302:AC331)*'Input Sheet'!$D$247,0)</f>
        <v>63563</v>
      </c>
      <c r="AD358" s="2">
        <f>ROUND(SUMIF($B302:$B331,"y",AD302:AD331)*'Input Sheet'!$D$247,0)</f>
        <v>64099</v>
      </c>
      <c r="AE358" s="2">
        <f>ROUND(SUMIF($B302:$B331,"y",AE302:AE331)*'Input Sheet'!$D$247,0)</f>
        <v>64639</v>
      </c>
      <c r="AF358" s="2">
        <f>ROUND(SUMIF($B302:$B331,"y",AF302:AF331)*'Input Sheet'!$D$247,0)</f>
        <v>65183</v>
      </c>
      <c r="AG358" s="2">
        <f>ROUND(SUMIF($B302:$B331,"y",AG302:AG331)*'Input Sheet'!$D$247,0)</f>
        <v>67783</v>
      </c>
      <c r="AH358" s="2">
        <f>ROUND(SUMIF($B302:$B331,"y",AH302:AH331)*'Input Sheet'!$D$247,0)</f>
        <v>67644</v>
      </c>
      <c r="AI358" s="2">
        <f>ROUND(SUMIF($B302:$B331,"y",AI302:AI331)*'Input Sheet'!$D$247,0)</f>
        <v>67512</v>
      </c>
      <c r="AJ358" s="2">
        <f>ROUND(SUMIF($B302:$B331,"y",AJ302:AJ331)*'Input Sheet'!$D$247,0)</f>
        <v>68260</v>
      </c>
      <c r="AK358" s="2">
        <f>ROUND(SUMIF($B302:$B331,"y",AK302:AK331)*'Input Sheet'!$D$247,0)</f>
        <v>69015</v>
      </c>
      <c r="AL358" s="2">
        <f>ROUND(SUMIF($B302:$B331,"y",AL302:AL331)*'Input Sheet'!$D$247,0)</f>
        <v>69777</v>
      </c>
      <c r="AM358" s="2">
        <f>ROUND(SUMIF($B302:$B331,"y",AM302:AM331)*'Input Sheet'!$D$247,0)</f>
        <v>109752</v>
      </c>
      <c r="AN358" s="2">
        <f>ROUND(SUMIF($B302:$B331,"y",AN302:AN331)*'Input Sheet'!$D$247,0)</f>
        <v>110617</v>
      </c>
      <c r="AO358" s="2">
        <f>ROUND(SUMIF($B302:$B331,"y",AO302:AO331)*'Input Sheet'!$D$247,0)</f>
        <v>112365</v>
      </c>
      <c r="AP358" s="2">
        <f>ROUND(SUMIF($B302:$B331,"y",AP302:AP331)*'Input Sheet'!$D$247,0)</f>
        <v>112372</v>
      </c>
      <c r="AQ358" s="2">
        <f>ROUND(SUMIF($B302:$B331,"y",AQ302:AQ331)*'Input Sheet'!$D$247,0)</f>
        <v>113262</v>
      </c>
      <c r="AR358" s="2">
        <f>ROUND(SUMIF($B302:$B331,"y",AR302:AR331)*'Input Sheet'!$D$247,0)</f>
        <v>114162</v>
      </c>
      <c r="AS358" s="2">
        <f>ROUND(SUMIF($B302:$B331,"y",AS302:AS331)*'Input Sheet'!$D$247,0)</f>
        <v>115071</v>
      </c>
      <c r="AT358" s="2">
        <f>ROUND(SUMIF($B302:$B331,"y",AT302:AT331)*'Input Sheet'!$D$247,0)</f>
        <v>115989</v>
      </c>
      <c r="AU358" s="2">
        <f>ROUND(SUMIF($B302:$B331,"y",AU302:AU331)*'Input Sheet'!$D$247,0)</f>
        <v>116918</v>
      </c>
      <c r="AV358" s="2">
        <f>ROUND(SUMIF($B302:$B331,"y",AV302:AV331)*'Input Sheet'!$D$247,0)</f>
        <v>117857</v>
      </c>
      <c r="AW358" s="2">
        <f>ROUND(SUMIF($B302:$B331,"y",AW302:AW331)*'Input Sheet'!$D$247,0)</f>
        <v>118807</v>
      </c>
      <c r="AX358" s="2">
        <f>ROUND(SUMIF($B302:$B331,"y",AX302:AX331)*'Input Sheet'!$D$247,0)</f>
        <v>120643</v>
      </c>
      <c r="AY358" s="2">
        <f>ROUND(SUMIF($B302:$B331,"y",AY302:AY331)*'Input Sheet'!$D$247,0)</f>
        <v>129253</v>
      </c>
      <c r="AZ358" s="2">
        <f>ROUND(SUMIF($B302:$B331,"y",AZ302:AZ331)*'Input Sheet'!$D$247,0)</f>
        <v>128094</v>
      </c>
      <c r="BA358" s="2">
        <f>ROUND(SUMIF($B302:$B331,"y",BA302:BA331)*'Input Sheet'!$D$247,0)</f>
        <v>129566</v>
      </c>
      <c r="BB358" s="2">
        <f>ROUND(SUMIF($B302:$B331,"y",BB302:BB331)*'Input Sheet'!$D$247,0)</f>
        <v>131044</v>
      </c>
      <c r="BC358" s="2">
        <f>ROUND(SUMIF($B302:$B331,"y",BC302:BC331)*'Input Sheet'!$D$247,0)</f>
        <v>132528</v>
      </c>
      <c r="BD358" s="2">
        <f>ROUND(SUMIF($B302:$B331,"y",BD302:BD331)*'Input Sheet'!$D$247,0)</f>
        <v>134019</v>
      </c>
      <c r="BE358" s="2">
        <f>ROUND(SUMIF($B302:$B331,"y",BE302:BE331)*'Input Sheet'!$D$247,0)</f>
        <v>135517</v>
      </c>
      <c r="BF358" s="2">
        <f>ROUND(SUMIF($B302:$B331,"y",BF302:BF331)*'Input Sheet'!$D$247,0)</f>
        <v>137021</v>
      </c>
      <c r="BG358" s="2">
        <f>ROUND(SUMIF($B302:$B331,"y",BG302:BG331)*'Input Sheet'!$D$247,0)</f>
        <v>138532</v>
      </c>
      <c r="BH358" s="2">
        <f>ROUND(SUMIF($B302:$B331,"y",BH302:BH331)*'Input Sheet'!$D$247,0)</f>
        <v>140051</v>
      </c>
      <c r="BI358" s="2">
        <f>ROUND(SUMIF($B302:$B331,"y",BI302:BI331)*'Input Sheet'!$D$247,0)</f>
        <v>141578</v>
      </c>
      <c r="BJ358" s="2">
        <f>ROUND(SUMIF($B302:$B331,"y",BJ302:BJ331)*'Input Sheet'!$D$247,0)</f>
        <v>143112</v>
      </c>
    </row>
    <row r="359" spans="1:62" x14ac:dyDescent="0.25">
      <c r="A359" s="2" t="str">
        <f t="shared" ref="A359:A364" si="264">B34</f>
        <v>SaaS - Tier 1 Costs</v>
      </c>
      <c r="C359" s="2">
        <f>ROUND(C34*'Input Sheet'!$D$249*'Input Sheet'!$D$247,0)</f>
        <v>0</v>
      </c>
      <c r="D359" s="2">
        <f>ROUND(D34*'Input Sheet'!$D$249*'Input Sheet'!$D$247,0)</f>
        <v>0</v>
      </c>
      <c r="E359" s="2">
        <f>ROUND(E34*'Input Sheet'!$D$249*'Input Sheet'!$D$247,0)</f>
        <v>0</v>
      </c>
      <c r="F359" s="2">
        <f>ROUND(F34*'Input Sheet'!$D$249*'Input Sheet'!$D$247,0)</f>
        <v>0</v>
      </c>
      <c r="G359" s="2">
        <f>ROUND(G34*'Input Sheet'!$D$249*'Input Sheet'!$D$247,0)</f>
        <v>0</v>
      </c>
      <c r="H359" s="2">
        <f>ROUND(H34*'Input Sheet'!$D$249*'Input Sheet'!$D$247,0)</f>
        <v>0</v>
      </c>
      <c r="I359" s="2">
        <f>ROUND(I34*'Input Sheet'!$D$249*'Input Sheet'!$D$247,0)</f>
        <v>0</v>
      </c>
      <c r="J359" s="2">
        <f>ROUND(J34*'Input Sheet'!$D$249*'Input Sheet'!$D$247,0)</f>
        <v>0</v>
      </c>
      <c r="K359" s="2">
        <f>ROUND(K34*'Input Sheet'!$D$249*'Input Sheet'!$D$247,0)</f>
        <v>0</v>
      </c>
      <c r="L359" s="2">
        <f>ROUND(L34*'Input Sheet'!$D$249*'Input Sheet'!$D$247,0)</f>
        <v>0</v>
      </c>
      <c r="M359" s="2">
        <f>ROUND(M34*'Input Sheet'!$D$249*'Input Sheet'!$D$247,0)</f>
        <v>0</v>
      </c>
      <c r="N359" s="2">
        <f>ROUND(N34*'Input Sheet'!$D$249*'Input Sheet'!$D$247,0)</f>
        <v>0</v>
      </c>
      <c r="O359" s="2">
        <f>ROUND(O34*'Input Sheet'!$D$249*'Input Sheet'!$D$247,0)</f>
        <v>0</v>
      </c>
      <c r="P359" s="2">
        <f>ROUND(P34*'Input Sheet'!$D$249*'Input Sheet'!$D$247,0)</f>
        <v>0</v>
      </c>
      <c r="Q359" s="2">
        <f>ROUND(Q34*'Input Sheet'!$D$249*'Input Sheet'!$D$247,0)</f>
        <v>0</v>
      </c>
      <c r="R359" s="2">
        <f>ROUND(R34*'Input Sheet'!$D$249*'Input Sheet'!$D$247,0)</f>
        <v>0</v>
      </c>
      <c r="S359" s="2">
        <f>ROUND(S34*'Input Sheet'!$D$249*'Input Sheet'!$D$247,0)</f>
        <v>0</v>
      </c>
      <c r="T359" s="2">
        <f>ROUND(T34*'Input Sheet'!$D$249*'Input Sheet'!$D$247,0)</f>
        <v>0</v>
      </c>
      <c r="U359" s="2">
        <f>ROUND(U34*'Input Sheet'!$D$249*'Input Sheet'!$D$247,0)</f>
        <v>0</v>
      </c>
      <c r="V359" s="2">
        <f>ROUND(V34*'Input Sheet'!$D$249*'Input Sheet'!$D$247,0)</f>
        <v>0</v>
      </c>
      <c r="W359" s="2">
        <f>ROUND(W34*'Input Sheet'!$D$249*'Input Sheet'!$D$247,0)</f>
        <v>0</v>
      </c>
      <c r="X359" s="2">
        <f>ROUND(X34*'Input Sheet'!$D$249*'Input Sheet'!$D$247,0)</f>
        <v>0</v>
      </c>
      <c r="Y359" s="2">
        <f>ROUND(Y34*'Input Sheet'!$D$249*'Input Sheet'!$D$247,0)</f>
        <v>0</v>
      </c>
      <c r="Z359" s="2">
        <f>ROUND(Z34*'Input Sheet'!$D$249*'Input Sheet'!$D$247,0)</f>
        <v>0</v>
      </c>
      <c r="AA359" s="2">
        <f>ROUND(AA34*'Input Sheet'!$D$249*'Input Sheet'!$D$247,0)</f>
        <v>0</v>
      </c>
      <c r="AB359" s="2">
        <f>ROUND(AB34*'Input Sheet'!$D$249*'Input Sheet'!$D$247,0)</f>
        <v>0</v>
      </c>
      <c r="AC359" s="2">
        <f>ROUND(AC34*'Input Sheet'!$D$249*'Input Sheet'!$D$247,0)</f>
        <v>0</v>
      </c>
      <c r="AD359" s="2">
        <f>ROUND(AD34*'Input Sheet'!$D$249*'Input Sheet'!$D$247,0)</f>
        <v>0</v>
      </c>
      <c r="AE359" s="2">
        <f>ROUND(AE34*'Input Sheet'!$D$249*'Input Sheet'!$D$247,0)</f>
        <v>0</v>
      </c>
      <c r="AF359" s="2">
        <f>ROUND(AF34*'Input Sheet'!$D$249*'Input Sheet'!$D$247,0)</f>
        <v>0</v>
      </c>
      <c r="AG359" s="2">
        <f>ROUND(AG34*'Input Sheet'!$D$249*'Input Sheet'!$D$247,0)</f>
        <v>0</v>
      </c>
      <c r="AH359" s="2">
        <f>ROUND(AH34*'Input Sheet'!$D$249*'Input Sheet'!$D$247,0)</f>
        <v>0</v>
      </c>
      <c r="AI359" s="2">
        <f>ROUND(AI34*'Input Sheet'!$D$249*'Input Sheet'!$D$247,0)</f>
        <v>0</v>
      </c>
      <c r="AJ359" s="2">
        <f>ROUND(AJ34*'Input Sheet'!$D$249*'Input Sheet'!$D$247,0)</f>
        <v>0</v>
      </c>
      <c r="AK359" s="2">
        <f>ROUND(AK34*'Input Sheet'!$D$249*'Input Sheet'!$D$247,0)</f>
        <v>0</v>
      </c>
      <c r="AL359" s="2">
        <f>ROUND(AL34*'Input Sheet'!$D$249*'Input Sheet'!$D$247,0)</f>
        <v>0</v>
      </c>
      <c r="AM359" s="2">
        <f>ROUND(AM34*'Input Sheet'!$D$249*'Input Sheet'!$D$247,0)</f>
        <v>0</v>
      </c>
      <c r="AN359" s="2">
        <f>ROUND(AN34*'Input Sheet'!$D$249*'Input Sheet'!$D$247,0)</f>
        <v>0</v>
      </c>
      <c r="AO359" s="2">
        <f>ROUND(AO34*'Input Sheet'!$D$249*'Input Sheet'!$D$247,0)</f>
        <v>0</v>
      </c>
      <c r="AP359" s="2">
        <f>ROUND(AP34*'Input Sheet'!$D$249*'Input Sheet'!$D$247,0)</f>
        <v>0</v>
      </c>
      <c r="AQ359" s="2">
        <f>ROUND(AQ34*'Input Sheet'!$D$249*'Input Sheet'!$D$247,0)</f>
        <v>0</v>
      </c>
      <c r="AR359" s="2">
        <f>ROUND(AR34*'Input Sheet'!$D$249*'Input Sheet'!$D$247,0)</f>
        <v>0</v>
      </c>
      <c r="AS359" s="2">
        <f>ROUND(AS34*'Input Sheet'!$D$249*'Input Sheet'!$D$247,0)</f>
        <v>0</v>
      </c>
      <c r="AT359" s="2">
        <f>ROUND(AT34*'Input Sheet'!$D$249*'Input Sheet'!$D$247,0)</f>
        <v>0</v>
      </c>
      <c r="AU359" s="2">
        <f>ROUND(AU34*'Input Sheet'!$D$249*'Input Sheet'!$D$247,0)</f>
        <v>0</v>
      </c>
      <c r="AV359" s="2">
        <f>ROUND(AV34*'Input Sheet'!$D$249*'Input Sheet'!$D$247,0)</f>
        <v>0</v>
      </c>
      <c r="AW359" s="2">
        <f>ROUND(AW34*'Input Sheet'!$D$249*'Input Sheet'!$D$247,0)</f>
        <v>0</v>
      </c>
      <c r="AX359" s="2">
        <f>ROUND(AX34*'Input Sheet'!$D$249*'Input Sheet'!$D$247,0)</f>
        <v>0</v>
      </c>
      <c r="AY359" s="2">
        <f>ROUND(AY34*'Input Sheet'!$D$249*'Input Sheet'!$D$247,0)</f>
        <v>0</v>
      </c>
      <c r="AZ359" s="2">
        <f>ROUND(AZ34*'Input Sheet'!$D$249*'Input Sheet'!$D$247,0)</f>
        <v>0</v>
      </c>
      <c r="BA359" s="2">
        <f>ROUND(BA34*'Input Sheet'!$D$249*'Input Sheet'!$D$247,0)</f>
        <v>0</v>
      </c>
      <c r="BB359" s="2">
        <f>ROUND(BB34*'Input Sheet'!$D$249*'Input Sheet'!$D$247,0)</f>
        <v>0</v>
      </c>
      <c r="BC359" s="2">
        <f>ROUND(BC34*'Input Sheet'!$D$249*'Input Sheet'!$D$247,0)</f>
        <v>0</v>
      </c>
      <c r="BD359" s="2">
        <f>ROUND(BD34*'Input Sheet'!$D$249*'Input Sheet'!$D$247,0)</f>
        <v>0</v>
      </c>
      <c r="BE359" s="2">
        <f>ROUND(BE34*'Input Sheet'!$D$249*'Input Sheet'!$D$247,0)</f>
        <v>0</v>
      </c>
      <c r="BF359" s="2">
        <f>ROUND(BF34*'Input Sheet'!$D$249*'Input Sheet'!$D$247,0)</f>
        <v>0</v>
      </c>
      <c r="BG359" s="2">
        <f>ROUND(BG34*'Input Sheet'!$D$249*'Input Sheet'!$D$247,0)</f>
        <v>0</v>
      </c>
      <c r="BH359" s="2">
        <f>ROUND(BH34*'Input Sheet'!$D$249*'Input Sheet'!$D$247,0)</f>
        <v>0</v>
      </c>
      <c r="BI359" s="2">
        <f>ROUND(BI34*'Input Sheet'!$D$249*'Input Sheet'!$D$247,0)</f>
        <v>0</v>
      </c>
      <c r="BJ359" s="2">
        <f>ROUND(BJ34*'Input Sheet'!$D$249*'Input Sheet'!$D$247,0)</f>
        <v>0</v>
      </c>
    </row>
    <row r="360" spans="1:62" x14ac:dyDescent="0.25">
      <c r="A360" s="2" t="str">
        <f t="shared" si="264"/>
        <v>SaaS 2 - Tier 2 Costs</v>
      </c>
      <c r="C360" s="2">
        <f>ROUND(C35*'Input Sheet'!$D$249*'Input Sheet'!$D$247,0)</f>
        <v>0</v>
      </c>
      <c r="D360" s="2">
        <f>ROUND(D35*'Input Sheet'!$D$249*'Input Sheet'!$D$247,0)</f>
        <v>0</v>
      </c>
      <c r="E360" s="2">
        <f>ROUND(E35*'Input Sheet'!$D$249*'Input Sheet'!$D$247,0)</f>
        <v>0</v>
      </c>
      <c r="F360" s="2">
        <f>ROUND(F35*'Input Sheet'!$D$249*'Input Sheet'!$D$247,0)</f>
        <v>0</v>
      </c>
      <c r="G360" s="2">
        <f>ROUND(G35*'Input Sheet'!$D$249*'Input Sheet'!$D$247,0)</f>
        <v>0</v>
      </c>
      <c r="H360" s="2">
        <f>ROUND(H35*'Input Sheet'!$D$249*'Input Sheet'!$D$247,0)</f>
        <v>0</v>
      </c>
      <c r="I360" s="2">
        <f>ROUND(I35*'Input Sheet'!$D$249*'Input Sheet'!$D$247,0)</f>
        <v>0</v>
      </c>
      <c r="J360" s="2">
        <f>ROUND(J35*'Input Sheet'!$D$249*'Input Sheet'!$D$247,0)</f>
        <v>0</v>
      </c>
      <c r="K360" s="2">
        <f>ROUND(K35*'Input Sheet'!$D$249*'Input Sheet'!$D$247,0)</f>
        <v>0</v>
      </c>
      <c r="L360" s="2">
        <f>ROUND(L35*'Input Sheet'!$D$249*'Input Sheet'!$D$247,0)</f>
        <v>0</v>
      </c>
      <c r="M360" s="2">
        <f>ROUND(M35*'Input Sheet'!$D$249*'Input Sheet'!$D$247,0)</f>
        <v>0</v>
      </c>
      <c r="N360" s="2">
        <f>ROUND(N35*'Input Sheet'!$D$249*'Input Sheet'!$D$247,0)</f>
        <v>0</v>
      </c>
      <c r="O360" s="2">
        <f>ROUND(O35*'Input Sheet'!$D$249*'Input Sheet'!$D$247,0)</f>
        <v>0</v>
      </c>
      <c r="P360" s="2">
        <f>ROUND(P35*'Input Sheet'!$D$249*'Input Sheet'!$D$247,0)</f>
        <v>0</v>
      </c>
      <c r="Q360" s="2">
        <f>ROUND(Q35*'Input Sheet'!$D$249*'Input Sheet'!$D$247,0)</f>
        <v>0</v>
      </c>
      <c r="R360" s="2">
        <f>ROUND(R35*'Input Sheet'!$D$249*'Input Sheet'!$D$247,0)</f>
        <v>0</v>
      </c>
      <c r="S360" s="2">
        <f>ROUND(S35*'Input Sheet'!$D$249*'Input Sheet'!$D$247,0)</f>
        <v>0</v>
      </c>
      <c r="T360" s="2">
        <f>ROUND(T35*'Input Sheet'!$D$249*'Input Sheet'!$D$247,0)</f>
        <v>0</v>
      </c>
      <c r="U360" s="2">
        <f>ROUND(U35*'Input Sheet'!$D$249*'Input Sheet'!$D$247,0)</f>
        <v>0</v>
      </c>
      <c r="V360" s="2">
        <f>ROUND(V35*'Input Sheet'!$D$249*'Input Sheet'!$D$247,0)</f>
        <v>0</v>
      </c>
      <c r="W360" s="2">
        <f>ROUND(W35*'Input Sheet'!$D$249*'Input Sheet'!$D$247,0)</f>
        <v>0</v>
      </c>
      <c r="X360" s="2">
        <f>ROUND(X35*'Input Sheet'!$D$249*'Input Sheet'!$D$247,0)</f>
        <v>0</v>
      </c>
      <c r="Y360" s="2">
        <f>ROUND(Y35*'Input Sheet'!$D$249*'Input Sheet'!$D$247,0)</f>
        <v>0</v>
      </c>
      <c r="Z360" s="2">
        <f>ROUND(Z35*'Input Sheet'!$D$249*'Input Sheet'!$D$247,0)</f>
        <v>0</v>
      </c>
      <c r="AA360" s="2">
        <f>ROUND(AA35*'Input Sheet'!$D$249*'Input Sheet'!$D$247,0)</f>
        <v>0</v>
      </c>
      <c r="AB360" s="2">
        <f>ROUND(AB35*'Input Sheet'!$D$249*'Input Sheet'!$D$247,0)</f>
        <v>0</v>
      </c>
      <c r="AC360" s="2">
        <f>ROUND(AC35*'Input Sheet'!$D$249*'Input Sheet'!$D$247,0)</f>
        <v>0</v>
      </c>
      <c r="AD360" s="2">
        <f>ROUND(AD35*'Input Sheet'!$D$249*'Input Sheet'!$D$247,0)</f>
        <v>0</v>
      </c>
      <c r="AE360" s="2">
        <f>ROUND(AE35*'Input Sheet'!$D$249*'Input Sheet'!$D$247,0)</f>
        <v>0</v>
      </c>
      <c r="AF360" s="2">
        <f>ROUND(AF35*'Input Sheet'!$D$249*'Input Sheet'!$D$247,0)</f>
        <v>0</v>
      </c>
      <c r="AG360" s="2">
        <f>ROUND(AG35*'Input Sheet'!$D$249*'Input Sheet'!$D$247,0)</f>
        <v>0</v>
      </c>
      <c r="AH360" s="2">
        <f>ROUND(AH35*'Input Sheet'!$D$249*'Input Sheet'!$D$247,0)</f>
        <v>0</v>
      </c>
      <c r="AI360" s="2">
        <f>ROUND(AI35*'Input Sheet'!$D$249*'Input Sheet'!$D$247,0)</f>
        <v>0</v>
      </c>
      <c r="AJ360" s="2">
        <f>ROUND(AJ35*'Input Sheet'!$D$249*'Input Sheet'!$D$247,0)</f>
        <v>0</v>
      </c>
      <c r="AK360" s="2">
        <f>ROUND(AK35*'Input Sheet'!$D$249*'Input Sheet'!$D$247,0)</f>
        <v>0</v>
      </c>
      <c r="AL360" s="2">
        <f>ROUND(AL35*'Input Sheet'!$D$249*'Input Sheet'!$D$247,0)</f>
        <v>0</v>
      </c>
      <c r="AM360" s="2">
        <f>ROUND(AM35*'Input Sheet'!$D$249*'Input Sheet'!$D$247,0)</f>
        <v>0</v>
      </c>
      <c r="AN360" s="2">
        <f>ROUND(AN35*'Input Sheet'!$D$249*'Input Sheet'!$D$247,0)</f>
        <v>0</v>
      </c>
      <c r="AO360" s="2">
        <f>ROUND(AO35*'Input Sheet'!$D$249*'Input Sheet'!$D$247,0)</f>
        <v>0</v>
      </c>
      <c r="AP360" s="2">
        <f>ROUND(AP35*'Input Sheet'!$D$249*'Input Sheet'!$D$247,0)</f>
        <v>0</v>
      </c>
      <c r="AQ360" s="2">
        <f>ROUND(AQ35*'Input Sheet'!$D$249*'Input Sheet'!$D$247,0)</f>
        <v>0</v>
      </c>
      <c r="AR360" s="2">
        <f>ROUND(AR35*'Input Sheet'!$D$249*'Input Sheet'!$D$247,0)</f>
        <v>0</v>
      </c>
      <c r="AS360" s="2">
        <f>ROUND(AS35*'Input Sheet'!$D$249*'Input Sheet'!$D$247,0)</f>
        <v>0</v>
      </c>
      <c r="AT360" s="2">
        <f>ROUND(AT35*'Input Sheet'!$D$249*'Input Sheet'!$D$247,0)</f>
        <v>0</v>
      </c>
      <c r="AU360" s="2">
        <f>ROUND(AU35*'Input Sheet'!$D$249*'Input Sheet'!$D$247,0)</f>
        <v>0</v>
      </c>
      <c r="AV360" s="2">
        <f>ROUND(AV35*'Input Sheet'!$D$249*'Input Sheet'!$D$247,0)</f>
        <v>0</v>
      </c>
      <c r="AW360" s="2">
        <f>ROUND(AW35*'Input Sheet'!$D$249*'Input Sheet'!$D$247,0)</f>
        <v>0</v>
      </c>
      <c r="AX360" s="2">
        <f>ROUND(AX35*'Input Sheet'!$D$249*'Input Sheet'!$D$247,0)</f>
        <v>0</v>
      </c>
      <c r="AY360" s="2">
        <f>ROUND(AY35*'Input Sheet'!$D$249*'Input Sheet'!$D$247,0)</f>
        <v>0</v>
      </c>
      <c r="AZ360" s="2">
        <f>ROUND(AZ35*'Input Sheet'!$D$249*'Input Sheet'!$D$247,0)</f>
        <v>0</v>
      </c>
      <c r="BA360" s="2">
        <f>ROUND(BA35*'Input Sheet'!$D$249*'Input Sheet'!$D$247,0)</f>
        <v>0</v>
      </c>
      <c r="BB360" s="2">
        <f>ROUND(BB35*'Input Sheet'!$D$249*'Input Sheet'!$D$247,0)</f>
        <v>0</v>
      </c>
      <c r="BC360" s="2">
        <f>ROUND(BC35*'Input Sheet'!$D$249*'Input Sheet'!$D$247,0)</f>
        <v>0</v>
      </c>
      <c r="BD360" s="2">
        <f>ROUND(BD35*'Input Sheet'!$D$249*'Input Sheet'!$D$247,0)</f>
        <v>0</v>
      </c>
      <c r="BE360" s="2">
        <f>ROUND(BE35*'Input Sheet'!$D$249*'Input Sheet'!$D$247,0)</f>
        <v>0</v>
      </c>
      <c r="BF360" s="2">
        <f>ROUND(BF35*'Input Sheet'!$D$249*'Input Sheet'!$D$247,0)</f>
        <v>0</v>
      </c>
      <c r="BG360" s="2">
        <f>ROUND(BG35*'Input Sheet'!$D$249*'Input Sheet'!$D$247,0)</f>
        <v>0</v>
      </c>
      <c r="BH360" s="2">
        <f>ROUND(BH35*'Input Sheet'!$D$249*'Input Sheet'!$D$247,0)</f>
        <v>0</v>
      </c>
      <c r="BI360" s="2">
        <f>ROUND(BI35*'Input Sheet'!$D$249*'Input Sheet'!$D$247,0)</f>
        <v>0</v>
      </c>
      <c r="BJ360" s="2">
        <f>ROUND(BJ35*'Input Sheet'!$D$249*'Input Sheet'!$D$247,0)</f>
        <v>0</v>
      </c>
    </row>
    <row r="361" spans="1:62" x14ac:dyDescent="0.25">
      <c r="A361" s="2" t="str">
        <f t="shared" si="264"/>
        <v>SaaS 3 - Tier 3 Costs</v>
      </c>
      <c r="C361" s="2">
        <f>ROUND(C36*'Input Sheet'!$D$249*'Input Sheet'!$D$247,0)</f>
        <v>0</v>
      </c>
      <c r="D361" s="2">
        <f>ROUND(D36*'Input Sheet'!$D$249*'Input Sheet'!$D$247,0)</f>
        <v>0</v>
      </c>
      <c r="E361" s="2">
        <f>ROUND(E36*'Input Sheet'!$D$249*'Input Sheet'!$D$247,0)</f>
        <v>0</v>
      </c>
      <c r="F361" s="2">
        <f>ROUND(F36*'Input Sheet'!$D$249*'Input Sheet'!$D$247,0)</f>
        <v>0</v>
      </c>
      <c r="G361" s="2">
        <f>ROUND(G36*'Input Sheet'!$D$249*'Input Sheet'!$D$247,0)</f>
        <v>0</v>
      </c>
      <c r="H361" s="2">
        <f>ROUND(H36*'Input Sheet'!$D$249*'Input Sheet'!$D$247,0)</f>
        <v>0</v>
      </c>
      <c r="I361" s="2">
        <f>ROUND(I36*'Input Sheet'!$D$249*'Input Sheet'!$D$247,0)</f>
        <v>0</v>
      </c>
      <c r="J361" s="2">
        <f>ROUND(J36*'Input Sheet'!$D$249*'Input Sheet'!$D$247,0)</f>
        <v>0</v>
      </c>
      <c r="K361" s="2">
        <f>ROUND(K36*'Input Sheet'!$D$249*'Input Sheet'!$D$247,0)</f>
        <v>0</v>
      </c>
      <c r="L361" s="2">
        <f>ROUND(L36*'Input Sheet'!$D$249*'Input Sheet'!$D$247,0)</f>
        <v>0</v>
      </c>
      <c r="M361" s="2">
        <f>ROUND(M36*'Input Sheet'!$D$249*'Input Sheet'!$D$247,0)</f>
        <v>0</v>
      </c>
      <c r="N361" s="2">
        <f>ROUND(N36*'Input Sheet'!$D$249*'Input Sheet'!$D$247,0)</f>
        <v>0</v>
      </c>
      <c r="O361" s="2">
        <f>ROUND(O36*'Input Sheet'!$D$249*'Input Sheet'!$D$247,0)</f>
        <v>0</v>
      </c>
      <c r="P361" s="2">
        <f>ROUND(P36*'Input Sheet'!$D$249*'Input Sheet'!$D$247,0)</f>
        <v>0</v>
      </c>
      <c r="Q361" s="2">
        <f>ROUND(Q36*'Input Sheet'!$D$249*'Input Sheet'!$D$247,0)</f>
        <v>0</v>
      </c>
      <c r="R361" s="2">
        <f>ROUND(R36*'Input Sheet'!$D$249*'Input Sheet'!$D$247,0)</f>
        <v>0</v>
      </c>
      <c r="S361" s="2">
        <f>ROUND(S36*'Input Sheet'!$D$249*'Input Sheet'!$D$247,0)</f>
        <v>0</v>
      </c>
      <c r="T361" s="2">
        <f>ROUND(T36*'Input Sheet'!$D$249*'Input Sheet'!$D$247,0)</f>
        <v>0</v>
      </c>
      <c r="U361" s="2">
        <f>ROUND(U36*'Input Sheet'!$D$249*'Input Sheet'!$D$247,0)</f>
        <v>0</v>
      </c>
      <c r="V361" s="2">
        <f>ROUND(V36*'Input Sheet'!$D$249*'Input Sheet'!$D$247,0)</f>
        <v>0</v>
      </c>
      <c r="W361" s="2">
        <f>ROUND(W36*'Input Sheet'!$D$249*'Input Sheet'!$D$247,0)</f>
        <v>0</v>
      </c>
      <c r="X361" s="2">
        <f>ROUND(X36*'Input Sheet'!$D$249*'Input Sheet'!$D$247,0)</f>
        <v>0</v>
      </c>
      <c r="Y361" s="2">
        <f>ROUND(Y36*'Input Sheet'!$D$249*'Input Sheet'!$D$247,0)</f>
        <v>0</v>
      </c>
      <c r="Z361" s="2">
        <f>ROUND(Z36*'Input Sheet'!$D$249*'Input Sheet'!$D$247,0)</f>
        <v>0</v>
      </c>
      <c r="AA361" s="2">
        <f>ROUND(AA36*'Input Sheet'!$D$249*'Input Sheet'!$D$247,0)</f>
        <v>0</v>
      </c>
      <c r="AB361" s="2">
        <f>ROUND(AB36*'Input Sheet'!$D$249*'Input Sheet'!$D$247,0)</f>
        <v>0</v>
      </c>
      <c r="AC361" s="2">
        <f>ROUND(AC36*'Input Sheet'!$D$249*'Input Sheet'!$D$247,0)</f>
        <v>0</v>
      </c>
      <c r="AD361" s="2">
        <f>ROUND(AD36*'Input Sheet'!$D$249*'Input Sheet'!$D$247,0)</f>
        <v>0</v>
      </c>
      <c r="AE361" s="2">
        <f>ROUND(AE36*'Input Sheet'!$D$249*'Input Sheet'!$D$247,0)</f>
        <v>0</v>
      </c>
      <c r="AF361" s="2">
        <f>ROUND(AF36*'Input Sheet'!$D$249*'Input Sheet'!$D$247,0)</f>
        <v>0</v>
      </c>
      <c r="AG361" s="2">
        <f>ROUND(AG36*'Input Sheet'!$D$249*'Input Sheet'!$D$247,0)</f>
        <v>0</v>
      </c>
      <c r="AH361" s="2">
        <f>ROUND(AH36*'Input Sheet'!$D$249*'Input Sheet'!$D$247,0)</f>
        <v>0</v>
      </c>
      <c r="AI361" s="2">
        <f>ROUND(AI36*'Input Sheet'!$D$249*'Input Sheet'!$D$247,0)</f>
        <v>0</v>
      </c>
      <c r="AJ361" s="2">
        <f>ROUND(AJ36*'Input Sheet'!$D$249*'Input Sheet'!$D$247,0)</f>
        <v>0</v>
      </c>
      <c r="AK361" s="2">
        <f>ROUND(AK36*'Input Sheet'!$D$249*'Input Sheet'!$D$247,0)</f>
        <v>0</v>
      </c>
      <c r="AL361" s="2">
        <f>ROUND(AL36*'Input Sheet'!$D$249*'Input Sheet'!$D$247,0)</f>
        <v>0</v>
      </c>
      <c r="AM361" s="2">
        <f>ROUND(AM36*'Input Sheet'!$D$249*'Input Sheet'!$D$247,0)</f>
        <v>0</v>
      </c>
      <c r="AN361" s="2">
        <f>ROUND(AN36*'Input Sheet'!$D$249*'Input Sheet'!$D$247,0)</f>
        <v>0</v>
      </c>
      <c r="AO361" s="2">
        <f>ROUND(AO36*'Input Sheet'!$D$249*'Input Sheet'!$D$247,0)</f>
        <v>0</v>
      </c>
      <c r="AP361" s="2">
        <f>ROUND(AP36*'Input Sheet'!$D$249*'Input Sheet'!$D$247,0)</f>
        <v>0</v>
      </c>
      <c r="AQ361" s="2">
        <f>ROUND(AQ36*'Input Sheet'!$D$249*'Input Sheet'!$D$247,0)</f>
        <v>0</v>
      </c>
      <c r="AR361" s="2">
        <f>ROUND(AR36*'Input Sheet'!$D$249*'Input Sheet'!$D$247,0)</f>
        <v>0</v>
      </c>
      <c r="AS361" s="2">
        <f>ROUND(AS36*'Input Sheet'!$D$249*'Input Sheet'!$D$247,0)</f>
        <v>0</v>
      </c>
      <c r="AT361" s="2">
        <f>ROUND(AT36*'Input Sheet'!$D$249*'Input Sheet'!$D$247,0)</f>
        <v>0</v>
      </c>
      <c r="AU361" s="2">
        <f>ROUND(AU36*'Input Sheet'!$D$249*'Input Sheet'!$D$247,0)</f>
        <v>0</v>
      </c>
      <c r="AV361" s="2">
        <f>ROUND(AV36*'Input Sheet'!$D$249*'Input Sheet'!$D$247,0)</f>
        <v>0</v>
      </c>
      <c r="AW361" s="2">
        <f>ROUND(AW36*'Input Sheet'!$D$249*'Input Sheet'!$D$247,0)</f>
        <v>0</v>
      </c>
      <c r="AX361" s="2">
        <f>ROUND(AX36*'Input Sheet'!$D$249*'Input Sheet'!$D$247,0)</f>
        <v>0</v>
      </c>
      <c r="AY361" s="2">
        <f>ROUND(AY36*'Input Sheet'!$D$249*'Input Sheet'!$D$247,0)</f>
        <v>0</v>
      </c>
      <c r="AZ361" s="2">
        <f>ROUND(AZ36*'Input Sheet'!$D$249*'Input Sheet'!$D$247,0)</f>
        <v>0</v>
      </c>
      <c r="BA361" s="2">
        <f>ROUND(BA36*'Input Sheet'!$D$249*'Input Sheet'!$D$247,0)</f>
        <v>0</v>
      </c>
      <c r="BB361" s="2">
        <f>ROUND(BB36*'Input Sheet'!$D$249*'Input Sheet'!$D$247,0)</f>
        <v>0</v>
      </c>
      <c r="BC361" s="2">
        <f>ROUND(BC36*'Input Sheet'!$D$249*'Input Sheet'!$D$247,0)</f>
        <v>0</v>
      </c>
      <c r="BD361" s="2">
        <f>ROUND(BD36*'Input Sheet'!$D$249*'Input Sheet'!$D$247,0)</f>
        <v>0</v>
      </c>
      <c r="BE361" s="2">
        <f>ROUND(BE36*'Input Sheet'!$D$249*'Input Sheet'!$D$247,0)</f>
        <v>0</v>
      </c>
      <c r="BF361" s="2">
        <f>ROUND(BF36*'Input Sheet'!$D$249*'Input Sheet'!$D$247,0)</f>
        <v>0</v>
      </c>
      <c r="BG361" s="2">
        <f>ROUND(BG36*'Input Sheet'!$D$249*'Input Sheet'!$D$247,0)</f>
        <v>0</v>
      </c>
      <c r="BH361" s="2">
        <f>ROUND(BH36*'Input Sheet'!$D$249*'Input Sheet'!$D$247,0)</f>
        <v>0</v>
      </c>
      <c r="BI361" s="2">
        <f>ROUND(BI36*'Input Sheet'!$D$249*'Input Sheet'!$D$247,0)</f>
        <v>0</v>
      </c>
      <c r="BJ361" s="2">
        <f>ROUND(BJ36*'Input Sheet'!$D$249*'Input Sheet'!$D$247,0)</f>
        <v>0</v>
      </c>
    </row>
    <row r="362" spans="1:62" x14ac:dyDescent="0.25">
      <c r="A362" s="2" t="str">
        <f t="shared" si="264"/>
        <v>Licensing 1 - Basic Data API Costs</v>
      </c>
      <c r="C362" s="2">
        <f>ROUND(C37*'Input Sheet'!$D$249*'Input Sheet'!$D$247,0)</f>
        <v>0</v>
      </c>
      <c r="D362" s="2">
        <f>ROUND(D37*'Input Sheet'!$D$249*'Input Sheet'!$D$247,0)</f>
        <v>0</v>
      </c>
      <c r="E362" s="2">
        <f>ROUND(E37*'Input Sheet'!$D$249*'Input Sheet'!$D$247,0)</f>
        <v>0</v>
      </c>
      <c r="F362" s="2">
        <f>ROUND(F37*'Input Sheet'!$D$249*'Input Sheet'!$D$247,0)</f>
        <v>0</v>
      </c>
      <c r="G362" s="2">
        <f>ROUND(G37*'Input Sheet'!$D$249*'Input Sheet'!$D$247,0)</f>
        <v>0</v>
      </c>
      <c r="H362" s="2">
        <f>ROUND(H37*'Input Sheet'!$D$249*'Input Sheet'!$D$247,0)</f>
        <v>0</v>
      </c>
      <c r="I362" s="2">
        <f>ROUND(I37*'Input Sheet'!$D$249*'Input Sheet'!$D$247,0)</f>
        <v>0</v>
      </c>
      <c r="J362" s="2">
        <f>ROUND(J37*'Input Sheet'!$D$249*'Input Sheet'!$D$247,0)</f>
        <v>0</v>
      </c>
      <c r="K362" s="2">
        <f>ROUND(K37*'Input Sheet'!$D$249*'Input Sheet'!$D$247,0)</f>
        <v>0</v>
      </c>
      <c r="L362" s="2">
        <f>ROUND(L37*'Input Sheet'!$D$249*'Input Sheet'!$D$247,0)</f>
        <v>0</v>
      </c>
      <c r="M362" s="2">
        <f>ROUND(M37*'Input Sheet'!$D$249*'Input Sheet'!$D$247,0)</f>
        <v>0</v>
      </c>
      <c r="N362" s="2">
        <f>ROUND(N37*'Input Sheet'!$D$249*'Input Sheet'!$D$247,0)</f>
        <v>0</v>
      </c>
      <c r="O362" s="2">
        <f>ROUND(O37*'Input Sheet'!$D$249*'Input Sheet'!$D$247,0)</f>
        <v>0</v>
      </c>
      <c r="P362" s="2">
        <f>ROUND(P37*'Input Sheet'!$D$249*'Input Sheet'!$D$247,0)</f>
        <v>0</v>
      </c>
      <c r="Q362" s="2">
        <f>ROUND(Q37*'Input Sheet'!$D$249*'Input Sheet'!$D$247,0)</f>
        <v>0</v>
      </c>
      <c r="R362" s="2">
        <f>ROUND(R37*'Input Sheet'!$D$249*'Input Sheet'!$D$247,0)</f>
        <v>0</v>
      </c>
      <c r="S362" s="2">
        <f>ROUND(S37*'Input Sheet'!$D$249*'Input Sheet'!$D$247,0)</f>
        <v>0</v>
      </c>
      <c r="T362" s="2">
        <f>ROUND(T37*'Input Sheet'!$D$249*'Input Sheet'!$D$247,0)</f>
        <v>0</v>
      </c>
      <c r="U362" s="2">
        <f>ROUND(U37*'Input Sheet'!$D$249*'Input Sheet'!$D$247,0)</f>
        <v>0</v>
      </c>
      <c r="V362" s="2">
        <f>ROUND(V37*'Input Sheet'!$D$249*'Input Sheet'!$D$247,0)</f>
        <v>0</v>
      </c>
      <c r="W362" s="2">
        <f>ROUND(W37*'Input Sheet'!$D$249*'Input Sheet'!$D$247,0)</f>
        <v>0</v>
      </c>
      <c r="X362" s="2">
        <f>ROUND(X37*'Input Sheet'!$D$249*'Input Sheet'!$D$247,0)</f>
        <v>0</v>
      </c>
      <c r="Y362" s="2">
        <f>ROUND(Y37*'Input Sheet'!$D$249*'Input Sheet'!$D$247,0)</f>
        <v>0</v>
      </c>
      <c r="Z362" s="2">
        <f>ROUND(Z37*'Input Sheet'!$D$249*'Input Sheet'!$D$247,0)</f>
        <v>0</v>
      </c>
      <c r="AA362" s="2">
        <f>ROUND(AA37*'Input Sheet'!$D$249*'Input Sheet'!$D$247,0)</f>
        <v>0</v>
      </c>
      <c r="AB362" s="2">
        <f>ROUND(AB37*'Input Sheet'!$D$249*'Input Sheet'!$D$247,0)</f>
        <v>0</v>
      </c>
      <c r="AC362" s="2">
        <f>ROUND(AC37*'Input Sheet'!$D$249*'Input Sheet'!$D$247,0)</f>
        <v>0</v>
      </c>
      <c r="AD362" s="2">
        <f>ROUND(AD37*'Input Sheet'!$D$249*'Input Sheet'!$D$247,0)</f>
        <v>0</v>
      </c>
      <c r="AE362" s="2">
        <f>ROUND(AE37*'Input Sheet'!$D$249*'Input Sheet'!$D$247,0)</f>
        <v>0</v>
      </c>
      <c r="AF362" s="2">
        <f>ROUND(AF37*'Input Sheet'!$D$249*'Input Sheet'!$D$247,0)</f>
        <v>0</v>
      </c>
      <c r="AG362" s="2">
        <f>ROUND(AG37*'Input Sheet'!$D$249*'Input Sheet'!$D$247,0)</f>
        <v>0</v>
      </c>
      <c r="AH362" s="2">
        <f>ROUND(AH37*'Input Sheet'!$D$249*'Input Sheet'!$D$247,0)</f>
        <v>0</v>
      </c>
      <c r="AI362" s="2">
        <f>ROUND(AI37*'Input Sheet'!$D$249*'Input Sheet'!$D$247,0)</f>
        <v>0</v>
      </c>
      <c r="AJ362" s="2">
        <f>ROUND(AJ37*'Input Sheet'!$D$249*'Input Sheet'!$D$247,0)</f>
        <v>0</v>
      </c>
      <c r="AK362" s="2">
        <f>ROUND(AK37*'Input Sheet'!$D$249*'Input Sheet'!$D$247,0)</f>
        <v>0</v>
      </c>
      <c r="AL362" s="2">
        <f>ROUND(AL37*'Input Sheet'!$D$249*'Input Sheet'!$D$247,0)</f>
        <v>0</v>
      </c>
      <c r="AM362" s="2">
        <f>ROUND(AM37*'Input Sheet'!$D$249*'Input Sheet'!$D$247,0)</f>
        <v>0</v>
      </c>
      <c r="AN362" s="2">
        <f>ROUND(AN37*'Input Sheet'!$D$249*'Input Sheet'!$D$247,0)</f>
        <v>0</v>
      </c>
      <c r="AO362" s="2">
        <f>ROUND(AO37*'Input Sheet'!$D$249*'Input Sheet'!$D$247,0)</f>
        <v>0</v>
      </c>
      <c r="AP362" s="2">
        <f>ROUND(AP37*'Input Sheet'!$D$249*'Input Sheet'!$D$247,0)</f>
        <v>0</v>
      </c>
      <c r="AQ362" s="2">
        <f>ROUND(AQ37*'Input Sheet'!$D$249*'Input Sheet'!$D$247,0)</f>
        <v>0</v>
      </c>
      <c r="AR362" s="2">
        <f>ROUND(AR37*'Input Sheet'!$D$249*'Input Sheet'!$D$247,0)</f>
        <v>0</v>
      </c>
      <c r="AS362" s="2">
        <f>ROUND(AS37*'Input Sheet'!$D$249*'Input Sheet'!$D$247,0)</f>
        <v>0</v>
      </c>
      <c r="AT362" s="2">
        <f>ROUND(AT37*'Input Sheet'!$D$249*'Input Sheet'!$D$247,0)</f>
        <v>0</v>
      </c>
      <c r="AU362" s="2">
        <f>ROUND(AU37*'Input Sheet'!$D$249*'Input Sheet'!$D$247,0)</f>
        <v>0</v>
      </c>
      <c r="AV362" s="2">
        <f>ROUND(AV37*'Input Sheet'!$D$249*'Input Sheet'!$D$247,0)</f>
        <v>0</v>
      </c>
      <c r="AW362" s="2">
        <f>ROUND(AW37*'Input Sheet'!$D$249*'Input Sheet'!$D$247,0)</f>
        <v>0</v>
      </c>
      <c r="AX362" s="2">
        <f>ROUND(AX37*'Input Sheet'!$D$249*'Input Sheet'!$D$247,0)</f>
        <v>0</v>
      </c>
      <c r="AY362" s="2">
        <f>ROUND(AY37*'Input Sheet'!$D$249*'Input Sheet'!$D$247,0)</f>
        <v>0</v>
      </c>
      <c r="AZ362" s="2">
        <f>ROUND(AZ37*'Input Sheet'!$D$249*'Input Sheet'!$D$247,0)</f>
        <v>0</v>
      </c>
      <c r="BA362" s="2">
        <f>ROUND(BA37*'Input Sheet'!$D$249*'Input Sheet'!$D$247,0)</f>
        <v>0</v>
      </c>
      <c r="BB362" s="2">
        <f>ROUND(BB37*'Input Sheet'!$D$249*'Input Sheet'!$D$247,0)</f>
        <v>0</v>
      </c>
      <c r="BC362" s="2">
        <f>ROUND(BC37*'Input Sheet'!$D$249*'Input Sheet'!$D$247,0)</f>
        <v>0</v>
      </c>
      <c r="BD362" s="2">
        <f>ROUND(BD37*'Input Sheet'!$D$249*'Input Sheet'!$D$247,0)</f>
        <v>0</v>
      </c>
      <c r="BE362" s="2">
        <f>ROUND(BE37*'Input Sheet'!$D$249*'Input Sheet'!$D$247,0)</f>
        <v>0</v>
      </c>
      <c r="BF362" s="2">
        <f>ROUND(BF37*'Input Sheet'!$D$249*'Input Sheet'!$D$247,0)</f>
        <v>0</v>
      </c>
      <c r="BG362" s="2">
        <f>ROUND(BG37*'Input Sheet'!$D$249*'Input Sheet'!$D$247,0)</f>
        <v>0</v>
      </c>
      <c r="BH362" s="2">
        <f>ROUND(BH37*'Input Sheet'!$D$249*'Input Sheet'!$D$247,0)</f>
        <v>0</v>
      </c>
      <c r="BI362" s="2">
        <f>ROUND(BI37*'Input Sheet'!$D$249*'Input Sheet'!$D$247,0)</f>
        <v>0</v>
      </c>
      <c r="BJ362" s="2">
        <f>ROUND(BJ37*'Input Sheet'!$D$249*'Input Sheet'!$D$247,0)</f>
        <v>0</v>
      </c>
    </row>
    <row r="363" spans="1:62" x14ac:dyDescent="0.25">
      <c r="A363" s="2" t="str">
        <f t="shared" si="264"/>
        <v>Consutlancy - per Client Costs</v>
      </c>
      <c r="C363" s="2">
        <f>ROUND(C38*'Input Sheet'!$D$249*'Input Sheet'!$D$247,0)</f>
        <v>0</v>
      </c>
      <c r="D363" s="2">
        <f>ROUND(D38*'Input Sheet'!$D$249*'Input Sheet'!$D$247,0)</f>
        <v>0</v>
      </c>
      <c r="E363" s="2">
        <f>ROUND(E38*'Input Sheet'!$D$249*'Input Sheet'!$D$247,0)</f>
        <v>0</v>
      </c>
      <c r="F363" s="2">
        <f>ROUND(F38*'Input Sheet'!$D$249*'Input Sheet'!$D$247,0)</f>
        <v>0</v>
      </c>
      <c r="G363" s="2">
        <f>ROUND(G38*'Input Sheet'!$D$249*'Input Sheet'!$D$247,0)</f>
        <v>0</v>
      </c>
      <c r="H363" s="2">
        <f>ROUND(H38*'Input Sheet'!$D$249*'Input Sheet'!$D$247,0)</f>
        <v>0</v>
      </c>
      <c r="I363" s="2">
        <f>ROUND(I38*'Input Sheet'!$D$249*'Input Sheet'!$D$247,0)</f>
        <v>0</v>
      </c>
      <c r="J363" s="2">
        <f>ROUND(J38*'Input Sheet'!$D$249*'Input Sheet'!$D$247,0)</f>
        <v>0</v>
      </c>
      <c r="K363" s="2">
        <f>ROUND(K38*'Input Sheet'!$D$249*'Input Sheet'!$D$247,0)</f>
        <v>0</v>
      </c>
      <c r="L363" s="2">
        <f>ROUND(L38*'Input Sheet'!$D$249*'Input Sheet'!$D$247,0)</f>
        <v>0</v>
      </c>
      <c r="M363" s="2">
        <f>ROUND(M38*'Input Sheet'!$D$249*'Input Sheet'!$D$247,0)</f>
        <v>0</v>
      </c>
      <c r="N363" s="2">
        <f>ROUND(N38*'Input Sheet'!$D$249*'Input Sheet'!$D$247,0)</f>
        <v>0</v>
      </c>
      <c r="O363" s="2">
        <f>ROUND(O38*'Input Sheet'!$D$249*'Input Sheet'!$D$247,0)</f>
        <v>0</v>
      </c>
      <c r="P363" s="2">
        <f>ROUND(P38*'Input Sheet'!$D$249*'Input Sheet'!$D$247,0)</f>
        <v>0</v>
      </c>
      <c r="Q363" s="2">
        <f>ROUND(Q38*'Input Sheet'!$D$249*'Input Sheet'!$D$247,0)</f>
        <v>0</v>
      </c>
      <c r="R363" s="2">
        <f>ROUND(R38*'Input Sheet'!$D$249*'Input Sheet'!$D$247,0)</f>
        <v>0</v>
      </c>
      <c r="S363" s="2">
        <f>ROUND(S38*'Input Sheet'!$D$249*'Input Sheet'!$D$247,0)</f>
        <v>0</v>
      </c>
      <c r="T363" s="2">
        <f>ROUND(T38*'Input Sheet'!$D$249*'Input Sheet'!$D$247,0)</f>
        <v>0</v>
      </c>
      <c r="U363" s="2">
        <f>ROUND(U38*'Input Sheet'!$D$249*'Input Sheet'!$D$247,0)</f>
        <v>0</v>
      </c>
      <c r="V363" s="2">
        <f>ROUND(V38*'Input Sheet'!$D$249*'Input Sheet'!$D$247,0)</f>
        <v>0</v>
      </c>
      <c r="W363" s="2">
        <f>ROUND(W38*'Input Sheet'!$D$249*'Input Sheet'!$D$247,0)</f>
        <v>0</v>
      </c>
      <c r="X363" s="2">
        <f>ROUND(X38*'Input Sheet'!$D$249*'Input Sheet'!$D$247,0)</f>
        <v>0</v>
      </c>
      <c r="Y363" s="2">
        <f>ROUND(Y38*'Input Sheet'!$D$249*'Input Sheet'!$D$247,0)</f>
        <v>0</v>
      </c>
      <c r="Z363" s="2">
        <f>ROUND(Z38*'Input Sheet'!$D$249*'Input Sheet'!$D$247,0)</f>
        <v>0</v>
      </c>
      <c r="AA363" s="2">
        <f>ROUND(AA38*'Input Sheet'!$D$249*'Input Sheet'!$D$247,0)</f>
        <v>0</v>
      </c>
      <c r="AB363" s="2">
        <f>ROUND(AB38*'Input Sheet'!$D$249*'Input Sheet'!$D$247,0)</f>
        <v>0</v>
      </c>
      <c r="AC363" s="2">
        <f>ROUND(AC38*'Input Sheet'!$D$249*'Input Sheet'!$D$247,0)</f>
        <v>0</v>
      </c>
      <c r="AD363" s="2">
        <f>ROUND(AD38*'Input Sheet'!$D$249*'Input Sheet'!$D$247,0)</f>
        <v>0</v>
      </c>
      <c r="AE363" s="2">
        <f>ROUND(AE38*'Input Sheet'!$D$249*'Input Sheet'!$D$247,0)</f>
        <v>0</v>
      </c>
      <c r="AF363" s="2">
        <f>ROUND(AF38*'Input Sheet'!$D$249*'Input Sheet'!$D$247,0)</f>
        <v>0</v>
      </c>
      <c r="AG363" s="2">
        <f>ROUND(AG38*'Input Sheet'!$D$249*'Input Sheet'!$D$247,0)</f>
        <v>0</v>
      </c>
      <c r="AH363" s="2">
        <f>ROUND(AH38*'Input Sheet'!$D$249*'Input Sheet'!$D$247,0)</f>
        <v>0</v>
      </c>
      <c r="AI363" s="2">
        <f>ROUND(AI38*'Input Sheet'!$D$249*'Input Sheet'!$D$247,0)</f>
        <v>0</v>
      </c>
      <c r="AJ363" s="2">
        <f>ROUND(AJ38*'Input Sheet'!$D$249*'Input Sheet'!$D$247,0)</f>
        <v>0</v>
      </c>
      <c r="AK363" s="2">
        <f>ROUND(AK38*'Input Sheet'!$D$249*'Input Sheet'!$D$247,0)</f>
        <v>0</v>
      </c>
      <c r="AL363" s="2">
        <f>ROUND(AL38*'Input Sheet'!$D$249*'Input Sheet'!$D$247,0)</f>
        <v>0</v>
      </c>
      <c r="AM363" s="2">
        <f>ROUND(AM38*'Input Sheet'!$D$249*'Input Sheet'!$D$247,0)</f>
        <v>0</v>
      </c>
      <c r="AN363" s="2">
        <f>ROUND(AN38*'Input Sheet'!$D$249*'Input Sheet'!$D$247,0)</f>
        <v>0</v>
      </c>
      <c r="AO363" s="2">
        <f>ROUND(AO38*'Input Sheet'!$D$249*'Input Sheet'!$D$247,0)</f>
        <v>0</v>
      </c>
      <c r="AP363" s="2">
        <f>ROUND(AP38*'Input Sheet'!$D$249*'Input Sheet'!$D$247,0)</f>
        <v>0</v>
      </c>
      <c r="AQ363" s="2">
        <f>ROUND(AQ38*'Input Sheet'!$D$249*'Input Sheet'!$D$247,0)</f>
        <v>0</v>
      </c>
      <c r="AR363" s="2">
        <f>ROUND(AR38*'Input Sheet'!$D$249*'Input Sheet'!$D$247,0)</f>
        <v>0</v>
      </c>
      <c r="AS363" s="2">
        <f>ROUND(AS38*'Input Sheet'!$D$249*'Input Sheet'!$D$247,0)</f>
        <v>0</v>
      </c>
      <c r="AT363" s="2">
        <f>ROUND(AT38*'Input Sheet'!$D$249*'Input Sheet'!$D$247,0)</f>
        <v>0</v>
      </c>
      <c r="AU363" s="2">
        <f>ROUND(AU38*'Input Sheet'!$D$249*'Input Sheet'!$D$247,0)</f>
        <v>0</v>
      </c>
      <c r="AV363" s="2">
        <f>ROUND(AV38*'Input Sheet'!$D$249*'Input Sheet'!$D$247,0)</f>
        <v>0</v>
      </c>
      <c r="AW363" s="2">
        <f>ROUND(AW38*'Input Sheet'!$D$249*'Input Sheet'!$D$247,0)</f>
        <v>0</v>
      </c>
      <c r="AX363" s="2">
        <f>ROUND(AX38*'Input Sheet'!$D$249*'Input Sheet'!$D$247,0)</f>
        <v>0</v>
      </c>
      <c r="AY363" s="2">
        <f>ROUND(AY38*'Input Sheet'!$D$249*'Input Sheet'!$D$247,0)</f>
        <v>0</v>
      </c>
      <c r="AZ363" s="2">
        <f>ROUND(AZ38*'Input Sheet'!$D$249*'Input Sheet'!$D$247,0)</f>
        <v>0</v>
      </c>
      <c r="BA363" s="2">
        <f>ROUND(BA38*'Input Sheet'!$D$249*'Input Sheet'!$D$247,0)</f>
        <v>0</v>
      </c>
      <c r="BB363" s="2">
        <f>ROUND(BB38*'Input Sheet'!$D$249*'Input Sheet'!$D$247,0)</f>
        <v>0</v>
      </c>
      <c r="BC363" s="2">
        <f>ROUND(BC38*'Input Sheet'!$D$249*'Input Sheet'!$D$247,0)</f>
        <v>0</v>
      </c>
      <c r="BD363" s="2">
        <f>ROUND(BD38*'Input Sheet'!$D$249*'Input Sheet'!$D$247,0)</f>
        <v>0</v>
      </c>
      <c r="BE363" s="2">
        <f>ROUND(BE38*'Input Sheet'!$D$249*'Input Sheet'!$D$247,0)</f>
        <v>0</v>
      </c>
      <c r="BF363" s="2">
        <f>ROUND(BF38*'Input Sheet'!$D$249*'Input Sheet'!$D$247,0)</f>
        <v>0</v>
      </c>
      <c r="BG363" s="2">
        <f>ROUND(BG38*'Input Sheet'!$D$249*'Input Sheet'!$D$247,0)</f>
        <v>0</v>
      </c>
      <c r="BH363" s="2">
        <f>ROUND(BH38*'Input Sheet'!$D$249*'Input Sheet'!$D$247,0)</f>
        <v>0</v>
      </c>
      <c r="BI363" s="2">
        <f>ROUND(BI38*'Input Sheet'!$D$249*'Input Sheet'!$D$247,0)</f>
        <v>0</v>
      </c>
      <c r="BJ363" s="2">
        <f>ROUND(BJ38*'Input Sheet'!$D$249*'Input Sheet'!$D$247,0)</f>
        <v>0</v>
      </c>
    </row>
    <row r="364" spans="1:62" x14ac:dyDescent="0.25">
      <c r="A364" s="2" t="str">
        <f t="shared" si="264"/>
        <v>Other Costs</v>
      </c>
      <c r="C364" s="2">
        <f>ROUND(C39*'Input Sheet'!$D$249*'Input Sheet'!$D$247,0)</f>
        <v>0</v>
      </c>
      <c r="D364" s="2">
        <f>ROUND(D39*'Input Sheet'!$D$249*'Input Sheet'!$D$247,0)</f>
        <v>0</v>
      </c>
      <c r="E364" s="2">
        <f>ROUND(E39*'Input Sheet'!$D$249*'Input Sheet'!$D$247,0)</f>
        <v>0</v>
      </c>
      <c r="F364" s="2">
        <f>ROUND(F39*'Input Sheet'!$D$249*'Input Sheet'!$D$247,0)</f>
        <v>0</v>
      </c>
      <c r="G364" s="2">
        <f>ROUND(G39*'Input Sheet'!$D$249*'Input Sheet'!$D$247,0)</f>
        <v>0</v>
      </c>
      <c r="H364" s="2">
        <f>ROUND(H39*'Input Sheet'!$D$249*'Input Sheet'!$D$247,0)</f>
        <v>0</v>
      </c>
      <c r="I364" s="2">
        <f>ROUND(I39*'Input Sheet'!$D$249*'Input Sheet'!$D$247,0)</f>
        <v>0</v>
      </c>
      <c r="J364" s="2">
        <f>ROUND(J39*'Input Sheet'!$D$249*'Input Sheet'!$D$247,0)</f>
        <v>0</v>
      </c>
      <c r="K364" s="2">
        <f>ROUND(K39*'Input Sheet'!$D$249*'Input Sheet'!$D$247,0)</f>
        <v>0</v>
      </c>
      <c r="L364" s="2">
        <f>ROUND(L39*'Input Sheet'!$D$249*'Input Sheet'!$D$247,0)</f>
        <v>0</v>
      </c>
      <c r="M364" s="2">
        <f>ROUND(M39*'Input Sheet'!$D$249*'Input Sheet'!$D$247,0)</f>
        <v>0</v>
      </c>
      <c r="N364" s="2">
        <f>ROUND(N39*'Input Sheet'!$D$249*'Input Sheet'!$D$247,0)</f>
        <v>0</v>
      </c>
      <c r="O364" s="2">
        <f>ROUND(O39*'Input Sheet'!$D$249*'Input Sheet'!$D$247,0)</f>
        <v>0</v>
      </c>
      <c r="P364" s="2">
        <f>ROUND(P39*'Input Sheet'!$D$249*'Input Sheet'!$D$247,0)</f>
        <v>0</v>
      </c>
      <c r="Q364" s="2">
        <f>ROUND(Q39*'Input Sheet'!$D$249*'Input Sheet'!$D$247,0)</f>
        <v>0</v>
      </c>
      <c r="R364" s="2">
        <f>ROUND(R39*'Input Sheet'!$D$249*'Input Sheet'!$D$247,0)</f>
        <v>0</v>
      </c>
      <c r="S364" s="2">
        <f>ROUND(S39*'Input Sheet'!$D$249*'Input Sheet'!$D$247,0)</f>
        <v>0</v>
      </c>
      <c r="T364" s="2">
        <f>ROUND(T39*'Input Sheet'!$D$249*'Input Sheet'!$D$247,0)</f>
        <v>0</v>
      </c>
      <c r="U364" s="2">
        <f>ROUND(U39*'Input Sheet'!$D$249*'Input Sheet'!$D$247,0)</f>
        <v>0</v>
      </c>
      <c r="V364" s="2">
        <f>ROUND(V39*'Input Sheet'!$D$249*'Input Sheet'!$D$247,0)</f>
        <v>0</v>
      </c>
      <c r="W364" s="2">
        <f>ROUND(W39*'Input Sheet'!$D$249*'Input Sheet'!$D$247,0)</f>
        <v>0</v>
      </c>
      <c r="X364" s="2">
        <f>ROUND(X39*'Input Sheet'!$D$249*'Input Sheet'!$D$247,0)</f>
        <v>0</v>
      </c>
      <c r="Y364" s="2">
        <f>ROUND(Y39*'Input Sheet'!$D$249*'Input Sheet'!$D$247,0)</f>
        <v>0</v>
      </c>
      <c r="Z364" s="2">
        <f>ROUND(Z39*'Input Sheet'!$D$249*'Input Sheet'!$D$247,0)</f>
        <v>0</v>
      </c>
      <c r="AA364" s="2">
        <f>ROUND(AA39*'Input Sheet'!$D$249*'Input Sheet'!$D$247,0)</f>
        <v>0</v>
      </c>
      <c r="AB364" s="2">
        <f>ROUND(AB39*'Input Sheet'!$D$249*'Input Sheet'!$D$247,0)</f>
        <v>0</v>
      </c>
      <c r="AC364" s="2">
        <f>ROUND(AC39*'Input Sheet'!$D$249*'Input Sheet'!$D$247,0)</f>
        <v>0</v>
      </c>
      <c r="AD364" s="2">
        <f>ROUND(AD39*'Input Sheet'!$D$249*'Input Sheet'!$D$247,0)</f>
        <v>0</v>
      </c>
      <c r="AE364" s="2">
        <f>ROUND(AE39*'Input Sheet'!$D$249*'Input Sheet'!$D$247,0)</f>
        <v>0</v>
      </c>
      <c r="AF364" s="2">
        <f>ROUND(AF39*'Input Sheet'!$D$249*'Input Sheet'!$D$247,0)</f>
        <v>0</v>
      </c>
      <c r="AG364" s="2">
        <f>ROUND(AG39*'Input Sheet'!$D$249*'Input Sheet'!$D$247,0)</f>
        <v>0</v>
      </c>
      <c r="AH364" s="2">
        <f>ROUND(AH39*'Input Sheet'!$D$249*'Input Sheet'!$D$247,0)</f>
        <v>0</v>
      </c>
      <c r="AI364" s="2">
        <f>ROUND(AI39*'Input Sheet'!$D$249*'Input Sheet'!$D$247,0)</f>
        <v>0</v>
      </c>
      <c r="AJ364" s="2">
        <f>ROUND(AJ39*'Input Sheet'!$D$249*'Input Sheet'!$D$247,0)</f>
        <v>0</v>
      </c>
      <c r="AK364" s="2">
        <f>ROUND(AK39*'Input Sheet'!$D$249*'Input Sheet'!$D$247,0)</f>
        <v>0</v>
      </c>
      <c r="AL364" s="2">
        <f>ROUND(AL39*'Input Sheet'!$D$249*'Input Sheet'!$D$247,0)</f>
        <v>0</v>
      </c>
      <c r="AM364" s="2">
        <f>ROUND(AM39*'Input Sheet'!$D$249*'Input Sheet'!$D$247,0)</f>
        <v>0</v>
      </c>
      <c r="AN364" s="2">
        <f>ROUND(AN39*'Input Sheet'!$D$249*'Input Sheet'!$D$247,0)</f>
        <v>0</v>
      </c>
      <c r="AO364" s="2">
        <f>ROUND(AO39*'Input Sheet'!$D$249*'Input Sheet'!$D$247,0)</f>
        <v>0</v>
      </c>
      <c r="AP364" s="2">
        <f>ROUND(AP39*'Input Sheet'!$D$249*'Input Sheet'!$D$247,0)</f>
        <v>0</v>
      </c>
      <c r="AQ364" s="2">
        <f>ROUND(AQ39*'Input Sheet'!$D$249*'Input Sheet'!$D$247,0)</f>
        <v>0</v>
      </c>
      <c r="AR364" s="2">
        <f>ROUND(AR39*'Input Sheet'!$D$249*'Input Sheet'!$D$247,0)</f>
        <v>0</v>
      </c>
      <c r="AS364" s="2">
        <f>ROUND(AS39*'Input Sheet'!$D$249*'Input Sheet'!$D$247,0)</f>
        <v>0</v>
      </c>
      <c r="AT364" s="2">
        <f>ROUND(AT39*'Input Sheet'!$D$249*'Input Sheet'!$D$247,0)</f>
        <v>0</v>
      </c>
      <c r="AU364" s="2">
        <f>ROUND(AU39*'Input Sheet'!$D$249*'Input Sheet'!$D$247,0)</f>
        <v>0</v>
      </c>
      <c r="AV364" s="2">
        <f>ROUND(AV39*'Input Sheet'!$D$249*'Input Sheet'!$D$247,0)</f>
        <v>0</v>
      </c>
      <c r="AW364" s="2">
        <f>ROUND(AW39*'Input Sheet'!$D$249*'Input Sheet'!$D$247,0)</f>
        <v>0</v>
      </c>
      <c r="AX364" s="2">
        <f>ROUND(AX39*'Input Sheet'!$D$249*'Input Sheet'!$D$247,0)</f>
        <v>0</v>
      </c>
      <c r="AY364" s="2">
        <f>ROUND(AY39*'Input Sheet'!$D$249*'Input Sheet'!$D$247,0)</f>
        <v>0</v>
      </c>
      <c r="AZ364" s="2">
        <f>ROUND(AZ39*'Input Sheet'!$D$249*'Input Sheet'!$D$247,0)</f>
        <v>0</v>
      </c>
      <c r="BA364" s="2">
        <f>ROUND(BA39*'Input Sheet'!$D$249*'Input Sheet'!$D$247,0)</f>
        <v>0</v>
      </c>
      <c r="BB364" s="2">
        <f>ROUND(BB39*'Input Sheet'!$D$249*'Input Sheet'!$D$247,0)</f>
        <v>0</v>
      </c>
      <c r="BC364" s="2">
        <f>ROUND(BC39*'Input Sheet'!$D$249*'Input Sheet'!$D$247,0)</f>
        <v>0</v>
      </c>
      <c r="BD364" s="2">
        <f>ROUND(BD39*'Input Sheet'!$D$249*'Input Sheet'!$D$247,0)</f>
        <v>0</v>
      </c>
      <c r="BE364" s="2">
        <f>ROUND(BE39*'Input Sheet'!$D$249*'Input Sheet'!$D$247,0)</f>
        <v>0</v>
      </c>
      <c r="BF364" s="2">
        <f>ROUND(BF39*'Input Sheet'!$D$249*'Input Sheet'!$D$247,0)</f>
        <v>0</v>
      </c>
      <c r="BG364" s="2">
        <f>ROUND(BG39*'Input Sheet'!$D$249*'Input Sheet'!$D$247,0)</f>
        <v>0</v>
      </c>
      <c r="BH364" s="2">
        <f>ROUND(BH39*'Input Sheet'!$D$249*'Input Sheet'!$D$247,0)</f>
        <v>0</v>
      </c>
      <c r="BI364" s="2">
        <f>ROUND(BI39*'Input Sheet'!$D$249*'Input Sheet'!$D$247,0)</f>
        <v>0</v>
      </c>
      <c r="BJ364" s="2">
        <f>ROUND(BJ39*'Input Sheet'!$D$249*'Input Sheet'!$D$247,0)</f>
        <v>0</v>
      </c>
    </row>
    <row r="365" spans="1:62" x14ac:dyDescent="0.25">
      <c r="A365" s="2" t="s">
        <v>249</v>
      </c>
      <c r="C365" s="2">
        <f>ROUND(C208*'Input Sheet'!$D$247,0)</f>
        <v>5688</v>
      </c>
      <c r="D365" s="2">
        <f>ROUND(D208*'Input Sheet'!$D$247,0)</f>
        <v>7000</v>
      </c>
      <c r="E365" s="2">
        <f>ROUND(E208*'Input Sheet'!$D$247,0)</f>
        <v>7000</v>
      </c>
      <c r="F365" s="2">
        <f>ROUND(F208*'Input Sheet'!$D$247,0)</f>
        <v>7438</v>
      </c>
      <c r="G365" s="2">
        <f>ROUND(G208*'Input Sheet'!$D$247,0)</f>
        <v>7438</v>
      </c>
      <c r="H365" s="2">
        <f>ROUND(H208*'Input Sheet'!$D$247,0)</f>
        <v>9625</v>
      </c>
      <c r="I365" s="2">
        <f>ROUND(I208*'Input Sheet'!$D$247,0)</f>
        <v>9625</v>
      </c>
      <c r="J365" s="2">
        <f>ROUND(J208*'Input Sheet'!$D$247,0)</f>
        <v>9625</v>
      </c>
      <c r="K365" s="2">
        <f>ROUND(K208*'Input Sheet'!$D$247,0)</f>
        <v>9625</v>
      </c>
      <c r="L365" s="2">
        <f>ROUND(L208*'Input Sheet'!$D$247,0)</f>
        <v>9625</v>
      </c>
      <c r="M365" s="2">
        <f>ROUND(M208*'Input Sheet'!$D$247,0)</f>
        <v>9625</v>
      </c>
      <c r="N365" s="2">
        <f>ROUND(N208*'Input Sheet'!$D$247,0)</f>
        <v>9625</v>
      </c>
      <c r="O365" s="2">
        <f>ROUND(O208*'Input Sheet'!$D$247,0)</f>
        <v>10063</v>
      </c>
      <c r="P365" s="2">
        <f>ROUND(P208*'Input Sheet'!$D$247,0)</f>
        <v>10063</v>
      </c>
      <c r="Q365" s="2">
        <f>ROUND(Q208*'Input Sheet'!$D$247,0)</f>
        <v>10063</v>
      </c>
      <c r="R365" s="2">
        <f>ROUND(R208*'Input Sheet'!$D$247,0)</f>
        <v>10063</v>
      </c>
      <c r="S365" s="2">
        <f>ROUND(S208*'Input Sheet'!$D$247,0)</f>
        <v>10063</v>
      </c>
      <c r="T365" s="2">
        <f>ROUND(T208*'Input Sheet'!$D$247,0)</f>
        <v>10063</v>
      </c>
      <c r="U365" s="2">
        <f>ROUND(U208*'Input Sheet'!$D$247,0)</f>
        <v>9625</v>
      </c>
      <c r="V365" s="2">
        <f>ROUND(V208*'Input Sheet'!$D$247,0)</f>
        <v>11375</v>
      </c>
      <c r="W365" s="2">
        <f>ROUND(W208*'Input Sheet'!$D$247,0)</f>
        <v>11375</v>
      </c>
      <c r="X365" s="2">
        <f>ROUND(X208*'Input Sheet'!$D$247,0)</f>
        <v>11375</v>
      </c>
      <c r="Y365" s="2">
        <f>ROUND(Y208*'Input Sheet'!$D$247,0)</f>
        <v>11375</v>
      </c>
      <c r="Z365" s="2">
        <f>ROUND(Z208*'Input Sheet'!$D$247,0)</f>
        <v>11375</v>
      </c>
      <c r="AA365" s="2">
        <f>ROUND(AA208*'Input Sheet'!$D$247,0)</f>
        <v>11375</v>
      </c>
      <c r="AB365" s="2">
        <f>ROUND(AB208*'Input Sheet'!$D$247,0)</f>
        <v>11375</v>
      </c>
      <c r="AC365" s="2">
        <f>ROUND(AC208*'Input Sheet'!$D$247,0)</f>
        <v>11375</v>
      </c>
      <c r="AD365" s="2">
        <f>ROUND(AD208*'Input Sheet'!$D$247,0)</f>
        <v>11375</v>
      </c>
      <c r="AE365" s="2">
        <f>ROUND(AE208*'Input Sheet'!$D$247,0)</f>
        <v>11375</v>
      </c>
      <c r="AF365" s="2">
        <f>ROUND(AF208*'Input Sheet'!$D$247,0)</f>
        <v>11375</v>
      </c>
      <c r="AG365" s="2">
        <f>ROUND(AG208*'Input Sheet'!$D$247,0)</f>
        <v>12250</v>
      </c>
      <c r="AH365" s="2">
        <f>ROUND(AH208*'Input Sheet'!$D$247,0)</f>
        <v>12688</v>
      </c>
      <c r="AI365" s="2">
        <f>ROUND(AI208*'Input Sheet'!$D$247,0)</f>
        <v>12688</v>
      </c>
      <c r="AJ365" s="2">
        <f>ROUND(AJ208*'Input Sheet'!$D$247,0)</f>
        <v>12688</v>
      </c>
      <c r="AK365" s="2">
        <f>ROUND(AK208*'Input Sheet'!$D$247,0)</f>
        <v>12688</v>
      </c>
      <c r="AL365" s="2">
        <f>ROUND(AL208*'Input Sheet'!$D$247,0)</f>
        <v>12688</v>
      </c>
      <c r="AM365" s="2">
        <f>ROUND(AM208*'Input Sheet'!$D$247,0)</f>
        <v>12688</v>
      </c>
      <c r="AN365" s="2">
        <f>ROUND(AN208*'Input Sheet'!$D$247,0)</f>
        <v>12688</v>
      </c>
      <c r="AO365" s="2">
        <f>ROUND(AO208*'Input Sheet'!$D$247,0)</f>
        <v>13125</v>
      </c>
      <c r="AP365" s="2">
        <f>ROUND(AP208*'Input Sheet'!$D$247,0)</f>
        <v>13125</v>
      </c>
      <c r="AQ365" s="2">
        <f>ROUND(AQ208*'Input Sheet'!$D$247,0)</f>
        <v>13125</v>
      </c>
      <c r="AR365" s="2">
        <f>ROUND(AR208*'Input Sheet'!$D$247,0)</f>
        <v>13125</v>
      </c>
      <c r="AS365" s="2">
        <f>ROUND(AS208*'Input Sheet'!$D$247,0)</f>
        <v>13125</v>
      </c>
      <c r="AT365" s="2">
        <f>ROUND(AT208*'Input Sheet'!$D$247,0)</f>
        <v>13125</v>
      </c>
      <c r="AU365" s="2">
        <f>ROUND(AU208*'Input Sheet'!$D$247,0)</f>
        <v>13125</v>
      </c>
      <c r="AV365" s="2">
        <f>ROUND(AV208*'Input Sheet'!$D$247,0)</f>
        <v>13125</v>
      </c>
      <c r="AW365" s="2">
        <f>ROUND(AW208*'Input Sheet'!$D$247,0)</f>
        <v>13125</v>
      </c>
      <c r="AX365" s="2">
        <f>ROUND(AX208*'Input Sheet'!$D$247,0)</f>
        <v>13563</v>
      </c>
      <c r="AY365" s="2">
        <f>ROUND(AY208*'Input Sheet'!$D$247,0)</f>
        <v>14875</v>
      </c>
      <c r="AZ365" s="2">
        <f>ROUND(AZ208*'Input Sheet'!$D$247,0)</f>
        <v>14875</v>
      </c>
      <c r="BA365" s="2">
        <f>ROUND(BA208*'Input Sheet'!$D$247,0)</f>
        <v>14875</v>
      </c>
      <c r="BB365" s="2">
        <f>ROUND(BB208*'Input Sheet'!$D$247,0)</f>
        <v>14875</v>
      </c>
      <c r="BC365" s="2">
        <f>ROUND(BC208*'Input Sheet'!$D$247,0)</f>
        <v>14875</v>
      </c>
      <c r="BD365" s="2">
        <f>ROUND(BD208*'Input Sheet'!$D$247,0)</f>
        <v>14875</v>
      </c>
      <c r="BE365" s="2">
        <f>ROUND(BE208*'Input Sheet'!$D$247,0)</f>
        <v>14875</v>
      </c>
      <c r="BF365" s="2">
        <f>ROUND(BF208*'Input Sheet'!$D$247,0)</f>
        <v>14875</v>
      </c>
      <c r="BG365" s="2">
        <f>ROUND(BG208*'Input Sheet'!$D$247,0)</f>
        <v>14875</v>
      </c>
      <c r="BH365" s="2">
        <f>ROUND(BH208*'Input Sheet'!$D$247,0)</f>
        <v>14875</v>
      </c>
      <c r="BI365" s="2">
        <f>ROUND(BI208*'Input Sheet'!$D$247,0)</f>
        <v>14875</v>
      </c>
      <c r="BJ365" s="2">
        <f>ROUND(BJ208*'Input Sheet'!$D$247,0)</f>
        <v>14875</v>
      </c>
    </row>
    <row r="366" spans="1:62" ht="14.4" thickBot="1" x14ac:dyDescent="0.3">
      <c r="A366" s="3" t="s">
        <v>250</v>
      </c>
      <c r="C366" s="33">
        <f t="shared" ref="C366:AH366" si="265">SUM(C351:C356)-SUM(C358:C365)</f>
        <v>-14457</v>
      </c>
      <c r="D366" s="33">
        <f t="shared" si="265"/>
        <v>-17567</v>
      </c>
      <c r="E366" s="33">
        <f t="shared" si="265"/>
        <v>-14116</v>
      </c>
      <c r="F366" s="33">
        <f t="shared" si="265"/>
        <v>-14602</v>
      </c>
      <c r="G366" s="33">
        <f t="shared" si="265"/>
        <v>-12900</v>
      </c>
      <c r="H366" s="33">
        <f t="shared" si="265"/>
        <v>-11602</v>
      </c>
      <c r="I366" s="33">
        <f t="shared" si="265"/>
        <v>-4500</v>
      </c>
      <c r="J366" s="33">
        <f t="shared" si="265"/>
        <v>-1393</v>
      </c>
      <c r="K366" s="33">
        <f t="shared" si="265"/>
        <v>1638</v>
      </c>
      <c r="L366" s="33">
        <f t="shared" si="265"/>
        <v>4594</v>
      </c>
      <c r="M366" s="33">
        <f t="shared" si="265"/>
        <v>7481</v>
      </c>
      <c r="N366" s="33">
        <f t="shared" si="265"/>
        <v>10295</v>
      </c>
      <c r="O366" s="33">
        <f t="shared" si="265"/>
        <v>-3022</v>
      </c>
      <c r="P366" s="33">
        <f t="shared" si="265"/>
        <v>2810</v>
      </c>
      <c r="Q366" s="33">
        <f t="shared" si="265"/>
        <v>7680</v>
      </c>
      <c r="R366" s="33">
        <f t="shared" si="265"/>
        <v>12467</v>
      </c>
      <c r="S366" s="33">
        <f t="shared" si="265"/>
        <v>17173</v>
      </c>
      <c r="T366" s="33">
        <f t="shared" si="265"/>
        <v>21803</v>
      </c>
      <c r="U366" s="33">
        <f t="shared" si="265"/>
        <v>27182</v>
      </c>
      <c r="V366" s="33">
        <f t="shared" si="265"/>
        <v>27436</v>
      </c>
      <c r="W366" s="33">
        <f t="shared" si="265"/>
        <v>36627</v>
      </c>
      <c r="X366" s="33">
        <f t="shared" si="265"/>
        <v>42267</v>
      </c>
      <c r="Y366" s="33">
        <f t="shared" si="265"/>
        <v>47858</v>
      </c>
      <c r="Z366" s="33">
        <f t="shared" si="265"/>
        <v>53400</v>
      </c>
      <c r="AA366" s="33">
        <f t="shared" si="265"/>
        <v>42272</v>
      </c>
      <c r="AB366" s="33">
        <f t="shared" si="265"/>
        <v>48654</v>
      </c>
      <c r="AC366" s="33">
        <f t="shared" si="265"/>
        <v>54974</v>
      </c>
      <c r="AD366" s="33">
        <f t="shared" si="265"/>
        <v>61231</v>
      </c>
      <c r="AE366" s="33">
        <f t="shared" si="265"/>
        <v>67427</v>
      </c>
      <c r="AF366" s="33">
        <f t="shared" si="265"/>
        <v>73564</v>
      </c>
      <c r="AG366" s="33">
        <f t="shared" si="265"/>
        <v>78737</v>
      </c>
      <c r="AH366" s="33">
        <f t="shared" si="265"/>
        <v>87037</v>
      </c>
      <c r="AI366" s="33">
        <f t="shared" ref="AI366:BJ366" si="266">SUM(AI351:AI356)-SUM(AI358:AI365)</f>
        <v>95722</v>
      </c>
      <c r="AJ366" s="33">
        <f t="shared" si="266"/>
        <v>103481</v>
      </c>
      <c r="AK366" s="33">
        <f t="shared" si="266"/>
        <v>111188</v>
      </c>
      <c r="AL366" s="33">
        <f t="shared" si="266"/>
        <v>118845</v>
      </c>
      <c r="AM366" s="33">
        <f t="shared" si="266"/>
        <v>108103</v>
      </c>
      <c r="AN366" s="33">
        <f t="shared" si="266"/>
        <v>116443</v>
      </c>
      <c r="AO366" s="33">
        <f t="shared" si="266"/>
        <v>123422</v>
      </c>
      <c r="AP366" s="33">
        <f t="shared" si="266"/>
        <v>132535</v>
      </c>
      <c r="AQ366" s="33">
        <f t="shared" si="266"/>
        <v>140726</v>
      </c>
      <c r="AR366" s="33">
        <f t="shared" si="266"/>
        <v>148867</v>
      </c>
      <c r="AS366" s="33">
        <f t="shared" si="266"/>
        <v>156964</v>
      </c>
      <c r="AT366" s="33">
        <f t="shared" si="266"/>
        <v>165015</v>
      </c>
      <c r="AU366" s="33">
        <f t="shared" si="266"/>
        <v>173022</v>
      </c>
      <c r="AV366" s="33">
        <f t="shared" si="266"/>
        <v>180984</v>
      </c>
      <c r="AW366" s="33">
        <f t="shared" si="266"/>
        <v>188905</v>
      </c>
      <c r="AX366" s="33">
        <f t="shared" si="266"/>
        <v>195472</v>
      </c>
      <c r="AY366" s="33">
        <f t="shared" si="266"/>
        <v>211104</v>
      </c>
      <c r="AZ366" s="33">
        <f t="shared" si="266"/>
        <v>224831</v>
      </c>
      <c r="BA366" s="33">
        <f t="shared" si="266"/>
        <v>235900</v>
      </c>
      <c r="BB366" s="33">
        <f t="shared" si="266"/>
        <v>246941</v>
      </c>
      <c r="BC366" s="33">
        <f t="shared" si="266"/>
        <v>257955</v>
      </c>
      <c r="BD366" s="33">
        <f t="shared" si="266"/>
        <v>268939</v>
      </c>
      <c r="BE366" s="33">
        <f t="shared" si="266"/>
        <v>279895</v>
      </c>
      <c r="BF366" s="33">
        <f t="shared" si="266"/>
        <v>290826</v>
      </c>
      <c r="BG366" s="33">
        <f t="shared" si="266"/>
        <v>301731</v>
      </c>
      <c r="BH366" s="33">
        <f t="shared" si="266"/>
        <v>312612</v>
      </c>
      <c r="BI366" s="33">
        <f t="shared" si="266"/>
        <v>323468</v>
      </c>
      <c r="BJ366" s="33">
        <f t="shared" si="266"/>
        <v>334302</v>
      </c>
    </row>
    <row r="367" spans="1:62" ht="14.4" thickTop="1" x14ac:dyDescent="0.25"/>
    <row r="369" spans="1:62" x14ac:dyDescent="0.25">
      <c r="A369" s="4" t="s">
        <v>89</v>
      </c>
    </row>
    <row r="370" spans="1:62" x14ac:dyDescent="0.25">
      <c r="A370" s="2" t="s">
        <v>90</v>
      </c>
      <c r="C370" s="2">
        <f>IF('Output Sheet'!C$27&lt;0,('Output Sheet'!C$27)*('Input Sheet'!$D$189/12),0)</f>
        <v>-600.89014756944437</v>
      </c>
      <c r="D370" s="2">
        <f>IF('Output Sheet'!D$27&lt;0,('Output Sheet'!D$27)*('Input Sheet'!$D$189/12),0)</f>
        <v>-1918.4671562843603</v>
      </c>
      <c r="E370" s="2">
        <f>IF('Output Sheet'!E$27&lt;0,('Output Sheet'!E$27)*('Input Sheet'!$D$189/12),0)</f>
        <v>-3356.5700848544893</v>
      </c>
      <c r="F370" s="2">
        <f>IF('Output Sheet'!F$27&lt;0,('Output Sheet'!F$27)*('Input Sheet'!$D$189/12),0)</f>
        <v>-4332.87983859822</v>
      </c>
      <c r="G370" s="2">
        <f>IF('Output Sheet'!G$27&lt;0,('Output Sheet'!G$27)*('Input Sheet'!$D$189/12),0)</f>
        <v>-5663.5923013102201</v>
      </c>
      <c r="H370" s="2">
        <f>IF('Output Sheet'!H$27&lt;0,('Output Sheet'!H$27)*('Input Sheet'!$D$189/12),0)</f>
        <v>-7092.5128132294967</v>
      </c>
      <c r="I370" s="2">
        <f>IF('Output Sheet'!I$27&lt;0,('Output Sheet'!I$27)*('Input Sheet'!$D$189/12),0)</f>
        <v>-8123.643726103739</v>
      </c>
      <c r="J370" s="2">
        <f>IF('Output Sheet'!J$27&lt;0,('Output Sheet'!J$27)*('Input Sheet'!$D$189/12),0)</f>
        <v>-9099.6797602176903</v>
      </c>
      <c r="K370" s="2">
        <f>IF('Output Sheet'!K$27&lt;0,('Output Sheet'!K$27)*('Input Sheet'!$D$189/12),0)</f>
        <v>-9930.6912283043475</v>
      </c>
      <c r="L370" s="2">
        <f>IF('Output Sheet'!L$27&lt;0,('Output Sheet'!L$27)*('Input Sheet'!$D$189/12),0)</f>
        <v>-10588.36198119411</v>
      </c>
      <c r="M370" s="2">
        <f>IF('Output Sheet'!M$27&lt;0,('Output Sheet'!M$27)*('Input Sheet'!$D$189/12),0)</f>
        <v>-11137.101055823905</v>
      </c>
      <c r="N370" s="2">
        <f>IF('Output Sheet'!N$27&lt;0,('Output Sheet'!N$27)*('Input Sheet'!$D$189/12),0)</f>
        <v>-11548.584465611506</v>
      </c>
      <c r="O370" s="2">
        <f>IF('Output Sheet'!O$27&lt;0,('Output Sheet'!O$27)*('Input Sheet'!$D$189/12),0)</f>
        <v>-12143.156271041489</v>
      </c>
      <c r="P370" s="2">
        <f>IF('Output Sheet'!P$27&lt;0,('Output Sheet'!P$27)*('Input Sheet'!$D$189/12),0)</f>
        <v>-13300.712356210017</v>
      </c>
      <c r="Q370" s="2">
        <f>IF('Output Sheet'!Q$27&lt;0,('Output Sheet'!Q$27)*('Input Sheet'!$D$189/12),0)</f>
        <v>-14181.257405378861</v>
      </c>
      <c r="R370" s="2">
        <f>IF('Output Sheet'!R$27&lt;0,('Output Sheet'!R$27)*('Input Sheet'!$D$189/12),0)</f>
        <v>-14884.245094437494</v>
      </c>
      <c r="S370" s="2">
        <f>IF('Output Sheet'!S$27&lt;0,('Output Sheet'!S$27)*('Input Sheet'!$D$189/12),0)</f>
        <v>-15303.531478103198</v>
      </c>
      <c r="T370" s="2">
        <f>IF('Output Sheet'!T$27&lt;0,('Output Sheet'!T$27)*('Input Sheet'!$D$189/12),0)</f>
        <v>-15495.439542027996</v>
      </c>
      <c r="U370" s="2">
        <f>IF('Output Sheet'!U$27&lt;0,('Output Sheet'!U$27)*('Input Sheet'!$D$189/12),0)</f>
        <v>-15776.385979268131</v>
      </c>
      <c r="V370" s="2">
        <f>IF('Output Sheet'!V$27&lt;0,('Output Sheet'!V$27)*('Input Sheet'!$D$189/12),0)</f>
        <v>-15573.684121759767</v>
      </c>
      <c r="W370" s="2">
        <f>IF('Output Sheet'!W$27&lt;0,('Output Sheet'!W$27)*('Input Sheet'!$D$189/12),0)</f>
        <v>-15335.771888287598</v>
      </c>
      <c r="X370" s="2">
        <f>IF('Output Sheet'!X$27&lt;0,('Output Sheet'!X$27)*('Input Sheet'!$D$189/12),0)</f>
        <v>-15311.459311048133</v>
      </c>
      <c r="Y370" s="2">
        <f>IF('Output Sheet'!Y$27&lt;0,('Output Sheet'!Y$27)*('Input Sheet'!$D$189/12),0)</f>
        <v>-14345.493273677739</v>
      </c>
      <c r="Z370" s="2">
        <f>IF('Output Sheet'!Z$27&lt;0,('Output Sheet'!Z$27)*('Input Sheet'!$D$189/12),0)</f>
        <v>-13098.796291300419</v>
      </c>
      <c r="AA370" s="2">
        <f>IF('Output Sheet'!AA$27&lt;0,('Output Sheet'!AA$27)*('Input Sheet'!$D$189/12),0)</f>
        <v>-12673.481686764699</v>
      </c>
      <c r="AB370" s="2">
        <f>IF('Output Sheet'!AB$27&lt;0,('Output Sheet'!AB$27)*('Input Sheet'!$D$189/12),0)</f>
        <v>-11787.848143643971</v>
      </c>
      <c r="AC370" s="2">
        <f>IF('Output Sheet'!AC$27&lt;0,('Output Sheet'!AC$27)*('Input Sheet'!$D$189/12),0)</f>
        <v>-10583.252566674988</v>
      </c>
      <c r="AD370" s="2">
        <f>IF('Output Sheet'!AD$27&lt;0,('Output Sheet'!AD$27)*('Input Sheet'!$D$189/12),0)</f>
        <v>-10124.358149709951</v>
      </c>
      <c r="AE370" s="2">
        <f>IF('Output Sheet'!AE$27&lt;0,('Output Sheet'!AE$27)*('Input Sheet'!$D$189/12),0)</f>
        <v>-8291.9347743681938</v>
      </c>
      <c r="AF370" s="2">
        <f>IF('Output Sheet'!AF$27&lt;0,('Output Sheet'!AF$27)*('Input Sheet'!$D$189/12),0)</f>
        <v>-6142.8265032871241</v>
      </c>
      <c r="AG370" s="2">
        <f>IF('Output Sheet'!AG$27&lt;0,('Output Sheet'!AG$27)*('Input Sheet'!$D$189/12),0)</f>
        <v>-5247.5187979859847</v>
      </c>
      <c r="AH370" s="2">
        <f>IF('Output Sheet'!AH$27&lt;0,('Output Sheet'!AH$27)*('Input Sheet'!$D$189/12),0)</f>
        <v>-2653.3648822088921</v>
      </c>
      <c r="AI370" s="2">
        <f>IF('Output Sheet'!AI$27&lt;0,('Output Sheet'!AI$27)*('Input Sheet'!$D$189/12),0)</f>
        <v>-45.490172093172312</v>
      </c>
      <c r="AJ370" s="2">
        <f>IF('Output Sheet'!AJ$27&lt;0,('Output Sheet'!AJ$27)*('Input Sheet'!$D$189/12),0)</f>
        <v>0</v>
      </c>
      <c r="AK370" s="2">
        <f>IF('Output Sheet'!AK$27&lt;0,('Output Sheet'!AK$27)*('Input Sheet'!$D$189/12),0)</f>
        <v>0</v>
      </c>
      <c r="AL370" s="2">
        <f>IF('Output Sheet'!AL$27&lt;0,('Output Sheet'!AL$27)*('Input Sheet'!$D$189/12),0)</f>
        <v>0</v>
      </c>
      <c r="AM370" s="2">
        <f>IF('Output Sheet'!AM$27&lt;0,('Output Sheet'!AM$27)*('Input Sheet'!$D$189/12),0)</f>
        <v>0</v>
      </c>
      <c r="AN370" s="2">
        <f>IF('Output Sheet'!AN$27&lt;0,('Output Sheet'!AN$27)*('Input Sheet'!$D$189/12),0)</f>
        <v>0</v>
      </c>
      <c r="AO370" s="2">
        <f>IF('Output Sheet'!AO$27&lt;0,('Output Sheet'!AO$27)*('Input Sheet'!$D$189/12),0)</f>
        <v>0</v>
      </c>
      <c r="AP370" s="2">
        <f>IF('Output Sheet'!AP$27&lt;0,('Output Sheet'!AP$27)*('Input Sheet'!$D$189/12),0)</f>
        <v>0</v>
      </c>
      <c r="AQ370" s="2">
        <f>IF('Output Sheet'!AQ$27&lt;0,('Output Sheet'!AQ$27)*('Input Sheet'!$D$189/12),0)</f>
        <v>0</v>
      </c>
      <c r="AR370" s="2">
        <f>IF('Output Sheet'!AR$27&lt;0,('Output Sheet'!AR$27)*('Input Sheet'!$D$189/12),0)</f>
        <v>0</v>
      </c>
      <c r="AS370" s="2">
        <f>IF('Output Sheet'!AS$27&lt;0,('Output Sheet'!AS$27)*('Input Sheet'!$D$189/12),0)</f>
        <v>0</v>
      </c>
      <c r="AT370" s="2">
        <f>IF('Output Sheet'!AT$27&lt;0,('Output Sheet'!AT$27)*('Input Sheet'!$D$189/12),0)</f>
        <v>0</v>
      </c>
      <c r="AU370" s="2">
        <f>IF('Output Sheet'!AU$27&lt;0,('Output Sheet'!AU$27)*('Input Sheet'!$D$189/12),0)</f>
        <v>0</v>
      </c>
      <c r="AV370" s="2">
        <f>IF('Output Sheet'!AV$27&lt;0,('Output Sheet'!AV$27)*('Input Sheet'!$D$189/12),0)</f>
        <v>0</v>
      </c>
      <c r="AW370" s="2">
        <f>IF('Output Sheet'!AW$27&lt;0,('Output Sheet'!AW$27)*('Input Sheet'!$D$189/12),0)</f>
        <v>0</v>
      </c>
      <c r="AX370" s="2">
        <f>IF('Output Sheet'!AX$27&lt;0,('Output Sheet'!AX$27)*('Input Sheet'!$D$189/12),0)</f>
        <v>0</v>
      </c>
      <c r="AY370" s="2">
        <f>IF('Output Sheet'!AY$27&lt;0,('Output Sheet'!AY$27)*('Input Sheet'!$D$189/12),0)</f>
        <v>0</v>
      </c>
      <c r="AZ370" s="2">
        <f>IF('Output Sheet'!AZ$27&lt;0,('Output Sheet'!AZ$27)*('Input Sheet'!$D$189/12),0)</f>
        <v>0</v>
      </c>
      <c r="BA370" s="2">
        <f>IF('Output Sheet'!BA$27&lt;0,('Output Sheet'!BA$27)*('Input Sheet'!$D$189/12),0)</f>
        <v>0</v>
      </c>
      <c r="BB370" s="2">
        <f>IF('Output Sheet'!BB$27&lt;0,('Output Sheet'!BB$27)*('Input Sheet'!$D$189/12),0)</f>
        <v>0</v>
      </c>
      <c r="BC370" s="2">
        <f>IF('Output Sheet'!BC$27&lt;0,('Output Sheet'!BC$27)*('Input Sheet'!$D$189/12),0)</f>
        <v>0</v>
      </c>
      <c r="BD370" s="2">
        <f>IF('Output Sheet'!BD$27&lt;0,('Output Sheet'!BD$27)*('Input Sheet'!$D$189/12),0)</f>
        <v>0</v>
      </c>
      <c r="BE370" s="2">
        <f>IF('Output Sheet'!BE$27&lt;0,('Output Sheet'!BE$27)*('Input Sheet'!$D$189/12),0)</f>
        <v>0</v>
      </c>
      <c r="BF370" s="2">
        <f>IF('Output Sheet'!BF$27&lt;0,('Output Sheet'!BF$27)*('Input Sheet'!$D$189/12),0)</f>
        <v>0</v>
      </c>
      <c r="BG370" s="2">
        <f>IF('Output Sheet'!BG$27&lt;0,('Output Sheet'!BG$27)*('Input Sheet'!$D$189/12),0)</f>
        <v>0</v>
      </c>
      <c r="BH370" s="2">
        <f>IF('Output Sheet'!BH$27&lt;0,('Output Sheet'!BH$27)*('Input Sheet'!$D$189/12),0)</f>
        <v>0</v>
      </c>
      <c r="BI370" s="2">
        <f>IF('Output Sheet'!BI$27&lt;0,('Output Sheet'!BI$27)*('Input Sheet'!$D$189/12),0)</f>
        <v>0</v>
      </c>
      <c r="BJ370" s="2">
        <f>IF('Output Sheet'!BJ$27&lt;0,('Output Sheet'!BJ$27)*('Input Sheet'!$D$189/12),0)</f>
        <v>0</v>
      </c>
    </row>
    <row r="371" spans="1:62" x14ac:dyDescent="0.25">
      <c r="A371" s="2" t="s">
        <v>92</v>
      </c>
      <c r="C371" s="2">
        <f>-'Input Sheet'!C216</f>
        <v>0</v>
      </c>
      <c r="D371" s="2">
        <f>-'Input Sheet'!D216</f>
        <v>0</v>
      </c>
      <c r="E371" s="2">
        <f>-'Input Sheet'!E216</f>
        <v>0</v>
      </c>
      <c r="F371" s="2">
        <f>-'Input Sheet'!F216</f>
        <v>0</v>
      </c>
      <c r="G371" s="2">
        <f>-'Input Sheet'!G216</f>
        <v>0</v>
      </c>
      <c r="H371" s="2">
        <f>-'Input Sheet'!H216</f>
        <v>0</v>
      </c>
      <c r="I371" s="2">
        <f>-'Input Sheet'!I216</f>
        <v>0</v>
      </c>
      <c r="J371" s="2">
        <f>-'Input Sheet'!J216</f>
        <v>0</v>
      </c>
      <c r="K371" s="2">
        <f>-'Input Sheet'!K216</f>
        <v>0</v>
      </c>
      <c r="L371" s="2">
        <f>-'Input Sheet'!L216</f>
        <v>0</v>
      </c>
      <c r="M371" s="2">
        <f>-'Input Sheet'!M216</f>
        <v>0</v>
      </c>
      <c r="N371" s="2">
        <f>-'Input Sheet'!N216</f>
        <v>0</v>
      </c>
      <c r="O371" s="2">
        <f>-'Input Sheet'!O216</f>
        <v>0</v>
      </c>
      <c r="P371" s="2">
        <f>-'Input Sheet'!P216</f>
        <v>0</v>
      </c>
      <c r="Q371" s="2">
        <f>-'Input Sheet'!Q216</f>
        <v>0</v>
      </c>
      <c r="R371" s="2">
        <f>-'Input Sheet'!R216</f>
        <v>0</v>
      </c>
      <c r="S371" s="2">
        <f>-'Input Sheet'!S216</f>
        <v>0</v>
      </c>
      <c r="T371" s="2">
        <f>-'Input Sheet'!T216</f>
        <v>0</v>
      </c>
      <c r="U371" s="2">
        <f>-'Input Sheet'!U216</f>
        <v>0</v>
      </c>
      <c r="V371" s="2">
        <f>-'Input Sheet'!V216</f>
        <v>0</v>
      </c>
      <c r="W371" s="2">
        <f>-'Input Sheet'!W216</f>
        <v>0</v>
      </c>
      <c r="X371" s="2">
        <f>-'Input Sheet'!X216</f>
        <v>0</v>
      </c>
      <c r="Y371" s="2">
        <f>-'Input Sheet'!Y216</f>
        <v>0</v>
      </c>
      <c r="Z371" s="2">
        <f>-'Input Sheet'!Z216</f>
        <v>0</v>
      </c>
      <c r="AA371" s="2">
        <f>-'Input Sheet'!AA216</f>
        <v>0</v>
      </c>
      <c r="AB371" s="2">
        <f>-'Input Sheet'!AB216</f>
        <v>0</v>
      </c>
      <c r="AC371" s="2">
        <f>-'Input Sheet'!AC216</f>
        <v>0</v>
      </c>
      <c r="AD371" s="2">
        <f>-'Input Sheet'!AD216</f>
        <v>0</v>
      </c>
      <c r="AE371" s="2">
        <f>-'Input Sheet'!AE216</f>
        <v>0</v>
      </c>
      <c r="AF371" s="2">
        <f>-'Input Sheet'!AF216</f>
        <v>0</v>
      </c>
      <c r="AG371" s="2">
        <f>-'Input Sheet'!AG216</f>
        <v>0</v>
      </c>
      <c r="AH371" s="2">
        <f>-'Input Sheet'!AH216</f>
        <v>0</v>
      </c>
      <c r="AI371" s="2">
        <f>-'Input Sheet'!AI216</f>
        <v>0</v>
      </c>
      <c r="AJ371" s="2">
        <f>-'Input Sheet'!AJ216</f>
        <v>0</v>
      </c>
      <c r="AK371" s="2">
        <f>-'Input Sheet'!AK216</f>
        <v>0</v>
      </c>
      <c r="AL371" s="2">
        <f>-'Input Sheet'!AL216</f>
        <v>0</v>
      </c>
      <c r="AM371" s="2">
        <f>-'Input Sheet'!AM216</f>
        <v>0</v>
      </c>
      <c r="AN371" s="2">
        <f>-'Input Sheet'!AN216</f>
        <v>0</v>
      </c>
      <c r="AO371" s="2">
        <f>-'Input Sheet'!AO216</f>
        <v>0</v>
      </c>
      <c r="AP371" s="2">
        <f>-'Input Sheet'!AP216</f>
        <v>0</v>
      </c>
      <c r="AQ371" s="2">
        <f>-'Input Sheet'!AQ216</f>
        <v>0</v>
      </c>
      <c r="AR371" s="2">
        <f>-'Input Sheet'!AR216</f>
        <v>0</v>
      </c>
      <c r="AS371" s="2">
        <f>-'Input Sheet'!AS216</f>
        <v>0</v>
      </c>
      <c r="AT371" s="2">
        <f>-'Input Sheet'!AT216</f>
        <v>0</v>
      </c>
      <c r="AU371" s="2">
        <f>-'Input Sheet'!AU216</f>
        <v>0</v>
      </c>
      <c r="AV371" s="2">
        <f>-'Input Sheet'!AV216</f>
        <v>0</v>
      </c>
      <c r="AW371" s="2">
        <f>-'Input Sheet'!AW216</f>
        <v>0</v>
      </c>
      <c r="AX371" s="2">
        <f>-'Input Sheet'!AX216</f>
        <v>0</v>
      </c>
      <c r="AY371" s="2">
        <f>-'Input Sheet'!AY216</f>
        <v>0</v>
      </c>
      <c r="AZ371" s="2">
        <f>-'Input Sheet'!AZ216</f>
        <v>0</v>
      </c>
      <c r="BA371" s="2">
        <f>-'Input Sheet'!BA216</f>
        <v>0</v>
      </c>
      <c r="BB371" s="2">
        <f>-'Input Sheet'!BB216</f>
        <v>0</v>
      </c>
      <c r="BC371" s="2">
        <f>-'Input Sheet'!BC216</f>
        <v>0</v>
      </c>
      <c r="BD371" s="2">
        <f>-'Input Sheet'!BD216</f>
        <v>0</v>
      </c>
      <c r="BE371" s="2">
        <f>-'Input Sheet'!BE216</f>
        <v>0</v>
      </c>
      <c r="BF371" s="2">
        <f>-'Input Sheet'!BF216</f>
        <v>0</v>
      </c>
      <c r="BG371" s="2">
        <f>-'Input Sheet'!BG216</f>
        <v>0</v>
      </c>
      <c r="BH371" s="2">
        <f>-'Input Sheet'!BH216</f>
        <v>0</v>
      </c>
      <c r="BI371" s="2">
        <f>-'Input Sheet'!BI216</f>
        <v>0</v>
      </c>
      <c r="BJ371" s="2">
        <f>-'Input Sheet'!BJ216</f>
        <v>0</v>
      </c>
    </row>
    <row r="372" spans="1:62" x14ac:dyDescent="0.25">
      <c r="A372" s="2" t="s">
        <v>91</v>
      </c>
      <c r="C372" s="2">
        <f>IF('Output Sheet'!C$27&gt;0,'Output Sheet'!C$27*('Input Sheet'!$D$188/12),0)</f>
        <v>0</v>
      </c>
      <c r="D372" s="2">
        <f>IF('Output Sheet'!D$27&gt;0,'Output Sheet'!D$27*('Input Sheet'!$D$188/12),0)</f>
        <v>0</v>
      </c>
      <c r="E372" s="2">
        <f>IF('Output Sheet'!E$27&gt;0,'Output Sheet'!E$27*('Input Sheet'!$D$188/12),0)</f>
        <v>0</v>
      </c>
      <c r="F372" s="2">
        <f>IF('Output Sheet'!F$27&gt;0,'Output Sheet'!F$27*('Input Sheet'!$D$188/12),0)</f>
        <v>0</v>
      </c>
      <c r="G372" s="2">
        <f>IF('Output Sheet'!G$27&gt;0,'Output Sheet'!G$27*('Input Sheet'!$D$188/12),0)</f>
        <v>0</v>
      </c>
      <c r="H372" s="2">
        <f>IF('Output Sheet'!H$27&gt;0,'Output Sheet'!H$27*('Input Sheet'!$D$188/12),0)</f>
        <v>0</v>
      </c>
      <c r="I372" s="2">
        <f>IF('Output Sheet'!I$27&gt;0,'Output Sheet'!I$27*('Input Sheet'!$D$188/12),0)</f>
        <v>0</v>
      </c>
      <c r="J372" s="2">
        <f>IF('Output Sheet'!J$27&gt;0,'Output Sheet'!J$27*('Input Sheet'!$D$188/12),0)</f>
        <v>0</v>
      </c>
      <c r="K372" s="2">
        <f>IF('Output Sheet'!K$27&gt;0,'Output Sheet'!K$27*('Input Sheet'!$D$188/12),0)</f>
        <v>0</v>
      </c>
      <c r="L372" s="2">
        <f>IF('Output Sheet'!L$27&gt;0,'Output Sheet'!L$27*('Input Sheet'!$D$188/12),0)</f>
        <v>0</v>
      </c>
      <c r="M372" s="2">
        <f>IF('Output Sheet'!M$27&gt;0,'Output Sheet'!M$27*('Input Sheet'!$D$188/12),0)</f>
        <v>0</v>
      </c>
      <c r="N372" s="2">
        <f>IF('Output Sheet'!N$27&gt;0,'Output Sheet'!N$27*('Input Sheet'!$D$188/12),0)</f>
        <v>0</v>
      </c>
      <c r="O372" s="2">
        <f>IF('Output Sheet'!O$27&gt;0,'Output Sheet'!O$27*('Input Sheet'!$D$188/12),0)</f>
        <v>0</v>
      </c>
      <c r="P372" s="2">
        <f>IF('Output Sheet'!P$27&gt;0,'Output Sheet'!P$27*('Input Sheet'!$D$188/12),0)</f>
        <v>0</v>
      </c>
      <c r="Q372" s="2">
        <f>IF('Output Sheet'!Q$27&gt;0,'Output Sheet'!Q$27*('Input Sheet'!$D$188/12),0)</f>
        <v>0</v>
      </c>
      <c r="R372" s="2">
        <f>IF('Output Sheet'!R$27&gt;0,'Output Sheet'!R$27*('Input Sheet'!$D$188/12),0)</f>
        <v>0</v>
      </c>
      <c r="S372" s="2">
        <f>IF('Output Sheet'!S$27&gt;0,'Output Sheet'!S$27*('Input Sheet'!$D$188/12),0)</f>
        <v>0</v>
      </c>
      <c r="T372" s="2">
        <f>IF('Output Sheet'!T$27&gt;0,'Output Sheet'!T$27*('Input Sheet'!$D$188/12),0)</f>
        <v>0</v>
      </c>
      <c r="U372" s="2">
        <f>IF('Output Sheet'!U$27&gt;0,'Output Sheet'!U$27*('Input Sheet'!$D$188/12),0)</f>
        <v>0</v>
      </c>
      <c r="V372" s="2">
        <f>IF('Output Sheet'!V$27&gt;0,'Output Sheet'!V$27*('Input Sheet'!$D$188/12),0)</f>
        <v>0</v>
      </c>
      <c r="W372" s="2">
        <f>IF('Output Sheet'!W$27&gt;0,'Output Sheet'!W$27*('Input Sheet'!$D$188/12),0)</f>
        <v>0</v>
      </c>
      <c r="X372" s="2">
        <f>IF('Output Sheet'!X$27&gt;0,'Output Sheet'!X$27*('Input Sheet'!$D$188/12),0)</f>
        <v>0</v>
      </c>
      <c r="Y372" s="2">
        <f>IF('Output Sheet'!Y$27&gt;0,'Output Sheet'!Y$27*('Input Sheet'!$D$188/12),0)</f>
        <v>0</v>
      </c>
      <c r="Z372" s="2">
        <f>IF('Output Sheet'!Z$27&gt;0,'Output Sheet'!Z$27*('Input Sheet'!$D$188/12),0)</f>
        <v>0</v>
      </c>
      <c r="AA372" s="2">
        <f>IF('Output Sheet'!AA$27&gt;0,'Output Sheet'!AA$27*('Input Sheet'!$D$188/12),0)</f>
        <v>0</v>
      </c>
      <c r="AB372" s="2">
        <f>IF('Output Sheet'!AB$27&gt;0,'Output Sheet'!AB$27*('Input Sheet'!$D$188/12),0)</f>
        <v>0</v>
      </c>
      <c r="AC372" s="2">
        <f>IF('Output Sheet'!AC$27&gt;0,'Output Sheet'!AC$27*('Input Sheet'!$D$188/12),0)</f>
        <v>0</v>
      </c>
      <c r="AD372" s="2">
        <f>IF('Output Sheet'!AD$27&gt;0,'Output Sheet'!AD$27*('Input Sheet'!$D$188/12),0)</f>
        <v>0</v>
      </c>
      <c r="AE372" s="2">
        <f>IF('Output Sheet'!AE$27&gt;0,'Output Sheet'!AE$27*('Input Sheet'!$D$188/12),0)</f>
        <v>0</v>
      </c>
      <c r="AF372" s="2">
        <f>IF('Output Sheet'!AF$27&gt;0,'Output Sheet'!AF$27*('Input Sheet'!$D$188/12),0)</f>
        <v>0</v>
      </c>
      <c r="AG372" s="2">
        <f>IF('Output Sheet'!AG$27&gt;0,'Output Sheet'!AG$27*('Input Sheet'!$D$188/12),0)</f>
        <v>0</v>
      </c>
      <c r="AH372" s="2">
        <f>IF('Output Sheet'!AH$27&gt;0,'Output Sheet'!AH$27*('Input Sheet'!$D$188/12),0)</f>
        <v>0</v>
      </c>
      <c r="AI372" s="2">
        <f>IF('Output Sheet'!AI$27&gt;0,'Output Sheet'!AI$27*('Input Sheet'!$D$188/12),0)</f>
        <v>0</v>
      </c>
      <c r="AJ372" s="2">
        <f>IF('Output Sheet'!AJ$27&gt;0,'Output Sheet'!AJ$27*('Input Sheet'!$D$188/12),0)</f>
        <v>304.36035901031653</v>
      </c>
      <c r="AK372" s="2">
        <f>IF('Output Sheet'!AK$27&gt;0,'Output Sheet'!AK$27*('Input Sheet'!$D$188/12),0)</f>
        <v>1075.6435335495266</v>
      </c>
      <c r="AL372" s="2">
        <f>IF('Output Sheet'!AL$27&gt;0,'Output Sheet'!AL$27*('Input Sheet'!$D$188/12),0)</f>
        <v>1923.5152858620938</v>
      </c>
      <c r="AM372" s="2">
        <f>IF('Output Sheet'!AM$27&gt;0,'Output Sheet'!AM$27*('Input Sheet'!$D$188/12),0)</f>
        <v>2347.82362381858</v>
      </c>
      <c r="AN372" s="2">
        <f>IF('Output Sheet'!AN$27&gt;0,'Output Sheet'!AN$27*('Input Sheet'!$D$188/12),0)</f>
        <v>3142.9655068497473</v>
      </c>
      <c r="AO372" s="2">
        <f>IF('Output Sheet'!AO$27&gt;0,'Output Sheet'!AO$27*('Input Sheet'!$D$188/12),0)</f>
        <v>4011.9281735369486</v>
      </c>
      <c r="AP372" s="2">
        <f>IF('Output Sheet'!AP$27&gt;0,'Output Sheet'!AP$27*('Input Sheet'!$D$188/12),0)</f>
        <v>4443.3943012164164</v>
      </c>
      <c r="AQ372" s="2">
        <f>IF('Output Sheet'!AQ$27&gt;0,'Output Sheet'!AQ$27*('Input Sheet'!$D$188/12),0)</f>
        <v>5472.1888327126671</v>
      </c>
      <c r="AR372" s="2">
        <f>IF('Output Sheet'!AR$27&gt;0,'Output Sheet'!AR$27*('Input Sheet'!$D$188/12),0)</f>
        <v>6582.6821796728</v>
      </c>
      <c r="AS372" s="2">
        <f>IF('Output Sheet'!AS$27&gt;0,'Output Sheet'!AS$27*('Input Sheet'!$D$188/12),0)</f>
        <v>7158.9170535726043</v>
      </c>
      <c r="AT372" s="2">
        <f>IF('Output Sheet'!AT$27&gt;0,'Output Sheet'!AT$27*('Input Sheet'!$D$188/12),0)</f>
        <v>8430.8733755066005</v>
      </c>
      <c r="AU372" s="2">
        <f>IF('Output Sheet'!AU$27&gt;0,'Output Sheet'!AU$27*('Input Sheet'!$D$188/12),0)</f>
        <v>8074.1777685028837</v>
      </c>
      <c r="AV372" s="2">
        <f>IF('Output Sheet'!AV$27&gt;0,'Output Sheet'!AV$27*('Input Sheet'!$D$188/12),0)</f>
        <v>8782.8135155402906</v>
      </c>
      <c r="AW372" s="2">
        <f>IF('Output Sheet'!AW$27&gt;0,'Output Sheet'!AW$27*('Input Sheet'!$D$188/12),0)</f>
        <v>10292.328521834417</v>
      </c>
      <c r="AX372" s="2">
        <f>IF('Output Sheet'!AX$27&gt;0,'Output Sheet'!AX$27*('Input Sheet'!$D$188/12),0)</f>
        <v>11873.016830714163</v>
      </c>
      <c r="AY372" s="2">
        <f>IF('Output Sheet'!AY$27&gt;0,'Output Sheet'!AY$27*('Input Sheet'!$D$188/12),0)</f>
        <v>12650.209769907895</v>
      </c>
      <c r="AZ372" s="2">
        <f>IF('Output Sheet'!AZ$27&gt;0,'Output Sheet'!AZ$27*('Input Sheet'!$D$188/12),0)</f>
        <v>14391.213659173556</v>
      </c>
      <c r="BA372" s="2">
        <f>IF('Output Sheet'!BA$27&gt;0,'Output Sheet'!BA$27*('Input Sheet'!$D$188/12),0)</f>
        <v>16269.156031741382</v>
      </c>
      <c r="BB372" s="2">
        <f>IF('Output Sheet'!BB$27&gt;0,'Output Sheet'!BB$27*('Input Sheet'!$D$188/12),0)</f>
        <v>17278.471786996921</v>
      </c>
      <c r="BC372" s="2">
        <f>IF('Output Sheet'!BC$27&gt;0,'Output Sheet'!BC$27*('Input Sheet'!$D$188/12),0)</f>
        <v>19377.127965937809</v>
      </c>
      <c r="BD372" s="2">
        <f>IF('Output Sheet'!BD$27&gt;0,'Output Sheet'!BD$27*('Input Sheet'!$D$188/12),0)</f>
        <v>21586.67597214341</v>
      </c>
      <c r="BE372" s="2">
        <f>IF('Output Sheet'!BE$27&gt;0,'Output Sheet'!BE$27*('Input Sheet'!$D$188/12),0)</f>
        <v>22778.490118541904</v>
      </c>
      <c r="BF372" s="2">
        <f>IF('Output Sheet'!BF$27&gt;0,'Output Sheet'!BF$27*('Input Sheet'!$D$188/12),0)</f>
        <v>25207.838396694988</v>
      </c>
      <c r="BG372" s="2">
        <f>IF('Output Sheet'!BG$27&gt;0,'Output Sheet'!BG$27*('Input Sheet'!$D$188/12),0)</f>
        <v>23961.032689809064</v>
      </c>
      <c r="BH372" s="2">
        <f>IF('Output Sheet'!BH$27&gt;0,'Output Sheet'!BH$27*('Input Sheet'!$D$188/12),0)</f>
        <v>25333.591874985963</v>
      </c>
      <c r="BI372" s="2">
        <f>IF('Output Sheet'!BI$27&gt;0,'Output Sheet'!BI$27*('Input Sheet'!$D$188/12),0)</f>
        <v>28087.016696847637</v>
      </c>
      <c r="BJ372" s="2">
        <f>IF('Output Sheet'!BJ$27&gt;0,'Output Sheet'!BJ$27*('Input Sheet'!$D$188/12),0)</f>
        <v>30950.761111905209</v>
      </c>
    </row>
    <row r="373" spans="1:62" ht="14.4" thickBot="1" x14ac:dyDescent="0.3">
      <c r="A373" s="3" t="s">
        <v>94</v>
      </c>
      <c r="C373" s="28">
        <f>SUM(C370:C372)</f>
        <v>-600.89014756944437</v>
      </c>
      <c r="D373" s="28">
        <f t="shared" ref="D373:AL373" si="267">SUM(D370:D372)</f>
        <v>-1918.4671562843603</v>
      </c>
      <c r="E373" s="28">
        <f t="shared" si="267"/>
        <v>-3356.5700848544893</v>
      </c>
      <c r="F373" s="28">
        <f t="shared" si="267"/>
        <v>-4332.87983859822</v>
      </c>
      <c r="G373" s="28">
        <f t="shared" si="267"/>
        <v>-5663.5923013102201</v>
      </c>
      <c r="H373" s="28">
        <f t="shared" si="267"/>
        <v>-7092.5128132294967</v>
      </c>
      <c r="I373" s="28">
        <f t="shared" si="267"/>
        <v>-8123.643726103739</v>
      </c>
      <c r="J373" s="28">
        <f t="shared" si="267"/>
        <v>-9099.6797602176903</v>
      </c>
      <c r="K373" s="28">
        <f t="shared" si="267"/>
        <v>-9930.6912283043475</v>
      </c>
      <c r="L373" s="28">
        <f t="shared" si="267"/>
        <v>-10588.36198119411</v>
      </c>
      <c r="M373" s="28">
        <f t="shared" si="267"/>
        <v>-11137.101055823905</v>
      </c>
      <c r="N373" s="28">
        <f t="shared" si="267"/>
        <v>-11548.584465611506</v>
      </c>
      <c r="O373" s="28">
        <f t="shared" si="267"/>
        <v>-12143.156271041489</v>
      </c>
      <c r="P373" s="28">
        <f t="shared" si="267"/>
        <v>-13300.712356210017</v>
      </c>
      <c r="Q373" s="28">
        <f t="shared" si="267"/>
        <v>-14181.257405378861</v>
      </c>
      <c r="R373" s="28">
        <f t="shared" si="267"/>
        <v>-14884.245094437494</v>
      </c>
      <c r="S373" s="28">
        <f t="shared" si="267"/>
        <v>-15303.531478103198</v>
      </c>
      <c r="T373" s="28">
        <f t="shared" si="267"/>
        <v>-15495.439542027996</v>
      </c>
      <c r="U373" s="28">
        <f t="shared" si="267"/>
        <v>-15776.385979268131</v>
      </c>
      <c r="V373" s="28">
        <f t="shared" si="267"/>
        <v>-15573.684121759767</v>
      </c>
      <c r="W373" s="28">
        <f t="shared" si="267"/>
        <v>-15335.771888287598</v>
      </c>
      <c r="X373" s="28">
        <f t="shared" si="267"/>
        <v>-15311.459311048133</v>
      </c>
      <c r="Y373" s="28">
        <f t="shared" si="267"/>
        <v>-14345.493273677739</v>
      </c>
      <c r="Z373" s="28">
        <f t="shared" si="267"/>
        <v>-13098.796291300419</v>
      </c>
      <c r="AA373" s="28">
        <f t="shared" si="267"/>
        <v>-12673.481686764699</v>
      </c>
      <c r="AB373" s="28">
        <f t="shared" si="267"/>
        <v>-11787.848143643971</v>
      </c>
      <c r="AC373" s="28">
        <f t="shared" si="267"/>
        <v>-10583.252566674988</v>
      </c>
      <c r="AD373" s="28">
        <f t="shared" si="267"/>
        <v>-10124.358149709951</v>
      </c>
      <c r="AE373" s="28">
        <f t="shared" si="267"/>
        <v>-8291.9347743681938</v>
      </c>
      <c r="AF373" s="28">
        <f t="shared" si="267"/>
        <v>-6142.8265032871241</v>
      </c>
      <c r="AG373" s="28">
        <f t="shared" si="267"/>
        <v>-5247.5187979859847</v>
      </c>
      <c r="AH373" s="28">
        <f t="shared" si="267"/>
        <v>-2653.3648822088921</v>
      </c>
      <c r="AI373" s="28">
        <f t="shared" si="267"/>
        <v>-45.490172093172312</v>
      </c>
      <c r="AJ373" s="28">
        <f t="shared" si="267"/>
        <v>304.36035901031653</v>
      </c>
      <c r="AK373" s="28">
        <f t="shared" si="267"/>
        <v>1075.6435335495266</v>
      </c>
      <c r="AL373" s="28">
        <f t="shared" si="267"/>
        <v>1923.5152858620938</v>
      </c>
      <c r="AM373" s="28">
        <f t="shared" ref="AM373:BJ373" si="268">SUM(AM370:AM372)</f>
        <v>2347.82362381858</v>
      </c>
      <c r="AN373" s="28">
        <f t="shared" si="268"/>
        <v>3142.9655068497473</v>
      </c>
      <c r="AO373" s="28">
        <f t="shared" si="268"/>
        <v>4011.9281735369486</v>
      </c>
      <c r="AP373" s="28">
        <f t="shared" si="268"/>
        <v>4443.3943012164164</v>
      </c>
      <c r="AQ373" s="28">
        <f t="shared" si="268"/>
        <v>5472.1888327126671</v>
      </c>
      <c r="AR373" s="28">
        <f t="shared" si="268"/>
        <v>6582.6821796728</v>
      </c>
      <c r="AS373" s="28">
        <f t="shared" si="268"/>
        <v>7158.9170535726043</v>
      </c>
      <c r="AT373" s="28">
        <f t="shared" si="268"/>
        <v>8430.8733755066005</v>
      </c>
      <c r="AU373" s="28">
        <f t="shared" si="268"/>
        <v>8074.1777685028837</v>
      </c>
      <c r="AV373" s="28">
        <f t="shared" si="268"/>
        <v>8782.8135155402906</v>
      </c>
      <c r="AW373" s="28">
        <f t="shared" si="268"/>
        <v>10292.328521834417</v>
      </c>
      <c r="AX373" s="28">
        <f t="shared" si="268"/>
        <v>11873.016830714163</v>
      </c>
      <c r="AY373" s="28">
        <f t="shared" si="268"/>
        <v>12650.209769907895</v>
      </c>
      <c r="AZ373" s="28">
        <f t="shared" si="268"/>
        <v>14391.213659173556</v>
      </c>
      <c r="BA373" s="28">
        <f t="shared" si="268"/>
        <v>16269.156031741382</v>
      </c>
      <c r="BB373" s="28">
        <f t="shared" si="268"/>
        <v>17278.471786996921</v>
      </c>
      <c r="BC373" s="28">
        <f t="shared" si="268"/>
        <v>19377.127965937809</v>
      </c>
      <c r="BD373" s="28">
        <f t="shared" si="268"/>
        <v>21586.67597214341</v>
      </c>
      <c r="BE373" s="28">
        <f t="shared" si="268"/>
        <v>22778.490118541904</v>
      </c>
      <c r="BF373" s="28">
        <f t="shared" si="268"/>
        <v>25207.838396694988</v>
      </c>
      <c r="BG373" s="28">
        <f t="shared" si="268"/>
        <v>23961.032689809064</v>
      </c>
      <c r="BH373" s="28">
        <f t="shared" si="268"/>
        <v>25333.591874985963</v>
      </c>
      <c r="BI373" s="28">
        <f t="shared" si="268"/>
        <v>28087.016696847637</v>
      </c>
      <c r="BJ373" s="28">
        <f t="shared" si="268"/>
        <v>30950.761111905209</v>
      </c>
    </row>
    <row r="374" spans="1:62" ht="14.4" thickTop="1" x14ac:dyDescent="0.25"/>
    <row r="376" spans="1:62" x14ac:dyDescent="0.25">
      <c r="B376" s="3" t="s">
        <v>12</v>
      </c>
      <c r="C376" s="3">
        <v>1</v>
      </c>
      <c r="D376" s="3">
        <f>C376+1</f>
        <v>2</v>
      </c>
      <c r="E376" s="3">
        <f t="shared" ref="E376:AL376" si="269">D376+1</f>
        <v>3</v>
      </c>
      <c r="F376" s="3">
        <f t="shared" si="269"/>
        <v>4</v>
      </c>
      <c r="G376" s="3">
        <f t="shared" si="269"/>
        <v>5</v>
      </c>
      <c r="H376" s="3">
        <f t="shared" si="269"/>
        <v>6</v>
      </c>
      <c r="I376" s="3">
        <f t="shared" si="269"/>
        <v>7</v>
      </c>
      <c r="J376" s="3">
        <f t="shared" si="269"/>
        <v>8</v>
      </c>
      <c r="K376" s="3">
        <f t="shared" si="269"/>
        <v>9</v>
      </c>
      <c r="L376" s="3">
        <f t="shared" si="269"/>
        <v>10</v>
      </c>
      <c r="M376" s="3">
        <f t="shared" si="269"/>
        <v>11</v>
      </c>
      <c r="N376" s="3">
        <f t="shared" si="269"/>
        <v>12</v>
      </c>
      <c r="O376" s="3">
        <f t="shared" si="269"/>
        <v>13</v>
      </c>
      <c r="P376" s="3">
        <f t="shared" si="269"/>
        <v>14</v>
      </c>
      <c r="Q376" s="3">
        <f t="shared" si="269"/>
        <v>15</v>
      </c>
      <c r="R376" s="3">
        <f t="shared" si="269"/>
        <v>16</v>
      </c>
      <c r="S376" s="3">
        <f t="shared" si="269"/>
        <v>17</v>
      </c>
      <c r="T376" s="3">
        <f t="shared" si="269"/>
        <v>18</v>
      </c>
      <c r="U376" s="3">
        <f t="shared" si="269"/>
        <v>19</v>
      </c>
      <c r="V376" s="3">
        <f t="shared" si="269"/>
        <v>20</v>
      </c>
      <c r="W376" s="3">
        <f t="shared" si="269"/>
        <v>21</v>
      </c>
      <c r="X376" s="3">
        <f t="shared" si="269"/>
        <v>22</v>
      </c>
      <c r="Y376" s="3">
        <f t="shared" si="269"/>
        <v>23</v>
      </c>
      <c r="Z376" s="3">
        <f t="shared" si="269"/>
        <v>24</v>
      </c>
      <c r="AA376" s="3">
        <f t="shared" si="269"/>
        <v>25</v>
      </c>
      <c r="AB376" s="3">
        <f t="shared" si="269"/>
        <v>26</v>
      </c>
      <c r="AC376" s="3">
        <f t="shared" si="269"/>
        <v>27</v>
      </c>
      <c r="AD376" s="3">
        <f t="shared" si="269"/>
        <v>28</v>
      </c>
      <c r="AE376" s="3">
        <f t="shared" si="269"/>
        <v>29</v>
      </c>
      <c r="AF376" s="3">
        <f t="shared" si="269"/>
        <v>30</v>
      </c>
      <c r="AG376" s="3">
        <f t="shared" si="269"/>
        <v>31</v>
      </c>
      <c r="AH376" s="3">
        <f t="shared" si="269"/>
        <v>32</v>
      </c>
      <c r="AI376" s="3">
        <f t="shared" si="269"/>
        <v>33</v>
      </c>
      <c r="AJ376" s="3">
        <f t="shared" si="269"/>
        <v>34</v>
      </c>
      <c r="AK376" s="3">
        <f t="shared" si="269"/>
        <v>35</v>
      </c>
      <c r="AL376" s="3">
        <f t="shared" si="269"/>
        <v>36</v>
      </c>
      <c r="AM376" s="3">
        <f t="shared" ref="AM376:BJ376" si="270">AL376+1</f>
        <v>37</v>
      </c>
      <c r="AN376" s="3">
        <f t="shared" si="270"/>
        <v>38</v>
      </c>
      <c r="AO376" s="3">
        <f t="shared" si="270"/>
        <v>39</v>
      </c>
      <c r="AP376" s="3">
        <f t="shared" si="270"/>
        <v>40</v>
      </c>
      <c r="AQ376" s="3">
        <f t="shared" si="270"/>
        <v>41</v>
      </c>
      <c r="AR376" s="3">
        <f t="shared" si="270"/>
        <v>42</v>
      </c>
      <c r="AS376" s="3">
        <f t="shared" si="270"/>
        <v>43</v>
      </c>
      <c r="AT376" s="3">
        <f t="shared" si="270"/>
        <v>44</v>
      </c>
      <c r="AU376" s="3">
        <f t="shared" si="270"/>
        <v>45</v>
      </c>
      <c r="AV376" s="3">
        <f t="shared" si="270"/>
        <v>46</v>
      </c>
      <c r="AW376" s="3">
        <f t="shared" si="270"/>
        <v>47</v>
      </c>
      <c r="AX376" s="3">
        <f t="shared" si="270"/>
        <v>48</v>
      </c>
      <c r="AY376" s="3">
        <f t="shared" si="270"/>
        <v>49</v>
      </c>
      <c r="AZ376" s="3">
        <f t="shared" si="270"/>
        <v>50</v>
      </c>
      <c r="BA376" s="3">
        <f t="shared" si="270"/>
        <v>51</v>
      </c>
      <c r="BB376" s="3">
        <f t="shared" si="270"/>
        <v>52</v>
      </c>
      <c r="BC376" s="3">
        <f t="shared" si="270"/>
        <v>53</v>
      </c>
      <c r="BD376" s="3">
        <f t="shared" si="270"/>
        <v>54</v>
      </c>
      <c r="BE376" s="3">
        <f t="shared" si="270"/>
        <v>55</v>
      </c>
      <c r="BF376" s="3">
        <f t="shared" si="270"/>
        <v>56</v>
      </c>
      <c r="BG376" s="3">
        <f t="shared" si="270"/>
        <v>57</v>
      </c>
      <c r="BH376" s="3">
        <f t="shared" si="270"/>
        <v>58</v>
      </c>
      <c r="BI376" s="3">
        <f t="shared" si="270"/>
        <v>59</v>
      </c>
      <c r="BJ376" s="3">
        <f t="shared" si="270"/>
        <v>60</v>
      </c>
    </row>
    <row r="377" spans="1:62" x14ac:dyDescent="0.25">
      <c r="A377" s="4" t="s">
        <v>56</v>
      </c>
    </row>
    <row r="378" spans="1:62" x14ac:dyDescent="0.25">
      <c r="A378" s="2" t="str">
        <f>'Input Sheet'!A227</f>
        <v>Grant 1</v>
      </c>
      <c r="C378" s="2">
        <f>IF(('Input Sheet'!$D227+'Input Sheet'!$C227&lt;=C$376),0,IF(ISERROR('Input Sheet'!$B227/'Input Sheet'!$F227),0,ROUND(IF(C383=1,'Input Sheet'!$B227/'Input Sheet'!$F227,0),0)))</f>
        <v>0</v>
      </c>
      <c r="D378" s="2">
        <f>IF(('Input Sheet'!$D227+'Input Sheet'!$C227&lt;=D$376),0,IF(ISERROR('Input Sheet'!$B227/'Input Sheet'!$F227),0,ROUND(IF(D383=1,'Input Sheet'!$B227/'Input Sheet'!$F227,0),0)))</f>
        <v>0</v>
      </c>
      <c r="E378" s="2">
        <f>IF(('Input Sheet'!$D227+'Input Sheet'!$C227&lt;=E$376),0,IF(ISERROR('Input Sheet'!$B227/'Input Sheet'!$F227),0,ROUND(IF(E383=1,'Input Sheet'!$B227/'Input Sheet'!$F227,0),0)))</f>
        <v>0</v>
      </c>
      <c r="F378" s="2">
        <f>IF(('Input Sheet'!$D227+'Input Sheet'!$C227&lt;=F$376),0,IF(ISERROR('Input Sheet'!$B227/'Input Sheet'!$F227),0,ROUND(IF(F383=1,'Input Sheet'!$B227/'Input Sheet'!$F227,0),0)))</f>
        <v>0</v>
      </c>
      <c r="G378" s="2">
        <f>IF(('Input Sheet'!$D227+'Input Sheet'!$C227&lt;=G$376),0,IF(ISERROR('Input Sheet'!$B227/'Input Sheet'!$F227),0,ROUND(IF(G383=1,'Input Sheet'!$B227/'Input Sheet'!$F227,0),0)))</f>
        <v>0</v>
      </c>
      <c r="H378" s="2">
        <f>IF(('Input Sheet'!$D227+'Input Sheet'!$C227&lt;=H$376),0,IF(ISERROR('Input Sheet'!$B227/'Input Sheet'!$F227),0,ROUND(IF(H383=1,'Input Sheet'!$B227/'Input Sheet'!$F227,0),0)))</f>
        <v>0</v>
      </c>
      <c r="I378" s="2">
        <f>IF(('Input Sheet'!$D227+'Input Sheet'!$C227&lt;=I$376),0,IF(ISERROR('Input Sheet'!$B227/'Input Sheet'!$F227),0,ROUND(IF(I383=1,'Input Sheet'!$B227/'Input Sheet'!$F227,0),0)))</f>
        <v>0</v>
      </c>
      <c r="J378" s="2">
        <f>IF(('Input Sheet'!$D227+'Input Sheet'!$C227&lt;=J$376),0,IF(ISERROR('Input Sheet'!$B227/'Input Sheet'!$F227),0,ROUND(IF(J383=1,'Input Sheet'!$B227/'Input Sheet'!$F227,0),0)))</f>
        <v>0</v>
      </c>
      <c r="K378" s="2">
        <f>IF(('Input Sheet'!$D227+'Input Sheet'!$C227&lt;=K$376),0,IF(ISERROR('Input Sheet'!$B227/'Input Sheet'!$F227),0,ROUND(IF(K383=1,'Input Sheet'!$B227/'Input Sheet'!$F227,0),0)))</f>
        <v>0</v>
      </c>
      <c r="L378" s="2">
        <f>IF(('Input Sheet'!$D227+'Input Sheet'!$C227&lt;=L$376),0,IF(ISERROR('Input Sheet'!$B227/'Input Sheet'!$F227),0,ROUND(IF(L383=1,'Input Sheet'!$B227/'Input Sheet'!$F227,0),0)))</f>
        <v>0</v>
      </c>
      <c r="M378" s="2">
        <f>IF(('Input Sheet'!$D227+'Input Sheet'!$C227&lt;=M$376),0,IF(ISERROR('Input Sheet'!$B227/'Input Sheet'!$F227),0,ROUND(IF(M383=1,'Input Sheet'!$B227/'Input Sheet'!$F227,0),0)))</f>
        <v>0</v>
      </c>
      <c r="N378" s="2">
        <f>IF(('Input Sheet'!$D227+'Input Sheet'!$C227&lt;=N$376),0,IF(ISERROR('Input Sheet'!$B227/'Input Sheet'!$F227),0,ROUND(IF(N383=1,'Input Sheet'!$B227/'Input Sheet'!$F227,0),0)))</f>
        <v>0</v>
      </c>
      <c r="O378" s="2">
        <f>IF(('Input Sheet'!$D227+'Input Sheet'!$C227&lt;=O$376),0,IF(ISERROR('Input Sheet'!$B227/'Input Sheet'!$F227),0,ROUND(IF(O383=1,'Input Sheet'!$B227/'Input Sheet'!$F227,0),0)))</f>
        <v>0</v>
      </c>
      <c r="P378" s="2">
        <f>IF(('Input Sheet'!$D227+'Input Sheet'!$C227&lt;=P$376),0,IF(ISERROR('Input Sheet'!$B227/'Input Sheet'!$F227),0,ROUND(IF(P383=1,'Input Sheet'!$B227/'Input Sheet'!$F227,0),0)))</f>
        <v>0</v>
      </c>
      <c r="Q378" s="2">
        <f>IF(('Input Sheet'!$D227+'Input Sheet'!$C227&lt;=Q$376),0,IF(ISERROR('Input Sheet'!$B227/'Input Sheet'!$F227),0,ROUND(IF(Q383=1,'Input Sheet'!$B227/'Input Sheet'!$F227,0),0)))</f>
        <v>0</v>
      </c>
      <c r="R378" s="2">
        <f>IF(('Input Sheet'!$D227+'Input Sheet'!$C227&lt;=R$376),0,IF(ISERROR('Input Sheet'!$B227/'Input Sheet'!$F227),0,ROUND(IF(R383=1,'Input Sheet'!$B227/'Input Sheet'!$F227,0),0)))</f>
        <v>0</v>
      </c>
      <c r="S378" s="2">
        <f>IF(('Input Sheet'!$D227+'Input Sheet'!$C227&lt;=S$376),0,IF(ISERROR('Input Sheet'!$B227/'Input Sheet'!$F227),0,ROUND(IF(S383=1,'Input Sheet'!$B227/'Input Sheet'!$F227,0),0)))</f>
        <v>0</v>
      </c>
      <c r="T378" s="2">
        <f>IF(('Input Sheet'!$D227+'Input Sheet'!$C227&lt;=T$376),0,IF(ISERROR('Input Sheet'!$B227/'Input Sheet'!$F227),0,ROUND(IF(T383=1,'Input Sheet'!$B227/'Input Sheet'!$F227,0),0)))</f>
        <v>0</v>
      </c>
      <c r="U378" s="2">
        <f>IF(('Input Sheet'!$D227+'Input Sheet'!$C227&lt;=U$376),0,IF(ISERROR('Input Sheet'!$B227/'Input Sheet'!$F227),0,ROUND(IF(U383=1,'Input Sheet'!$B227/'Input Sheet'!$F227,0),0)))</f>
        <v>0</v>
      </c>
      <c r="V378" s="2">
        <f>IF(('Input Sheet'!$D227+'Input Sheet'!$C227&lt;=V$376),0,IF(ISERROR('Input Sheet'!$B227/'Input Sheet'!$F227),0,ROUND(IF(V383=1,'Input Sheet'!$B227/'Input Sheet'!$F227,0),0)))</f>
        <v>0</v>
      </c>
      <c r="W378" s="2">
        <f>IF(('Input Sheet'!$D227+'Input Sheet'!$C227&lt;=W$376),0,IF(ISERROR('Input Sheet'!$B227/'Input Sheet'!$F227),0,ROUND(IF(W383=1,'Input Sheet'!$B227/'Input Sheet'!$F227,0),0)))</f>
        <v>0</v>
      </c>
      <c r="X378" s="2">
        <f>IF(('Input Sheet'!$D227+'Input Sheet'!$C227&lt;=X$376),0,IF(ISERROR('Input Sheet'!$B227/'Input Sheet'!$F227),0,ROUND(IF(X383=1,'Input Sheet'!$B227/'Input Sheet'!$F227,0),0)))</f>
        <v>0</v>
      </c>
      <c r="Y378" s="2">
        <f>IF(('Input Sheet'!$D227+'Input Sheet'!$C227&lt;=Y$376),0,IF(ISERROR('Input Sheet'!$B227/'Input Sheet'!$F227),0,ROUND(IF(Y383=1,'Input Sheet'!$B227/'Input Sheet'!$F227,0),0)))</f>
        <v>0</v>
      </c>
      <c r="Z378" s="2">
        <f>IF(('Input Sheet'!$D227+'Input Sheet'!$C227&lt;=Z$376),0,IF(ISERROR('Input Sheet'!$B227/'Input Sheet'!$F227),0,ROUND(IF(Z383=1,'Input Sheet'!$B227/'Input Sheet'!$F227,0),0)))</f>
        <v>0</v>
      </c>
      <c r="AA378" s="2">
        <f>IF(('Input Sheet'!$D227+'Input Sheet'!$C227&lt;=AA$376),0,IF(ISERROR('Input Sheet'!$B227/'Input Sheet'!$F227),0,ROUND(IF(AA383=1,'Input Sheet'!$B227/'Input Sheet'!$F227,0),0)))</f>
        <v>0</v>
      </c>
      <c r="AB378" s="2">
        <f>IF(('Input Sheet'!$D227+'Input Sheet'!$C227&lt;=AB$376),0,IF(ISERROR('Input Sheet'!$B227/'Input Sheet'!$F227),0,ROUND(IF(AB383=1,'Input Sheet'!$B227/'Input Sheet'!$F227,0),0)))</f>
        <v>0</v>
      </c>
      <c r="AC378" s="2">
        <f>IF(('Input Sheet'!$D227+'Input Sheet'!$C227&lt;=AC$376),0,IF(ISERROR('Input Sheet'!$B227/'Input Sheet'!$F227),0,ROUND(IF(AC383=1,'Input Sheet'!$B227/'Input Sheet'!$F227,0),0)))</f>
        <v>0</v>
      </c>
      <c r="AD378" s="2">
        <f>IF(('Input Sheet'!$D227+'Input Sheet'!$C227&lt;=AD$376),0,IF(ISERROR('Input Sheet'!$B227/'Input Sheet'!$F227),0,ROUND(IF(AD383=1,'Input Sheet'!$B227/'Input Sheet'!$F227,0),0)))</f>
        <v>0</v>
      </c>
      <c r="AE378" s="2">
        <f>IF(('Input Sheet'!$D227+'Input Sheet'!$C227&lt;=AE$376),0,IF(ISERROR('Input Sheet'!$B227/'Input Sheet'!$F227),0,ROUND(IF(AE383=1,'Input Sheet'!$B227/'Input Sheet'!$F227,0),0)))</f>
        <v>0</v>
      </c>
      <c r="AF378" s="2">
        <f>IF(('Input Sheet'!$D227+'Input Sheet'!$C227&lt;=AF$376),0,IF(ISERROR('Input Sheet'!$B227/'Input Sheet'!$F227),0,ROUND(IF(AF383=1,'Input Sheet'!$B227/'Input Sheet'!$F227,0),0)))</f>
        <v>0</v>
      </c>
      <c r="AG378" s="2">
        <f>IF(('Input Sheet'!$D227+'Input Sheet'!$C227&lt;=AG$376),0,IF(ISERROR('Input Sheet'!$B227/'Input Sheet'!$F227),0,ROUND(IF(AG383=1,'Input Sheet'!$B227/'Input Sheet'!$F227,0),0)))</f>
        <v>0</v>
      </c>
      <c r="AH378" s="2">
        <f>IF(('Input Sheet'!$D227+'Input Sheet'!$C227&lt;=AH$376),0,IF(ISERROR('Input Sheet'!$B227/'Input Sheet'!$F227),0,ROUND(IF(AH383=1,'Input Sheet'!$B227/'Input Sheet'!$F227,0),0)))</f>
        <v>0</v>
      </c>
      <c r="AI378" s="2">
        <f>IF(('Input Sheet'!$D227+'Input Sheet'!$C227&lt;=AI$376),0,IF(ISERROR('Input Sheet'!$B227/'Input Sheet'!$F227),0,ROUND(IF(AI383=1,'Input Sheet'!$B227/'Input Sheet'!$F227,0),0)))</f>
        <v>0</v>
      </c>
      <c r="AJ378" s="2">
        <f>IF(('Input Sheet'!$D227+'Input Sheet'!$C227&lt;=AJ$376),0,IF(ISERROR('Input Sheet'!$B227/'Input Sheet'!$F227),0,ROUND(IF(AJ383=1,'Input Sheet'!$B227/'Input Sheet'!$F227,0),0)))</f>
        <v>0</v>
      </c>
      <c r="AK378" s="2">
        <f>IF(('Input Sheet'!$D227+'Input Sheet'!$C227&lt;=AK$376),0,IF(ISERROR('Input Sheet'!$B227/'Input Sheet'!$F227),0,ROUND(IF(AK383=1,'Input Sheet'!$B227/'Input Sheet'!$F227,0),0)))</f>
        <v>0</v>
      </c>
      <c r="AL378" s="2">
        <f>IF(('Input Sheet'!$D227+'Input Sheet'!$C227&lt;=AL$376),0,IF(ISERROR('Input Sheet'!$B227/'Input Sheet'!$F227),0,ROUND(IF(AL383=1,'Input Sheet'!$B227/'Input Sheet'!$F227,0),0)))</f>
        <v>0</v>
      </c>
      <c r="AM378" s="2">
        <f>IF(('Input Sheet'!$D227+'Input Sheet'!$C227&lt;=AM$376),0,IF(ISERROR('Input Sheet'!$B227/'Input Sheet'!$F227),0,ROUND(IF(AM383=1,'Input Sheet'!$B227/'Input Sheet'!$F227,0),0)))</f>
        <v>0</v>
      </c>
      <c r="AN378" s="2">
        <f>IF(('Input Sheet'!$D227+'Input Sheet'!$C227&lt;=AN$376),0,IF(ISERROR('Input Sheet'!$B227/'Input Sheet'!$F227),0,ROUND(IF(AN383=1,'Input Sheet'!$B227/'Input Sheet'!$F227,0),0)))</f>
        <v>0</v>
      </c>
      <c r="AO378" s="2">
        <f>IF(('Input Sheet'!$D227+'Input Sheet'!$C227&lt;=AO$376),0,IF(ISERROR('Input Sheet'!$B227/'Input Sheet'!$F227),0,ROUND(IF(AO383=1,'Input Sheet'!$B227/'Input Sheet'!$F227,0),0)))</f>
        <v>0</v>
      </c>
      <c r="AP378" s="2">
        <f>IF(('Input Sheet'!$D227+'Input Sheet'!$C227&lt;=AP$376),0,IF(ISERROR('Input Sheet'!$B227/'Input Sheet'!$F227),0,ROUND(IF(AP383=1,'Input Sheet'!$B227/'Input Sheet'!$F227,0),0)))</f>
        <v>0</v>
      </c>
      <c r="AQ378" s="2">
        <f>IF(('Input Sheet'!$D227+'Input Sheet'!$C227&lt;=AQ$376),0,IF(ISERROR('Input Sheet'!$B227/'Input Sheet'!$F227),0,ROUND(IF(AQ383=1,'Input Sheet'!$B227/'Input Sheet'!$F227,0),0)))</f>
        <v>0</v>
      </c>
      <c r="AR378" s="2">
        <f>IF(('Input Sheet'!$D227+'Input Sheet'!$C227&lt;=AR$376),0,IF(ISERROR('Input Sheet'!$B227/'Input Sheet'!$F227),0,ROUND(IF(AR383=1,'Input Sheet'!$B227/'Input Sheet'!$F227,0),0)))</f>
        <v>0</v>
      </c>
      <c r="AS378" s="2">
        <f>IF(('Input Sheet'!$D227+'Input Sheet'!$C227&lt;=AS$376),0,IF(ISERROR('Input Sheet'!$B227/'Input Sheet'!$F227),0,ROUND(IF(AS383=1,'Input Sheet'!$B227/'Input Sheet'!$F227,0),0)))</f>
        <v>0</v>
      </c>
      <c r="AT378" s="2">
        <f>IF(('Input Sheet'!$D227+'Input Sheet'!$C227&lt;=AT$376),0,IF(ISERROR('Input Sheet'!$B227/'Input Sheet'!$F227),0,ROUND(IF(AT383=1,'Input Sheet'!$B227/'Input Sheet'!$F227,0),0)))</f>
        <v>0</v>
      </c>
      <c r="AU378" s="2">
        <f>IF(('Input Sheet'!$D227+'Input Sheet'!$C227&lt;=AU$376),0,IF(ISERROR('Input Sheet'!$B227/'Input Sheet'!$F227),0,ROUND(IF(AU383=1,'Input Sheet'!$B227/'Input Sheet'!$F227,0),0)))</f>
        <v>0</v>
      </c>
      <c r="AV378" s="2">
        <f>IF(('Input Sheet'!$D227+'Input Sheet'!$C227&lt;=AV$376),0,IF(ISERROR('Input Sheet'!$B227/'Input Sheet'!$F227),0,ROUND(IF(AV383=1,'Input Sheet'!$B227/'Input Sheet'!$F227,0),0)))</f>
        <v>0</v>
      </c>
      <c r="AW378" s="2">
        <f>IF(('Input Sheet'!$D227+'Input Sheet'!$C227&lt;=AW$376),0,IF(ISERROR('Input Sheet'!$B227/'Input Sheet'!$F227),0,ROUND(IF(AW383=1,'Input Sheet'!$B227/'Input Sheet'!$F227,0),0)))</f>
        <v>0</v>
      </c>
      <c r="AX378" s="2">
        <f>IF(('Input Sheet'!$D227+'Input Sheet'!$C227&lt;=AX$376),0,IF(ISERROR('Input Sheet'!$B227/'Input Sheet'!$F227),0,ROUND(IF(AX383=1,'Input Sheet'!$B227/'Input Sheet'!$F227,0),0)))</f>
        <v>0</v>
      </c>
      <c r="AY378" s="2">
        <f>IF(('Input Sheet'!$D227+'Input Sheet'!$C227&lt;=AY$376),0,IF(ISERROR('Input Sheet'!$B227/'Input Sheet'!$F227),0,ROUND(IF(AY383=1,'Input Sheet'!$B227/'Input Sheet'!$F227,0),0)))</f>
        <v>0</v>
      </c>
      <c r="AZ378" s="2">
        <f>IF(('Input Sheet'!$D227+'Input Sheet'!$C227&lt;=AZ$376),0,IF(ISERROR('Input Sheet'!$B227/'Input Sheet'!$F227),0,ROUND(IF(AZ383=1,'Input Sheet'!$B227/'Input Sheet'!$F227,0),0)))</f>
        <v>0</v>
      </c>
      <c r="BA378" s="2">
        <f>IF(('Input Sheet'!$D227+'Input Sheet'!$C227&lt;=BA$376),0,IF(ISERROR('Input Sheet'!$B227/'Input Sheet'!$F227),0,ROUND(IF(BA383=1,'Input Sheet'!$B227/'Input Sheet'!$F227,0),0)))</f>
        <v>0</v>
      </c>
      <c r="BB378" s="2">
        <f>IF(('Input Sheet'!$D227+'Input Sheet'!$C227&lt;=BB$376),0,IF(ISERROR('Input Sheet'!$B227/'Input Sheet'!$F227),0,ROUND(IF(BB383=1,'Input Sheet'!$B227/'Input Sheet'!$F227,0),0)))</f>
        <v>0</v>
      </c>
      <c r="BC378" s="2">
        <f>IF(('Input Sheet'!$D227+'Input Sheet'!$C227&lt;=BC$376),0,IF(ISERROR('Input Sheet'!$B227/'Input Sheet'!$F227),0,ROUND(IF(BC383=1,'Input Sheet'!$B227/'Input Sheet'!$F227,0),0)))</f>
        <v>0</v>
      </c>
      <c r="BD378" s="2">
        <f>IF(('Input Sheet'!$D227+'Input Sheet'!$C227&lt;=BD$376),0,IF(ISERROR('Input Sheet'!$B227/'Input Sheet'!$F227),0,ROUND(IF(BD383=1,'Input Sheet'!$B227/'Input Sheet'!$F227,0),0)))</f>
        <v>0</v>
      </c>
      <c r="BE378" s="2">
        <f>IF(('Input Sheet'!$D227+'Input Sheet'!$C227&lt;=BE$376),0,IF(ISERROR('Input Sheet'!$B227/'Input Sheet'!$F227),0,ROUND(IF(BE383=1,'Input Sheet'!$B227/'Input Sheet'!$F227,0),0)))</f>
        <v>0</v>
      </c>
      <c r="BF378" s="2">
        <f>IF(('Input Sheet'!$D227+'Input Sheet'!$C227&lt;=BF$376),0,IF(ISERROR('Input Sheet'!$B227/'Input Sheet'!$F227),0,ROUND(IF(BF383=1,'Input Sheet'!$B227/'Input Sheet'!$F227,0),0)))</f>
        <v>0</v>
      </c>
      <c r="BG378" s="2">
        <f>IF(('Input Sheet'!$D227+'Input Sheet'!$C227&lt;=BG$376),0,IF(ISERROR('Input Sheet'!$B227/'Input Sheet'!$F227),0,ROUND(IF(BG383=1,'Input Sheet'!$B227/'Input Sheet'!$F227,0),0)))</f>
        <v>0</v>
      </c>
      <c r="BH378" s="2">
        <f>IF(('Input Sheet'!$D227+'Input Sheet'!$C227&lt;=BH$376),0,IF(ISERROR('Input Sheet'!$B227/'Input Sheet'!$F227),0,ROUND(IF(BH383=1,'Input Sheet'!$B227/'Input Sheet'!$F227,0),0)))</f>
        <v>0</v>
      </c>
      <c r="BI378" s="2">
        <f>IF(('Input Sheet'!$D227+'Input Sheet'!$C227&lt;=BI$376),0,IF(ISERROR('Input Sheet'!$B227/'Input Sheet'!$F227),0,ROUND(IF(BI383=1,'Input Sheet'!$B227/'Input Sheet'!$F227,0),0)))</f>
        <v>0</v>
      </c>
      <c r="BJ378" s="2">
        <f>IF(('Input Sheet'!$D227+'Input Sheet'!$C227&lt;=BJ$376),0,IF(ISERROR('Input Sheet'!$B227/'Input Sheet'!$F227),0,ROUND(IF(BJ383=1,'Input Sheet'!$B227/'Input Sheet'!$F227,0),0)))</f>
        <v>0</v>
      </c>
    </row>
    <row r="379" spans="1:62" x14ac:dyDescent="0.25">
      <c r="A379" s="2" t="str">
        <f>'Input Sheet'!A228</f>
        <v>Grant 2</v>
      </c>
      <c r="C379" s="2">
        <f>IF(('Input Sheet'!$D228+'Input Sheet'!$C228&lt;=C$376),0,IF(ISERROR('Input Sheet'!$B228/'Input Sheet'!$F228),0,ROUND(IF(C384=1,'Input Sheet'!$B228/'Input Sheet'!$F228,0),0)))</f>
        <v>0</v>
      </c>
      <c r="D379" s="2">
        <f>IF(('Input Sheet'!$D228+'Input Sheet'!$C228&lt;=D$376),0,IF(ISERROR('Input Sheet'!$B228/'Input Sheet'!$F228),0,ROUND(IF(D384=1,'Input Sheet'!$B228/'Input Sheet'!$F228,0),0)))</f>
        <v>0</v>
      </c>
      <c r="E379" s="2">
        <f>IF(('Input Sheet'!$D228+'Input Sheet'!$C228&lt;=E$376),0,IF(ISERROR('Input Sheet'!$B228/'Input Sheet'!$F228),0,ROUND(IF(E384=1,'Input Sheet'!$B228/'Input Sheet'!$F228,0),0)))</f>
        <v>0</v>
      </c>
      <c r="F379" s="2">
        <f>IF(('Input Sheet'!$D228+'Input Sheet'!$C228&lt;=F$376),0,IF(ISERROR('Input Sheet'!$B228/'Input Sheet'!$F228),0,ROUND(IF(F384=1,'Input Sheet'!$B228/'Input Sheet'!$F228,0),0)))</f>
        <v>0</v>
      </c>
      <c r="G379" s="2">
        <f>IF(('Input Sheet'!$D228+'Input Sheet'!$C228&lt;=G$376),0,IF(ISERROR('Input Sheet'!$B228/'Input Sheet'!$F228),0,ROUND(IF(G384=1,'Input Sheet'!$B228/'Input Sheet'!$F228,0),0)))</f>
        <v>0</v>
      </c>
      <c r="H379" s="2">
        <f>IF(('Input Sheet'!$D228+'Input Sheet'!$C228&lt;=H$376),0,IF(ISERROR('Input Sheet'!$B228/'Input Sheet'!$F228),0,ROUND(IF(H384=1,'Input Sheet'!$B228/'Input Sheet'!$F228,0),0)))</f>
        <v>0</v>
      </c>
      <c r="I379" s="2">
        <f>IF(('Input Sheet'!$D228+'Input Sheet'!$C228&lt;=I$376),0,IF(ISERROR('Input Sheet'!$B228/'Input Sheet'!$F228),0,ROUND(IF(I384=1,'Input Sheet'!$B228/'Input Sheet'!$F228,0),0)))</f>
        <v>0</v>
      </c>
      <c r="J379" s="2">
        <f>IF(('Input Sheet'!$D228+'Input Sheet'!$C228&lt;=J$376),0,IF(ISERROR('Input Sheet'!$B228/'Input Sheet'!$F228),0,ROUND(IF(J384=1,'Input Sheet'!$B228/'Input Sheet'!$F228,0),0)))</f>
        <v>0</v>
      </c>
      <c r="K379" s="2">
        <f>IF(('Input Sheet'!$D228+'Input Sheet'!$C228&lt;=K$376),0,IF(ISERROR('Input Sheet'!$B228/'Input Sheet'!$F228),0,ROUND(IF(K384=1,'Input Sheet'!$B228/'Input Sheet'!$F228,0),0)))</f>
        <v>0</v>
      </c>
      <c r="L379" s="2">
        <f>IF(('Input Sheet'!$D228+'Input Sheet'!$C228&lt;=L$376),0,IF(ISERROR('Input Sheet'!$B228/'Input Sheet'!$F228),0,ROUND(IF(L384=1,'Input Sheet'!$B228/'Input Sheet'!$F228,0),0)))</f>
        <v>0</v>
      </c>
      <c r="M379" s="2">
        <f>IF(('Input Sheet'!$D228+'Input Sheet'!$C228&lt;=M$376),0,IF(ISERROR('Input Sheet'!$B228/'Input Sheet'!$F228),0,ROUND(IF(M384=1,'Input Sheet'!$B228/'Input Sheet'!$F228,0),0)))</f>
        <v>0</v>
      </c>
      <c r="N379" s="2">
        <f>IF(('Input Sheet'!$D228+'Input Sheet'!$C228&lt;=N$376),0,IF(ISERROR('Input Sheet'!$B228/'Input Sheet'!$F228),0,ROUND(IF(N384=1,'Input Sheet'!$B228/'Input Sheet'!$F228,0),0)))</f>
        <v>0</v>
      </c>
      <c r="O379" s="2">
        <f>IF(('Input Sheet'!$D228+'Input Sheet'!$C228&lt;=O$376),0,IF(ISERROR('Input Sheet'!$B228/'Input Sheet'!$F228),0,ROUND(IF(O384=1,'Input Sheet'!$B228/'Input Sheet'!$F228,0),0)))</f>
        <v>0</v>
      </c>
      <c r="P379" s="2">
        <f>IF(('Input Sheet'!$D228+'Input Sheet'!$C228&lt;=P$376),0,IF(ISERROR('Input Sheet'!$B228/'Input Sheet'!$F228),0,ROUND(IF(P384=1,'Input Sheet'!$B228/'Input Sheet'!$F228,0),0)))</f>
        <v>0</v>
      </c>
      <c r="Q379" s="2">
        <f>IF(('Input Sheet'!$D228+'Input Sheet'!$C228&lt;=Q$376),0,IF(ISERROR('Input Sheet'!$B228/'Input Sheet'!$F228),0,ROUND(IF(Q384=1,'Input Sheet'!$B228/'Input Sheet'!$F228,0),0)))</f>
        <v>0</v>
      </c>
      <c r="R379" s="2">
        <f>IF(('Input Sheet'!$D228+'Input Sheet'!$C228&lt;=R$376),0,IF(ISERROR('Input Sheet'!$B228/'Input Sheet'!$F228),0,ROUND(IF(R384=1,'Input Sheet'!$B228/'Input Sheet'!$F228,0),0)))</f>
        <v>0</v>
      </c>
      <c r="S379" s="2">
        <f>IF(('Input Sheet'!$D228+'Input Sheet'!$C228&lt;=S$376),0,IF(ISERROR('Input Sheet'!$B228/'Input Sheet'!$F228),0,ROUND(IF(S384=1,'Input Sheet'!$B228/'Input Sheet'!$F228,0),0)))</f>
        <v>0</v>
      </c>
      <c r="T379" s="2">
        <f>IF(('Input Sheet'!$D228+'Input Sheet'!$C228&lt;=T$376),0,IF(ISERROR('Input Sheet'!$B228/'Input Sheet'!$F228),0,ROUND(IF(T384=1,'Input Sheet'!$B228/'Input Sheet'!$F228,0),0)))</f>
        <v>0</v>
      </c>
      <c r="U379" s="2">
        <f>IF(('Input Sheet'!$D228+'Input Sheet'!$C228&lt;=U$376),0,IF(ISERROR('Input Sheet'!$B228/'Input Sheet'!$F228),0,ROUND(IF(U384=1,'Input Sheet'!$B228/'Input Sheet'!$F228,0),0)))</f>
        <v>0</v>
      </c>
      <c r="V379" s="2">
        <f>IF(('Input Sheet'!$D228+'Input Sheet'!$C228&lt;=V$376),0,IF(ISERROR('Input Sheet'!$B228/'Input Sheet'!$F228),0,ROUND(IF(V384=1,'Input Sheet'!$B228/'Input Sheet'!$F228,0),0)))</f>
        <v>0</v>
      </c>
      <c r="W379" s="2">
        <f>IF(('Input Sheet'!$D228+'Input Sheet'!$C228&lt;=W$376),0,IF(ISERROR('Input Sheet'!$B228/'Input Sheet'!$F228),0,ROUND(IF(W384=1,'Input Sheet'!$B228/'Input Sheet'!$F228,0),0)))</f>
        <v>0</v>
      </c>
      <c r="X379" s="2">
        <f>IF(('Input Sheet'!$D228+'Input Sheet'!$C228&lt;=X$376),0,IF(ISERROR('Input Sheet'!$B228/'Input Sheet'!$F228),0,ROUND(IF(X384=1,'Input Sheet'!$B228/'Input Sheet'!$F228,0),0)))</f>
        <v>0</v>
      </c>
      <c r="Y379" s="2">
        <f>IF(('Input Sheet'!$D228+'Input Sheet'!$C228&lt;=Y$376),0,IF(ISERROR('Input Sheet'!$B228/'Input Sheet'!$F228),0,ROUND(IF(Y384=1,'Input Sheet'!$B228/'Input Sheet'!$F228,0),0)))</f>
        <v>0</v>
      </c>
      <c r="Z379" s="2">
        <f>IF(('Input Sheet'!$D228+'Input Sheet'!$C228&lt;=Z$376),0,IF(ISERROR('Input Sheet'!$B228/'Input Sheet'!$F228),0,ROUND(IF(Z384=1,'Input Sheet'!$B228/'Input Sheet'!$F228,0),0)))</f>
        <v>0</v>
      </c>
      <c r="AA379" s="2">
        <f>IF(('Input Sheet'!$D228+'Input Sheet'!$C228&lt;=AA$376),0,IF(ISERROR('Input Sheet'!$B228/'Input Sheet'!$F228),0,ROUND(IF(AA384=1,'Input Sheet'!$B228/'Input Sheet'!$F228,0),0)))</f>
        <v>0</v>
      </c>
      <c r="AB379" s="2">
        <f>IF(('Input Sheet'!$D228+'Input Sheet'!$C228&lt;=AB$376),0,IF(ISERROR('Input Sheet'!$B228/'Input Sheet'!$F228),0,ROUND(IF(AB384=1,'Input Sheet'!$B228/'Input Sheet'!$F228,0),0)))</f>
        <v>0</v>
      </c>
      <c r="AC379" s="2">
        <f>IF(('Input Sheet'!$D228+'Input Sheet'!$C228&lt;=AC$376),0,IF(ISERROR('Input Sheet'!$B228/'Input Sheet'!$F228),0,ROUND(IF(AC384=1,'Input Sheet'!$B228/'Input Sheet'!$F228,0),0)))</f>
        <v>0</v>
      </c>
      <c r="AD379" s="2">
        <f>IF(('Input Sheet'!$D228+'Input Sheet'!$C228&lt;=AD$376),0,IF(ISERROR('Input Sheet'!$B228/'Input Sheet'!$F228),0,ROUND(IF(AD384=1,'Input Sheet'!$B228/'Input Sheet'!$F228,0),0)))</f>
        <v>0</v>
      </c>
      <c r="AE379" s="2">
        <f>IF(('Input Sheet'!$D228+'Input Sheet'!$C228&lt;=AE$376),0,IF(ISERROR('Input Sheet'!$B228/'Input Sheet'!$F228),0,ROUND(IF(AE384=1,'Input Sheet'!$B228/'Input Sheet'!$F228,0),0)))</f>
        <v>0</v>
      </c>
      <c r="AF379" s="2">
        <f>IF(('Input Sheet'!$D228+'Input Sheet'!$C228&lt;=AF$376),0,IF(ISERROR('Input Sheet'!$B228/'Input Sheet'!$F228),0,ROUND(IF(AF384=1,'Input Sheet'!$B228/'Input Sheet'!$F228,0),0)))</f>
        <v>0</v>
      </c>
      <c r="AG379" s="2">
        <f>IF(('Input Sheet'!$D228+'Input Sheet'!$C228&lt;=AG$376),0,IF(ISERROR('Input Sheet'!$B228/'Input Sheet'!$F228),0,ROUND(IF(AG384=1,'Input Sheet'!$B228/'Input Sheet'!$F228,0),0)))</f>
        <v>0</v>
      </c>
      <c r="AH379" s="2">
        <f>IF(('Input Sheet'!$D228+'Input Sheet'!$C228&lt;=AH$376),0,IF(ISERROR('Input Sheet'!$B228/'Input Sheet'!$F228),0,ROUND(IF(AH384=1,'Input Sheet'!$B228/'Input Sheet'!$F228,0),0)))</f>
        <v>0</v>
      </c>
      <c r="AI379" s="2">
        <f>IF(('Input Sheet'!$D228+'Input Sheet'!$C228&lt;=AI$376),0,IF(ISERROR('Input Sheet'!$B228/'Input Sheet'!$F228),0,ROUND(IF(AI384=1,'Input Sheet'!$B228/'Input Sheet'!$F228,0),0)))</f>
        <v>0</v>
      </c>
      <c r="AJ379" s="2">
        <f>IF(('Input Sheet'!$D228+'Input Sheet'!$C228&lt;=AJ$376),0,IF(ISERROR('Input Sheet'!$B228/'Input Sheet'!$F228),0,ROUND(IF(AJ384=1,'Input Sheet'!$B228/'Input Sheet'!$F228,0),0)))</f>
        <v>0</v>
      </c>
      <c r="AK379" s="2">
        <f>IF(('Input Sheet'!$D228+'Input Sheet'!$C228&lt;=AK$376),0,IF(ISERROR('Input Sheet'!$B228/'Input Sheet'!$F228),0,ROUND(IF(AK384=1,'Input Sheet'!$B228/'Input Sheet'!$F228,0),0)))</f>
        <v>0</v>
      </c>
      <c r="AL379" s="2">
        <f>IF(('Input Sheet'!$D228+'Input Sheet'!$C228&lt;=AL$376),0,IF(ISERROR('Input Sheet'!$B228/'Input Sheet'!$F228),0,ROUND(IF(AL384=1,'Input Sheet'!$B228/'Input Sheet'!$F228,0),0)))</f>
        <v>0</v>
      </c>
      <c r="AM379" s="2">
        <f>IF(('Input Sheet'!$D228+'Input Sheet'!$C228&lt;=AM$376),0,IF(ISERROR('Input Sheet'!$B228/'Input Sheet'!$F228),0,ROUND(IF(AM384=1,'Input Sheet'!$B228/'Input Sheet'!$F228,0),0)))</f>
        <v>0</v>
      </c>
      <c r="AN379" s="2">
        <f>IF(('Input Sheet'!$D228+'Input Sheet'!$C228&lt;=AN$376),0,IF(ISERROR('Input Sheet'!$B228/'Input Sheet'!$F228),0,ROUND(IF(AN384=1,'Input Sheet'!$B228/'Input Sheet'!$F228,0),0)))</f>
        <v>0</v>
      </c>
      <c r="AO379" s="2">
        <f>IF(('Input Sheet'!$D228+'Input Sheet'!$C228&lt;=AO$376),0,IF(ISERROR('Input Sheet'!$B228/'Input Sheet'!$F228),0,ROUND(IF(AO384=1,'Input Sheet'!$B228/'Input Sheet'!$F228,0),0)))</f>
        <v>0</v>
      </c>
      <c r="AP379" s="2">
        <f>IF(('Input Sheet'!$D228+'Input Sheet'!$C228&lt;=AP$376),0,IF(ISERROR('Input Sheet'!$B228/'Input Sheet'!$F228),0,ROUND(IF(AP384=1,'Input Sheet'!$B228/'Input Sheet'!$F228,0),0)))</f>
        <v>0</v>
      </c>
      <c r="AQ379" s="2">
        <f>IF(('Input Sheet'!$D228+'Input Sheet'!$C228&lt;=AQ$376),0,IF(ISERROR('Input Sheet'!$B228/'Input Sheet'!$F228),0,ROUND(IF(AQ384=1,'Input Sheet'!$B228/'Input Sheet'!$F228,0),0)))</f>
        <v>0</v>
      </c>
      <c r="AR379" s="2">
        <f>IF(('Input Sheet'!$D228+'Input Sheet'!$C228&lt;=AR$376),0,IF(ISERROR('Input Sheet'!$B228/'Input Sheet'!$F228),0,ROUND(IF(AR384=1,'Input Sheet'!$B228/'Input Sheet'!$F228,0),0)))</f>
        <v>0</v>
      </c>
      <c r="AS379" s="2">
        <f>IF(('Input Sheet'!$D228+'Input Sheet'!$C228&lt;=AS$376),0,IF(ISERROR('Input Sheet'!$B228/'Input Sheet'!$F228),0,ROUND(IF(AS384=1,'Input Sheet'!$B228/'Input Sheet'!$F228,0),0)))</f>
        <v>0</v>
      </c>
      <c r="AT379" s="2">
        <f>IF(('Input Sheet'!$D228+'Input Sheet'!$C228&lt;=AT$376),0,IF(ISERROR('Input Sheet'!$B228/'Input Sheet'!$F228),0,ROUND(IF(AT384=1,'Input Sheet'!$B228/'Input Sheet'!$F228,0),0)))</f>
        <v>0</v>
      </c>
      <c r="AU379" s="2">
        <f>IF(('Input Sheet'!$D228+'Input Sheet'!$C228&lt;=AU$376),0,IF(ISERROR('Input Sheet'!$B228/'Input Sheet'!$F228),0,ROUND(IF(AU384=1,'Input Sheet'!$B228/'Input Sheet'!$F228,0),0)))</f>
        <v>0</v>
      </c>
      <c r="AV379" s="2">
        <f>IF(('Input Sheet'!$D228+'Input Sheet'!$C228&lt;=AV$376),0,IF(ISERROR('Input Sheet'!$B228/'Input Sheet'!$F228),0,ROUND(IF(AV384=1,'Input Sheet'!$B228/'Input Sheet'!$F228,0),0)))</f>
        <v>0</v>
      </c>
      <c r="AW379" s="2">
        <f>IF(('Input Sheet'!$D228+'Input Sheet'!$C228&lt;=AW$376),0,IF(ISERROR('Input Sheet'!$B228/'Input Sheet'!$F228),0,ROUND(IF(AW384=1,'Input Sheet'!$B228/'Input Sheet'!$F228,0),0)))</f>
        <v>0</v>
      </c>
      <c r="AX379" s="2">
        <f>IF(('Input Sheet'!$D228+'Input Sheet'!$C228&lt;=AX$376),0,IF(ISERROR('Input Sheet'!$B228/'Input Sheet'!$F228),0,ROUND(IF(AX384=1,'Input Sheet'!$B228/'Input Sheet'!$F228,0),0)))</f>
        <v>0</v>
      </c>
      <c r="AY379" s="2">
        <f>IF(('Input Sheet'!$D228+'Input Sheet'!$C228&lt;=AY$376),0,IF(ISERROR('Input Sheet'!$B228/'Input Sheet'!$F228),0,ROUND(IF(AY384=1,'Input Sheet'!$B228/'Input Sheet'!$F228,0),0)))</f>
        <v>0</v>
      </c>
      <c r="AZ379" s="2">
        <f>IF(('Input Sheet'!$D228+'Input Sheet'!$C228&lt;=AZ$376),0,IF(ISERROR('Input Sheet'!$B228/'Input Sheet'!$F228),0,ROUND(IF(AZ384=1,'Input Sheet'!$B228/'Input Sheet'!$F228,0),0)))</f>
        <v>0</v>
      </c>
      <c r="BA379" s="2">
        <f>IF(('Input Sheet'!$D228+'Input Sheet'!$C228&lt;=BA$376),0,IF(ISERROR('Input Sheet'!$B228/'Input Sheet'!$F228),0,ROUND(IF(BA384=1,'Input Sheet'!$B228/'Input Sheet'!$F228,0),0)))</f>
        <v>0</v>
      </c>
      <c r="BB379" s="2">
        <f>IF(('Input Sheet'!$D228+'Input Sheet'!$C228&lt;=BB$376),0,IF(ISERROR('Input Sheet'!$B228/'Input Sheet'!$F228),0,ROUND(IF(BB384=1,'Input Sheet'!$B228/'Input Sheet'!$F228,0),0)))</f>
        <v>0</v>
      </c>
      <c r="BC379" s="2">
        <f>IF(('Input Sheet'!$D228+'Input Sheet'!$C228&lt;=BC$376),0,IF(ISERROR('Input Sheet'!$B228/'Input Sheet'!$F228),0,ROUND(IF(BC384=1,'Input Sheet'!$B228/'Input Sheet'!$F228,0),0)))</f>
        <v>0</v>
      </c>
      <c r="BD379" s="2">
        <f>IF(('Input Sheet'!$D228+'Input Sheet'!$C228&lt;=BD$376),0,IF(ISERROR('Input Sheet'!$B228/'Input Sheet'!$F228),0,ROUND(IF(BD384=1,'Input Sheet'!$B228/'Input Sheet'!$F228,0),0)))</f>
        <v>0</v>
      </c>
      <c r="BE379" s="2">
        <f>IF(('Input Sheet'!$D228+'Input Sheet'!$C228&lt;=BE$376),0,IF(ISERROR('Input Sheet'!$B228/'Input Sheet'!$F228),0,ROUND(IF(BE384=1,'Input Sheet'!$B228/'Input Sheet'!$F228,0),0)))</f>
        <v>0</v>
      </c>
      <c r="BF379" s="2">
        <f>IF(('Input Sheet'!$D228+'Input Sheet'!$C228&lt;=BF$376),0,IF(ISERROR('Input Sheet'!$B228/'Input Sheet'!$F228),0,ROUND(IF(BF384=1,'Input Sheet'!$B228/'Input Sheet'!$F228,0),0)))</f>
        <v>0</v>
      </c>
      <c r="BG379" s="2">
        <f>IF(('Input Sheet'!$D228+'Input Sheet'!$C228&lt;=BG$376),0,IF(ISERROR('Input Sheet'!$B228/'Input Sheet'!$F228),0,ROUND(IF(BG384=1,'Input Sheet'!$B228/'Input Sheet'!$F228,0),0)))</f>
        <v>0</v>
      </c>
      <c r="BH379" s="2">
        <f>IF(('Input Sheet'!$D228+'Input Sheet'!$C228&lt;=BH$376),0,IF(ISERROR('Input Sheet'!$B228/'Input Sheet'!$F228),0,ROUND(IF(BH384=1,'Input Sheet'!$B228/'Input Sheet'!$F228,0),0)))</f>
        <v>0</v>
      </c>
      <c r="BI379" s="2">
        <f>IF(('Input Sheet'!$D228+'Input Sheet'!$C228&lt;=BI$376),0,IF(ISERROR('Input Sheet'!$B228/'Input Sheet'!$F228),0,ROUND(IF(BI384=1,'Input Sheet'!$B228/'Input Sheet'!$F228,0),0)))</f>
        <v>0</v>
      </c>
      <c r="BJ379" s="2">
        <f>IF(('Input Sheet'!$D228+'Input Sheet'!$C228&lt;=BJ$376),0,IF(ISERROR('Input Sheet'!$B228/'Input Sheet'!$F228),0,ROUND(IF(BJ384=1,'Input Sheet'!$B228/'Input Sheet'!$F228,0),0)))</f>
        <v>0</v>
      </c>
    </row>
    <row r="380" spans="1:62" x14ac:dyDescent="0.25">
      <c r="A380" s="2" t="str">
        <f>'Input Sheet'!A229</f>
        <v>Grant 3</v>
      </c>
      <c r="C380" s="2">
        <f>IF(('Input Sheet'!$D229+'Input Sheet'!$C229&lt;=C$376),0,IF(ISERROR('Input Sheet'!$B229/'Input Sheet'!$F229),0,ROUND(IF(C385=1,'Input Sheet'!$B229/'Input Sheet'!$F229,0),0)))</f>
        <v>0</v>
      </c>
      <c r="D380" s="2">
        <f>IF(('Input Sheet'!$D229+'Input Sheet'!$C229&lt;=D$376),0,IF(ISERROR('Input Sheet'!$B229/'Input Sheet'!$F229),0,ROUND(IF(D385=1,'Input Sheet'!$B229/'Input Sheet'!$F229,0),0)))</f>
        <v>0</v>
      </c>
      <c r="E380" s="2">
        <f>IF(('Input Sheet'!$D229+'Input Sheet'!$C229&lt;=E$376),0,IF(ISERROR('Input Sheet'!$B229/'Input Sheet'!$F229),0,ROUND(IF(E385=1,'Input Sheet'!$B229/'Input Sheet'!$F229,0),0)))</f>
        <v>0</v>
      </c>
      <c r="F380" s="2">
        <f>IF(('Input Sheet'!$D229+'Input Sheet'!$C229&lt;=F$376),0,IF(ISERROR('Input Sheet'!$B229/'Input Sheet'!$F229),0,ROUND(IF(F385=1,'Input Sheet'!$B229/'Input Sheet'!$F229,0),0)))</f>
        <v>0</v>
      </c>
      <c r="G380" s="2">
        <f>IF(('Input Sheet'!$D229+'Input Sheet'!$C229&lt;=G$376),0,IF(ISERROR('Input Sheet'!$B229/'Input Sheet'!$F229),0,ROUND(IF(G385=1,'Input Sheet'!$B229/'Input Sheet'!$F229,0),0)))</f>
        <v>0</v>
      </c>
      <c r="H380" s="2">
        <f>IF(('Input Sheet'!$D229+'Input Sheet'!$C229&lt;=H$376),0,IF(ISERROR('Input Sheet'!$B229/'Input Sheet'!$F229),0,ROUND(IF(H385=1,'Input Sheet'!$B229/'Input Sheet'!$F229,0),0)))</f>
        <v>0</v>
      </c>
      <c r="I380" s="2">
        <f>IF(('Input Sheet'!$D229+'Input Sheet'!$C229&lt;=I$376),0,IF(ISERROR('Input Sheet'!$B229/'Input Sheet'!$F229),0,ROUND(IF(I385=1,'Input Sheet'!$B229/'Input Sheet'!$F229,0),0)))</f>
        <v>0</v>
      </c>
      <c r="J380" s="2">
        <f>IF(('Input Sheet'!$D229+'Input Sheet'!$C229&lt;=J$376),0,IF(ISERROR('Input Sheet'!$B229/'Input Sheet'!$F229),0,ROUND(IF(J385=1,'Input Sheet'!$B229/'Input Sheet'!$F229,0),0)))</f>
        <v>0</v>
      </c>
      <c r="K380" s="2">
        <f>IF(('Input Sheet'!$D229+'Input Sheet'!$C229&lt;=K$376),0,IF(ISERROR('Input Sheet'!$B229/'Input Sheet'!$F229),0,ROUND(IF(K385=1,'Input Sheet'!$B229/'Input Sheet'!$F229,0),0)))</f>
        <v>0</v>
      </c>
      <c r="L380" s="2">
        <f>IF(('Input Sheet'!$D229+'Input Sheet'!$C229&lt;=L$376),0,IF(ISERROR('Input Sheet'!$B229/'Input Sheet'!$F229),0,ROUND(IF(L385=1,'Input Sheet'!$B229/'Input Sheet'!$F229,0),0)))</f>
        <v>0</v>
      </c>
      <c r="M380" s="2">
        <f>IF(('Input Sheet'!$D229+'Input Sheet'!$C229&lt;=M$376),0,IF(ISERROR('Input Sheet'!$B229/'Input Sheet'!$F229),0,ROUND(IF(M385=1,'Input Sheet'!$B229/'Input Sheet'!$F229,0),0)))</f>
        <v>0</v>
      </c>
      <c r="N380" s="2">
        <f>IF(('Input Sheet'!$D229+'Input Sheet'!$C229&lt;=N$376),0,IF(ISERROR('Input Sheet'!$B229/'Input Sheet'!$F229),0,ROUND(IF(N385=1,'Input Sheet'!$B229/'Input Sheet'!$F229,0),0)))</f>
        <v>0</v>
      </c>
      <c r="O380" s="2">
        <f>IF(('Input Sheet'!$D229+'Input Sheet'!$C229&lt;=O$376),0,IF(ISERROR('Input Sheet'!$B229/'Input Sheet'!$F229),0,ROUND(IF(O385=1,'Input Sheet'!$B229/'Input Sheet'!$F229,0),0)))</f>
        <v>0</v>
      </c>
      <c r="P380" s="2">
        <f>IF(('Input Sheet'!$D229+'Input Sheet'!$C229&lt;=P$376),0,IF(ISERROR('Input Sheet'!$B229/'Input Sheet'!$F229),0,ROUND(IF(P385=1,'Input Sheet'!$B229/'Input Sheet'!$F229,0),0)))</f>
        <v>0</v>
      </c>
      <c r="Q380" s="2">
        <f>IF(('Input Sheet'!$D229+'Input Sheet'!$C229&lt;=Q$376),0,IF(ISERROR('Input Sheet'!$B229/'Input Sheet'!$F229),0,ROUND(IF(Q385=1,'Input Sheet'!$B229/'Input Sheet'!$F229,0),0)))</f>
        <v>0</v>
      </c>
      <c r="R380" s="2">
        <f>IF(('Input Sheet'!$D229+'Input Sheet'!$C229&lt;=R$376),0,IF(ISERROR('Input Sheet'!$B229/'Input Sheet'!$F229),0,ROUND(IF(R385=1,'Input Sheet'!$B229/'Input Sheet'!$F229,0),0)))</f>
        <v>0</v>
      </c>
      <c r="S380" s="2">
        <f>IF(('Input Sheet'!$D229+'Input Sheet'!$C229&lt;=S$376),0,IF(ISERROR('Input Sheet'!$B229/'Input Sheet'!$F229),0,ROUND(IF(S385=1,'Input Sheet'!$B229/'Input Sheet'!$F229,0),0)))</f>
        <v>0</v>
      </c>
      <c r="T380" s="2">
        <f>IF(('Input Sheet'!$D229+'Input Sheet'!$C229&lt;=T$376),0,IF(ISERROR('Input Sheet'!$B229/'Input Sheet'!$F229),0,ROUND(IF(T385=1,'Input Sheet'!$B229/'Input Sheet'!$F229,0),0)))</f>
        <v>0</v>
      </c>
      <c r="U380" s="2">
        <f>IF(('Input Sheet'!$D229+'Input Sheet'!$C229&lt;=U$376),0,IF(ISERROR('Input Sheet'!$B229/'Input Sheet'!$F229),0,ROUND(IF(U385=1,'Input Sheet'!$B229/'Input Sheet'!$F229,0),0)))</f>
        <v>0</v>
      </c>
      <c r="V380" s="2">
        <f>IF(('Input Sheet'!$D229+'Input Sheet'!$C229&lt;=V$376),0,IF(ISERROR('Input Sheet'!$B229/'Input Sheet'!$F229),0,ROUND(IF(V385=1,'Input Sheet'!$B229/'Input Sheet'!$F229,0),0)))</f>
        <v>0</v>
      </c>
      <c r="W380" s="2">
        <f>IF(('Input Sheet'!$D229+'Input Sheet'!$C229&lt;=W$376),0,IF(ISERROR('Input Sheet'!$B229/'Input Sheet'!$F229),0,ROUND(IF(W385=1,'Input Sheet'!$B229/'Input Sheet'!$F229,0),0)))</f>
        <v>0</v>
      </c>
      <c r="X380" s="2">
        <f>IF(('Input Sheet'!$D229+'Input Sheet'!$C229&lt;=X$376),0,IF(ISERROR('Input Sheet'!$B229/'Input Sheet'!$F229),0,ROUND(IF(X385=1,'Input Sheet'!$B229/'Input Sheet'!$F229,0),0)))</f>
        <v>0</v>
      </c>
      <c r="Y380" s="2">
        <f>IF(('Input Sheet'!$D229+'Input Sheet'!$C229&lt;=Y$376),0,IF(ISERROR('Input Sheet'!$B229/'Input Sheet'!$F229),0,ROUND(IF(Y385=1,'Input Sheet'!$B229/'Input Sheet'!$F229,0),0)))</f>
        <v>0</v>
      </c>
      <c r="Z380" s="2">
        <f>IF(('Input Sheet'!$D229+'Input Sheet'!$C229&lt;=Z$376),0,IF(ISERROR('Input Sheet'!$B229/'Input Sheet'!$F229),0,ROUND(IF(Z385=1,'Input Sheet'!$B229/'Input Sheet'!$F229,0),0)))</f>
        <v>0</v>
      </c>
      <c r="AA380" s="2">
        <f>IF(('Input Sheet'!$D229+'Input Sheet'!$C229&lt;=AA$376),0,IF(ISERROR('Input Sheet'!$B229/'Input Sheet'!$F229),0,ROUND(IF(AA385=1,'Input Sheet'!$B229/'Input Sheet'!$F229,0),0)))</f>
        <v>0</v>
      </c>
      <c r="AB380" s="2">
        <f>IF(('Input Sheet'!$D229+'Input Sheet'!$C229&lt;=AB$376),0,IF(ISERROR('Input Sheet'!$B229/'Input Sheet'!$F229),0,ROUND(IF(AB385=1,'Input Sheet'!$B229/'Input Sheet'!$F229,0),0)))</f>
        <v>0</v>
      </c>
      <c r="AC380" s="2">
        <f>IF(('Input Sheet'!$D229+'Input Sheet'!$C229&lt;=AC$376),0,IF(ISERROR('Input Sheet'!$B229/'Input Sheet'!$F229),0,ROUND(IF(AC385=1,'Input Sheet'!$B229/'Input Sheet'!$F229,0),0)))</f>
        <v>0</v>
      </c>
      <c r="AD380" s="2">
        <f>IF(('Input Sheet'!$D229+'Input Sheet'!$C229&lt;=AD$376),0,IF(ISERROR('Input Sheet'!$B229/'Input Sheet'!$F229),0,ROUND(IF(AD385=1,'Input Sheet'!$B229/'Input Sheet'!$F229,0),0)))</f>
        <v>0</v>
      </c>
      <c r="AE380" s="2">
        <f>IF(('Input Sheet'!$D229+'Input Sheet'!$C229&lt;=AE$376),0,IF(ISERROR('Input Sheet'!$B229/'Input Sheet'!$F229),0,ROUND(IF(AE385=1,'Input Sheet'!$B229/'Input Sheet'!$F229,0),0)))</f>
        <v>0</v>
      </c>
      <c r="AF380" s="2">
        <f>IF(('Input Sheet'!$D229+'Input Sheet'!$C229&lt;=AF$376),0,IF(ISERROR('Input Sheet'!$B229/'Input Sheet'!$F229),0,ROUND(IF(AF385=1,'Input Sheet'!$B229/'Input Sheet'!$F229,0),0)))</f>
        <v>0</v>
      </c>
      <c r="AG380" s="2">
        <f>IF(('Input Sheet'!$D229+'Input Sheet'!$C229&lt;=AG$376),0,IF(ISERROR('Input Sheet'!$B229/'Input Sheet'!$F229),0,ROUND(IF(AG385=1,'Input Sheet'!$B229/'Input Sheet'!$F229,0),0)))</f>
        <v>0</v>
      </c>
      <c r="AH380" s="2">
        <f>IF(('Input Sheet'!$D229+'Input Sheet'!$C229&lt;=AH$376),0,IF(ISERROR('Input Sheet'!$B229/'Input Sheet'!$F229),0,ROUND(IF(AH385=1,'Input Sheet'!$B229/'Input Sheet'!$F229,0),0)))</f>
        <v>0</v>
      </c>
      <c r="AI380" s="2">
        <f>IF(('Input Sheet'!$D229+'Input Sheet'!$C229&lt;=AI$376),0,IF(ISERROR('Input Sheet'!$B229/'Input Sheet'!$F229),0,ROUND(IF(AI385=1,'Input Sheet'!$B229/'Input Sheet'!$F229,0),0)))</f>
        <v>0</v>
      </c>
      <c r="AJ380" s="2">
        <f>IF(('Input Sheet'!$D229+'Input Sheet'!$C229&lt;=AJ$376),0,IF(ISERROR('Input Sheet'!$B229/'Input Sheet'!$F229),0,ROUND(IF(AJ385=1,'Input Sheet'!$B229/'Input Sheet'!$F229,0),0)))</f>
        <v>0</v>
      </c>
      <c r="AK380" s="2">
        <f>IF(('Input Sheet'!$D229+'Input Sheet'!$C229&lt;=AK$376),0,IF(ISERROR('Input Sheet'!$B229/'Input Sheet'!$F229),0,ROUND(IF(AK385=1,'Input Sheet'!$B229/'Input Sheet'!$F229,0),0)))</f>
        <v>0</v>
      </c>
      <c r="AL380" s="2">
        <f>IF(('Input Sheet'!$D229+'Input Sheet'!$C229&lt;=AL$376),0,IF(ISERROR('Input Sheet'!$B229/'Input Sheet'!$F229),0,ROUND(IF(AL385=1,'Input Sheet'!$B229/'Input Sheet'!$F229,0),0)))</f>
        <v>0</v>
      </c>
      <c r="AM380" s="2">
        <f>IF(('Input Sheet'!$D229+'Input Sheet'!$C229&lt;=AM$376),0,IF(ISERROR('Input Sheet'!$B229/'Input Sheet'!$F229),0,ROUND(IF(AM385=1,'Input Sheet'!$B229/'Input Sheet'!$F229,0),0)))</f>
        <v>0</v>
      </c>
      <c r="AN380" s="2">
        <f>IF(('Input Sheet'!$D229+'Input Sheet'!$C229&lt;=AN$376),0,IF(ISERROR('Input Sheet'!$B229/'Input Sheet'!$F229),0,ROUND(IF(AN385=1,'Input Sheet'!$B229/'Input Sheet'!$F229,0),0)))</f>
        <v>0</v>
      </c>
      <c r="AO380" s="2">
        <f>IF(('Input Sheet'!$D229+'Input Sheet'!$C229&lt;=AO$376),0,IF(ISERROR('Input Sheet'!$B229/'Input Sheet'!$F229),0,ROUND(IF(AO385=1,'Input Sheet'!$B229/'Input Sheet'!$F229,0),0)))</f>
        <v>0</v>
      </c>
      <c r="AP380" s="2">
        <f>IF(('Input Sheet'!$D229+'Input Sheet'!$C229&lt;=AP$376),0,IF(ISERROR('Input Sheet'!$B229/'Input Sheet'!$F229),0,ROUND(IF(AP385=1,'Input Sheet'!$B229/'Input Sheet'!$F229,0),0)))</f>
        <v>0</v>
      </c>
      <c r="AQ380" s="2">
        <f>IF(('Input Sheet'!$D229+'Input Sheet'!$C229&lt;=AQ$376),0,IF(ISERROR('Input Sheet'!$B229/'Input Sheet'!$F229),0,ROUND(IF(AQ385=1,'Input Sheet'!$B229/'Input Sheet'!$F229,0),0)))</f>
        <v>0</v>
      </c>
      <c r="AR380" s="2">
        <f>IF(('Input Sheet'!$D229+'Input Sheet'!$C229&lt;=AR$376),0,IF(ISERROR('Input Sheet'!$B229/'Input Sheet'!$F229),0,ROUND(IF(AR385=1,'Input Sheet'!$B229/'Input Sheet'!$F229,0),0)))</f>
        <v>0</v>
      </c>
      <c r="AS380" s="2">
        <f>IF(('Input Sheet'!$D229+'Input Sheet'!$C229&lt;=AS$376),0,IF(ISERROR('Input Sheet'!$B229/'Input Sheet'!$F229),0,ROUND(IF(AS385=1,'Input Sheet'!$B229/'Input Sheet'!$F229,0),0)))</f>
        <v>0</v>
      </c>
      <c r="AT380" s="2">
        <f>IF(('Input Sheet'!$D229+'Input Sheet'!$C229&lt;=AT$376),0,IF(ISERROR('Input Sheet'!$B229/'Input Sheet'!$F229),0,ROUND(IF(AT385=1,'Input Sheet'!$B229/'Input Sheet'!$F229,0),0)))</f>
        <v>0</v>
      </c>
      <c r="AU380" s="2">
        <f>IF(('Input Sheet'!$D229+'Input Sheet'!$C229&lt;=AU$376),0,IF(ISERROR('Input Sheet'!$B229/'Input Sheet'!$F229),0,ROUND(IF(AU385=1,'Input Sheet'!$B229/'Input Sheet'!$F229,0),0)))</f>
        <v>0</v>
      </c>
      <c r="AV380" s="2">
        <f>IF(('Input Sheet'!$D229+'Input Sheet'!$C229&lt;=AV$376),0,IF(ISERROR('Input Sheet'!$B229/'Input Sheet'!$F229),0,ROUND(IF(AV385=1,'Input Sheet'!$B229/'Input Sheet'!$F229,0),0)))</f>
        <v>0</v>
      </c>
      <c r="AW380" s="2">
        <f>IF(('Input Sheet'!$D229+'Input Sheet'!$C229&lt;=AW$376),0,IF(ISERROR('Input Sheet'!$B229/'Input Sheet'!$F229),0,ROUND(IF(AW385=1,'Input Sheet'!$B229/'Input Sheet'!$F229,0),0)))</f>
        <v>0</v>
      </c>
      <c r="AX380" s="2">
        <f>IF(('Input Sheet'!$D229+'Input Sheet'!$C229&lt;=AX$376),0,IF(ISERROR('Input Sheet'!$B229/'Input Sheet'!$F229),0,ROUND(IF(AX385=1,'Input Sheet'!$B229/'Input Sheet'!$F229,0),0)))</f>
        <v>0</v>
      </c>
      <c r="AY380" s="2">
        <f>IF(('Input Sheet'!$D229+'Input Sheet'!$C229&lt;=AY$376),0,IF(ISERROR('Input Sheet'!$B229/'Input Sheet'!$F229),0,ROUND(IF(AY385=1,'Input Sheet'!$B229/'Input Sheet'!$F229,0),0)))</f>
        <v>0</v>
      </c>
      <c r="AZ380" s="2">
        <f>IF(('Input Sheet'!$D229+'Input Sheet'!$C229&lt;=AZ$376),0,IF(ISERROR('Input Sheet'!$B229/'Input Sheet'!$F229),0,ROUND(IF(AZ385=1,'Input Sheet'!$B229/'Input Sheet'!$F229,0),0)))</f>
        <v>0</v>
      </c>
      <c r="BA380" s="2">
        <f>IF(('Input Sheet'!$D229+'Input Sheet'!$C229&lt;=BA$376),0,IF(ISERROR('Input Sheet'!$B229/'Input Sheet'!$F229),0,ROUND(IF(BA385=1,'Input Sheet'!$B229/'Input Sheet'!$F229,0),0)))</f>
        <v>0</v>
      </c>
      <c r="BB380" s="2">
        <f>IF(('Input Sheet'!$D229+'Input Sheet'!$C229&lt;=BB$376),0,IF(ISERROR('Input Sheet'!$B229/'Input Sheet'!$F229),0,ROUND(IF(BB385=1,'Input Sheet'!$B229/'Input Sheet'!$F229,0),0)))</f>
        <v>0</v>
      </c>
      <c r="BC380" s="2">
        <f>IF(('Input Sheet'!$D229+'Input Sheet'!$C229&lt;=BC$376),0,IF(ISERROR('Input Sheet'!$B229/'Input Sheet'!$F229),0,ROUND(IF(BC385=1,'Input Sheet'!$B229/'Input Sheet'!$F229,0),0)))</f>
        <v>0</v>
      </c>
      <c r="BD380" s="2">
        <f>IF(('Input Sheet'!$D229+'Input Sheet'!$C229&lt;=BD$376),0,IF(ISERROR('Input Sheet'!$B229/'Input Sheet'!$F229),0,ROUND(IF(BD385=1,'Input Sheet'!$B229/'Input Sheet'!$F229,0),0)))</f>
        <v>0</v>
      </c>
      <c r="BE380" s="2">
        <f>IF(('Input Sheet'!$D229+'Input Sheet'!$C229&lt;=BE$376),0,IF(ISERROR('Input Sheet'!$B229/'Input Sheet'!$F229),0,ROUND(IF(BE385=1,'Input Sheet'!$B229/'Input Sheet'!$F229,0),0)))</f>
        <v>0</v>
      </c>
      <c r="BF380" s="2">
        <f>IF(('Input Sheet'!$D229+'Input Sheet'!$C229&lt;=BF$376),0,IF(ISERROR('Input Sheet'!$B229/'Input Sheet'!$F229),0,ROUND(IF(BF385=1,'Input Sheet'!$B229/'Input Sheet'!$F229,0),0)))</f>
        <v>0</v>
      </c>
      <c r="BG380" s="2">
        <f>IF(('Input Sheet'!$D229+'Input Sheet'!$C229&lt;=BG$376),0,IF(ISERROR('Input Sheet'!$B229/'Input Sheet'!$F229),0,ROUND(IF(BG385=1,'Input Sheet'!$B229/'Input Sheet'!$F229,0),0)))</f>
        <v>0</v>
      </c>
      <c r="BH380" s="2">
        <f>IF(('Input Sheet'!$D229+'Input Sheet'!$C229&lt;=BH$376),0,IF(ISERROR('Input Sheet'!$B229/'Input Sheet'!$F229),0,ROUND(IF(BH385=1,'Input Sheet'!$B229/'Input Sheet'!$F229,0),0)))</f>
        <v>0</v>
      </c>
      <c r="BI380" s="2">
        <f>IF(('Input Sheet'!$D229+'Input Sheet'!$C229&lt;=BI$376),0,IF(ISERROR('Input Sheet'!$B229/'Input Sheet'!$F229),0,ROUND(IF(BI385=1,'Input Sheet'!$B229/'Input Sheet'!$F229,0),0)))</f>
        <v>0</v>
      </c>
      <c r="BJ380" s="2">
        <f>IF(('Input Sheet'!$D229+'Input Sheet'!$C229&lt;=BJ$376),0,IF(ISERROR('Input Sheet'!$B229/'Input Sheet'!$F229),0,ROUND(IF(BJ385=1,'Input Sheet'!$B229/'Input Sheet'!$F229,0),0)))</f>
        <v>0</v>
      </c>
    </row>
    <row r="381" spans="1:62" x14ac:dyDescent="0.25">
      <c r="A381" s="2" t="str">
        <f>'Input Sheet'!A230</f>
        <v>Grant 4</v>
      </c>
      <c r="C381" s="2">
        <f>IF(('Input Sheet'!$D230+'Input Sheet'!$C230&lt;=C$376),0,IF(ISERROR('Input Sheet'!$B230/'Input Sheet'!$F230),0,ROUND(IF(C386=1,'Input Sheet'!$B230/'Input Sheet'!$F230,0),0)))</f>
        <v>0</v>
      </c>
      <c r="D381" s="2">
        <f>IF(('Input Sheet'!$D230+'Input Sheet'!$C230&lt;=D$376),0,IF(ISERROR('Input Sheet'!$B230/'Input Sheet'!$F230),0,ROUND(IF(D386=1,'Input Sheet'!$B230/'Input Sheet'!$F230,0),0)))</f>
        <v>0</v>
      </c>
      <c r="E381" s="2">
        <f>IF(('Input Sheet'!$D230+'Input Sheet'!$C230&lt;=E$376),0,IF(ISERROR('Input Sheet'!$B230/'Input Sheet'!$F230),0,ROUND(IF(E386=1,'Input Sheet'!$B230/'Input Sheet'!$F230,0),0)))</f>
        <v>0</v>
      </c>
      <c r="F381" s="2">
        <f>IF(('Input Sheet'!$D230+'Input Sheet'!$C230&lt;=F$376),0,IF(ISERROR('Input Sheet'!$B230/'Input Sheet'!$F230),0,ROUND(IF(F386=1,'Input Sheet'!$B230/'Input Sheet'!$F230,0),0)))</f>
        <v>0</v>
      </c>
      <c r="G381" s="2">
        <f>IF(('Input Sheet'!$D230+'Input Sheet'!$C230&lt;=G$376),0,IF(ISERROR('Input Sheet'!$B230/'Input Sheet'!$F230),0,ROUND(IF(G386=1,'Input Sheet'!$B230/'Input Sheet'!$F230,0),0)))</f>
        <v>0</v>
      </c>
      <c r="H381" s="2">
        <f>IF(('Input Sheet'!$D230+'Input Sheet'!$C230&lt;=H$376),0,IF(ISERROR('Input Sheet'!$B230/'Input Sheet'!$F230),0,ROUND(IF(H386=1,'Input Sheet'!$B230/'Input Sheet'!$F230,0),0)))</f>
        <v>0</v>
      </c>
      <c r="I381" s="2">
        <f>IF(('Input Sheet'!$D230+'Input Sheet'!$C230&lt;=I$376),0,IF(ISERROR('Input Sheet'!$B230/'Input Sheet'!$F230),0,ROUND(IF(I386=1,'Input Sheet'!$B230/'Input Sheet'!$F230,0),0)))</f>
        <v>0</v>
      </c>
      <c r="J381" s="2">
        <f>IF(('Input Sheet'!$D230+'Input Sheet'!$C230&lt;=J$376),0,IF(ISERROR('Input Sheet'!$B230/'Input Sheet'!$F230),0,ROUND(IF(J386=1,'Input Sheet'!$B230/'Input Sheet'!$F230,0),0)))</f>
        <v>0</v>
      </c>
      <c r="K381" s="2">
        <f>IF(('Input Sheet'!$D230+'Input Sheet'!$C230&lt;=K$376),0,IF(ISERROR('Input Sheet'!$B230/'Input Sheet'!$F230),0,ROUND(IF(K386=1,'Input Sheet'!$B230/'Input Sheet'!$F230,0),0)))</f>
        <v>0</v>
      </c>
      <c r="L381" s="2">
        <f>IF(('Input Sheet'!$D230+'Input Sheet'!$C230&lt;=L$376),0,IF(ISERROR('Input Sheet'!$B230/'Input Sheet'!$F230),0,ROUND(IF(L386=1,'Input Sheet'!$B230/'Input Sheet'!$F230,0),0)))</f>
        <v>0</v>
      </c>
      <c r="M381" s="2">
        <f>IF(('Input Sheet'!$D230+'Input Sheet'!$C230&lt;=M$376),0,IF(ISERROR('Input Sheet'!$B230/'Input Sheet'!$F230),0,ROUND(IF(M386=1,'Input Sheet'!$B230/'Input Sheet'!$F230,0),0)))</f>
        <v>0</v>
      </c>
      <c r="N381" s="2">
        <f>IF(('Input Sheet'!$D230+'Input Sheet'!$C230&lt;=N$376),0,IF(ISERROR('Input Sheet'!$B230/'Input Sheet'!$F230),0,ROUND(IF(N386=1,'Input Sheet'!$B230/'Input Sheet'!$F230,0),0)))</f>
        <v>0</v>
      </c>
      <c r="O381" s="2">
        <f>IF(('Input Sheet'!$D230+'Input Sheet'!$C230&lt;=O$376),0,IF(ISERROR('Input Sheet'!$B230/'Input Sheet'!$F230),0,ROUND(IF(O386=1,'Input Sheet'!$B230/'Input Sheet'!$F230,0),0)))</f>
        <v>0</v>
      </c>
      <c r="P381" s="2">
        <f>IF(('Input Sheet'!$D230+'Input Sheet'!$C230&lt;=P$376),0,IF(ISERROR('Input Sheet'!$B230/'Input Sheet'!$F230),0,ROUND(IF(P386=1,'Input Sheet'!$B230/'Input Sheet'!$F230,0),0)))</f>
        <v>0</v>
      </c>
      <c r="Q381" s="2">
        <f>IF(('Input Sheet'!$D230+'Input Sheet'!$C230&lt;=Q$376),0,IF(ISERROR('Input Sheet'!$B230/'Input Sheet'!$F230),0,ROUND(IF(Q386=1,'Input Sheet'!$B230/'Input Sheet'!$F230,0),0)))</f>
        <v>0</v>
      </c>
      <c r="R381" s="2">
        <f>IF(('Input Sheet'!$D230+'Input Sheet'!$C230&lt;=R$376),0,IF(ISERROR('Input Sheet'!$B230/'Input Sheet'!$F230),0,ROUND(IF(R386=1,'Input Sheet'!$B230/'Input Sheet'!$F230,0),0)))</f>
        <v>0</v>
      </c>
      <c r="S381" s="2">
        <f>IF(('Input Sheet'!$D230+'Input Sheet'!$C230&lt;=S$376),0,IF(ISERROR('Input Sheet'!$B230/'Input Sheet'!$F230),0,ROUND(IF(S386=1,'Input Sheet'!$B230/'Input Sheet'!$F230,0),0)))</f>
        <v>0</v>
      </c>
      <c r="T381" s="2">
        <f>IF(('Input Sheet'!$D230+'Input Sheet'!$C230&lt;=T$376),0,IF(ISERROR('Input Sheet'!$B230/'Input Sheet'!$F230),0,ROUND(IF(T386=1,'Input Sheet'!$B230/'Input Sheet'!$F230,0),0)))</f>
        <v>0</v>
      </c>
      <c r="U381" s="2">
        <f>IF(('Input Sheet'!$D230+'Input Sheet'!$C230&lt;=U$376),0,IF(ISERROR('Input Sheet'!$B230/'Input Sheet'!$F230),0,ROUND(IF(U386=1,'Input Sheet'!$B230/'Input Sheet'!$F230,0),0)))</f>
        <v>0</v>
      </c>
      <c r="V381" s="2">
        <f>IF(('Input Sheet'!$D230+'Input Sheet'!$C230&lt;=V$376),0,IF(ISERROR('Input Sheet'!$B230/'Input Sheet'!$F230),0,ROUND(IF(V386=1,'Input Sheet'!$B230/'Input Sheet'!$F230,0),0)))</f>
        <v>0</v>
      </c>
      <c r="W381" s="2">
        <f>IF(('Input Sheet'!$D230+'Input Sheet'!$C230&lt;=W$376),0,IF(ISERROR('Input Sheet'!$B230/'Input Sheet'!$F230),0,ROUND(IF(W386=1,'Input Sheet'!$B230/'Input Sheet'!$F230,0),0)))</f>
        <v>0</v>
      </c>
      <c r="X381" s="2">
        <f>IF(('Input Sheet'!$D230+'Input Sheet'!$C230&lt;=X$376),0,IF(ISERROR('Input Sheet'!$B230/'Input Sheet'!$F230),0,ROUND(IF(X386=1,'Input Sheet'!$B230/'Input Sheet'!$F230,0),0)))</f>
        <v>0</v>
      </c>
      <c r="Y381" s="2">
        <f>IF(('Input Sheet'!$D230+'Input Sheet'!$C230&lt;=Y$376),0,IF(ISERROR('Input Sheet'!$B230/'Input Sheet'!$F230),0,ROUND(IF(Y386=1,'Input Sheet'!$B230/'Input Sheet'!$F230,0),0)))</f>
        <v>0</v>
      </c>
      <c r="Z381" s="2">
        <f>IF(('Input Sheet'!$D230+'Input Sheet'!$C230&lt;=Z$376),0,IF(ISERROR('Input Sheet'!$B230/'Input Sheet'!$F230),0,ROUND(IF(Z386=1,'Input Sheet'!$B230/'Input Sheet'!$F230,0),0)))</f>
        <v>0</v>
      </c>
      <c r="AA381" s="2">
        <f>IF(('Input Sheet'!$D230+'Input Sheet'!$C230&lt;=AA$376),0,IF(ISERROR('Input Sheet'!$B230/'Input Sheet'!$F230),0,ROUND(IF(AA386=1,'Input Sheet'!$B230/'Input Sheet'!$F230,0),0)))</f>
        <v>0</v>
      </c>
      <c r="AB381" s="2">
        <f>IF(('Input Sheet'!$D230+'Input Sheet'!$C230&lt;=AB$376),0,IF(ISERROR('Input Sheet'!$B230/'Input Sheet'!$F230),0,ROUND(IF(AB386=1,'Input Sheet'!$B230/'Input Sheet'!$F230,0),0)))</f>
        <v>0</v>
      </c>
      <c r="AC381" s="2">
        <f>IF(('Input Sheet'!$D230+'Input Sheet'!$C230&lt;=AC$376),0,IF(ISERROR('Input Sheet'!$B230/'Input Sheet'!$F230),0,ROUND(IF(AC386=1,'Input Sheet'!$B230/'Input Sheet'!$F230,0),0)))</f>
        <v>0</v>
      </c>
      <c r="AD381" s="2">
        <f>IF(('Input Sheet'!$D230+'Input Sheet'!$C230&lt;=AD$376),0,IF(ISERROR('Input Sheet'!$B230/'Input Sheet'!$F230),0,ROUND(IF(AD386=1,'Input Sheet'!$B230/'Input Sheet'!$F230,0),0)))</f>
        <v>0</v>
      </c>
      <c r="AE381" s="2">
        <f>IF(('Input Sheet'!$D230+'Input Sheet'!$C230&lt;=AE$376),0,IF(ISERROR('Input Sheet'!$B230/'Input Sheet'!$F230),0,ROUND(IF(AE386=1,'Input Sheet'!$B230/'Input Sheet'!$F230,0),0)))</f>
        <v>0</v>
      </c>
      <c r="AF381" s="2">
        <f>IF(('Input Sheet'!$D230+'Input Sheet'!$C230&lt;=AF$376),0,IF(ISERROR('Input Sheet'!$B230/'Input Sheet'!$F230),0,ROUND(IF(AF386=1,'Input Sheet'!$B230/'Input Sheet'!$F230,0),0)))</f>
        <v>0</v>
      </c>
      <c r="AG381" s="2">
        <f>IF(('Input Sheet'!$D230+'Input Sheet'!$C230&lt;=AG$376),0,IF(ISERROR('Input Sheet'!$B230/'Input Sheet'!$F230),0,ROUND(IF(AG386=1,'Input Sheet'!$B230/'Input Sheet'!$F230,0),0)))</f>
        <v>0</v>
      </c>
      <c r="AH381" s="2">
        <f>IF(('Input Sheet'!$D230+'Input Sheet'!$C230&lt;=AH$376),0,IF(ISERROR('Input Sheet'!$B230/'Input Sheet'!$F230),0,ROUND(IF(AH386=1,'Input Sheet'!$B230/'Input Sheet'!$F230,0),0)))</f>
        <v>0</v>
      </c>
      <c r="AI381" s="2">
        <f>IF(('Input Sheet'!$D230+'Input Sheet'!$C230&lt;=AI$376),0,IF(ISERROR('Input Sheet'!$B230/'Input Sheet'!$F230),0,ROUND(IF(AI386=1,'Input Sheet'!$B230/'Input Sheet'!$F230,0),0)))</f>
        <v>0</v>
      </c>
      <c r="AJ381" s="2">
        <f>IF(('Input Sheet'!$D230+'Input Sheet'!$C230&lt;=AJ$376),0,IF(ISERROR('Input Sheet'!$B230/'Input Sheet'!$F230),0,ROUND(IF(AJ386=1,'Input Sheet'!$B230/'Input Sheet'!$F230,0),0)))</f>
        <v>0</v>
      </c>
      <c r="AK381" s="2">
        <f>IF(('Input Sheet'!$D230+'Input Sheet'!$C230&lt;=AK$376),0,IF(ISERROR('Input Sheet'!$B230/'Input Sheet'!$F230),0,ROUND(IF(AK386=1,'Input Sheet'!$B230/'Input Sheet'!$F230,0),0)))</f>
        <v>0</v>
      </c>
      <c r="AL381" s="2">
        <f>IF(('Input Sheet'!$D230+'Input Sheet'!$C230&lt;=AL$376),0,IF(ISERROR('Input Sheet'!$B230/'Input Sheet'!$F230),0,ROUND(IF(AL386=1,'Input Sheet'!$B230/'Input Sheet'!$F230,0),0)))</f>
        <v>0</v>
      </c>
      <c r="AM381" s="2">
        <f>IF(('Input Sheet'!$D230+'Input Sheet'!$C230&lt;=AM$376),0,IF(ISERROR('Input Sheet'!$B230/'Input Sheet'!$F230),0,ROUND(IF(AM386=1,'Input Sheet'!$B230/'Input Sheet'!$F230,0),0)))</f>
        <v>0</v>
      </c>
      <c r="AN381" s="2">
        <f>IF(('Input Sheet'!$D230+'Input Sheet'!$C230&lt;=AN$376),0,IF(ISERROR('Input Sheet'!$B230/'Input Sheet'!$F230),0,ROUND(IF(AN386=1,'Input Sheet'!$B230/'Input Sheet'!$F230,0),0)))</f>
        <v>0</v>
      </c>
      <c r="AO381" s="2">
        <f>IF(('Input Sheet'!$D230+'Input Sheet'!$C230&lt;=AO$376),0,IF(ISERROR('Input Sheet'!$B230/'Input Sheet'!$F230),0,ROUND(IF(AO386=1,'Input Sheet'!$B230/'Input Sheet'!$F230,0),0)))</f>
        <v>0</v>
      </c>
      <c r="AP381" s="2">
        <f>IF(('Input Sheet'!$D230+'Input Sheet'!$C230&lt;=AP$376),0,IF(ISERROR('Input Sheet'!$B230/'Input Sheet'!$F230),0,ROUND(IF(AP386=1,'Input Sheet'!$B230/'Input Sheet'!$F230,0),0)))</f>
        <v>0</v>
      </c>
      <c r="AQ381" s="2">
        <f>IF(('Input Sheet'!$D230+'Input Sheet'!$C230&lt;=AQ$376),0,IF(ISERROR('Input Sheet'!$B230/'Input Sheet'!$F230),0,ROUND(IF(AQ386=1,'Input Sheet'!$B230/'Input Sheet'!$F230,0),0)))</f>
        <v>0</v>
      </c>
      <c r="AR381" s="2">
        <f>IF(('Input Sheet'!$D230+'Input Sheet'!$C230&lt;=AR$376),0,IF(ISERROR('Input Sheet'!$B230/'Input Sheet'!$F230),0,ROUND(IF(AR386=1,'Input Sheet'!$B230/'Input Sheet'!$F230,0),0)))</f>
        <v>0</v>
      </c>
      <c r="AS381" s="2">
        <f>IF(('Input Sheet'!$D230+'Input Sheet'!$C230&lt;=AS$376),0,IF(ISERROR('Input Sheet'!$B230/'Input Sheet'!$F230),0,ROUND(IF(AS386=1,'Input Sheet'!$B230/'Input Sheet'!$F230,0),0)))</f>
        <v>0</v>
      </c>
      <c r="AT381" s="2">
        <f>IF(('Input Sheet'!$D230+'Input Sheet'!$C230&lt;=AT$376),0,IF(ISERROR('Input Sheet'!$B230/'Input Sheet'!$F230),0,ROUND(IF(AT386=1,'Input Sheet'!$B230/'Input Sheet'!$F230,0),0)))</f>
        <v>0</v>
      </c>
      <c r="AU381" s="2">
        <f>IF(('Input Sheet'!$D230+'Input Sheet'!$C230&lt;=AU$376),0,IF(ISERROR('Input Sheet'!$B230/'Input Sheet'!$F230),0,ROUND(IF(AU386=1,'Input Sheet'!$B230/'Input Sheet'!$F230,0),0)))</f>
        <v>0</v>
      </c>
      <c r="AV381" s="2">
        <f>IF(('Input Sheet'!$D230+'Input Sheet'!$C230&lt;=AV$376),0,IF(ISERROR('Input Sheet'!$B230/'Input Sheet'!$F230),0,ROUND(IF(AV386=1,'Input Sheet'!$B230/'Input Sheet'!$F230,0),0)))</f>
        <v>0</v>
      </c>
      <c r="AW381" s="2">
        <f>IF(('Input Sheet'!$D230+'Input Sheet'!$C230&lt;=AW$376),0,IF(ISERROR('Input Sheet'!$B230/'Input Sheet'!$F230),0,ROUND(IF(AW386=1,'Input Sheet'!$B230/'Input Sheet'!$F230,0),0)))</f>
        <v>0</v>
      </c>
      <c r="AX381" s="2">
        <f>IF(('Input Sheet'!$D230+'Input Sheet'!$C230&lt;=AX$376),0,IF(ISERROR('Input Sheet'!$B230/'Input Sheet'!$F230),0,ROUND(IF(AX386=1,'Input Sheet'!$B230/'Input Sheet'!$F230,0),0)))</f>
        <v>0</v>
      </c>
      <c r="AY381" s="2">
        <f>IF(('Input Sheet'!$D230+'Input Sheet'!$C230&lt;=AY$376),0,IF(ISERROR('Input Sheet'!$B230/'Input Sheet'!$F230),0,ROUND(IF(AY386=1,'Input Sheet'!$B230/'Input Sheet'!$F230,0),0)))</f>
        <v>0</v>
      </c>
      <c r="AZ381" s="2">
        <f>IF(('Input Sheet'!$D230+'Input Sheet'!$C230&lt;=AZ$376),0,IF(ISERROR('Input Sheet'!$B230/'Input Sheet'!$F230),0,ROUND(IF(AZ386=1,'Input Sheet'!$B230/'Input Sheet'!$F230,0),0)))</f>
        <v>0</v>
      </c>
      <c r="BA381" s="2">
        <f>IF(('Input Sheet'!$D230+'Input Sheet'!$C230&lt;=BA$376),0,IF(ISERROR('Input Sheet'!$B230/'Input Sheet'!$F230),0,ROUND(IF(BA386=1,'Input Sheet'!$B230/'Input Sheet'!$F230,0),0)))</f>
        <v>0</v>
      </c>
      <c r="BB381" s="2">
        <f>IF(('Input Sheet'!$D230+'Input Sheet'!$C230&lt;=BB$376),0,IF(ISERROR('Input Sheet'!$B230/'Input Sheet'!$F230),0,ROUND(IF(BB386=1,'Input Sheet'!$B230/'Input Sheet'!$F230,0),0)))</f>
        <v>0</v>
      </c>
      <c r="BC381" s="2">
        <f>IF(('Input Sheet'!$D230+'Input Sheet'!$C230&lt;=BC$376),0,IF(ISERROR('Input Sheet'!$B230/'Input Sheet'!$F230),0,ROUND(IF(BC386=1,'Input Sheet'!$B230/'Input Sheet'!$F230,0),0)))</f>
        <v>0</v>
      </c>
      <c r="BD381" s="2">
        <f>IF(('Input Sheet'!$D230+'Input Sheet'!$C230&lt;=BD$376),0,IF(ISERROR('Input Sheet'!$B230/'Input Sheet'!$F230),0,ROUND(IF(BD386=1,'Input Sheet'!$B230/'Input Sheet'!$F230,0),0)))</f>
        <v>0</v>
      </c>
      <c r="BE381" s="2">
        <f>IF(('Input Sheet'!$D230+'Input Sheet'!$C230&lt;=BE$376),0,IF(ISERROR('Input Sheet'!$B230/'Input Sheet'!$F230),0,ROUND(IF(BE386=1,'Input Sheet'!$B230/'Input Sheet'!$F230,0),0)))</f>
        <v>0</v>
      </c>
      <c r="BF381" s="2">
        <f>IF(('Input Sheet'!$D230+'Input Sheet'!$C230&lt;=BF$376),0,IF(ISERROR('Input Sheet'!$B230/'Input Sheet'!$F230),0,ROUND(IF(BF386=1,'Input Sheet'!$B230/'Input Sheet'!$F230,0),0)))</f>
        <v>0</v>
      </c>
      <c r="BG381" s="2">
        <f>IF(('Input Sheet'!$D230+'Input Sheet'!$C230&lt;=BG$376),0,IF(ISERROR('Input Sheet'!$B230/'Input Sheet'!$F230),0,ROUND(IF(BG386=1,'Input Sheet'!$B230/'Input Sheet'!$F230,0),0)))</f>
        <v>0</v>
      </c>
      <c r="BH381" s="2">
        <f>IF(('Input Sheet'!$D230+'Input Sheet'!$C230&lt;=BH$376),0,IF(ISERROR('Input Sheet'!$B230/'Input Sheet'!$F230),0,ROUND(IF(BH386=1,'Input Sheet'!$B230/'Input Sheet'!$F230,0),0)))</f>
        <v>0</v>
      </c>
      <c r="BI381" s="2">
        <f>IF(('Input Sheet'!$D230+'Input Sheet'!$C230&lt;=BI$376),0,IF(ISERROR('Input Sheet'!$B230/'Input Sheet'!$F230),0,ROUND(IF(BI386=1,'Input Sheet'!$B230/'Input Sheet'!$F230,0),0)))</f>
        <v>0</v>
      </c>
      <c r="BJ381" s="2">
        <f>IF(('Input Sheet'!$D230+'Input Sheet'!$C230&lt;=BJ$376),0,IF(ISERROR('Input Sheet'!$B230/'Input Sheet'!$F230),0,ROUND(IF(BJ386=1,'Input Sheet'!$B230/'Input Sheet'!$F230,0),0)))</f>
        <v>0</v>
      </c>
    </row>
    <row r="382" spans="1:62" x14ac:dyDescent="0.25">
      <c r="A382" s="2" t="str">
        <f>'Input Sheet'!A231</f>
        <v>Grant 5</v>
      </c>
      <c r="C382" s="2">
        <f>IF(('Input Sheet'!$D231+'Input Sheet'!$C231&lt;=C$376),0,IF(ISERROR('Input Sheet'!$B231/'Input Sheet'!$F231),0,ROUND(IF(C387=1,'Input Sheet'!$B231/'Input Sheet'!$F231,0),0)))</f>
        <v>0</v>
      </c>
      <c r="D382" s="2">
        <f>IF(('Input Sheet'!$D231+'Input Sheet'!$C231&lt;=D$376),0,IF(ISERROR('Input Sheet'!$B231/'Input Sheet'!$F231),0,ROUND(IF(D387=1,'Input Sheet'!$B231/'Input Sheet'!$F231,0),0)))</f>
        <v>0</v>
      </c>
      <c r="E382" s="2">
        <f>IF(('Input Sheet'!$D231+'Input Sheet'!$C231&lt;=E$376),0,IF(ISERROR('Input Sheet'!$B231/'Input Sheet'!$F231),0,ROUND(IF(E387=1,'Input Sheet'!$B231/'Input Sheet'!$F231,0),0)))</f>
        <v>0</v>
      </c>
      <c r="F382" s="2">
        <f>IF(('Input Sheet'!$D231+'Input Sheet'!$C231&lt;=F$376),0,IF(ISERROR('Input Sheet'!$B231/'Input Sheet'!$F231),0,ROUND(IF(F387=1,'Input Sheet'!$B231/'Input Sheet'!$F231,0),0)))</f>
        <v>0</v>
      </c>
      <c r="G382" s="2">
        <f>IF(('Input Sheet'!$D231+'Input Sheet'!$C231&lt;=G$376),0,IF(ISERROR('Input Sheet'!$B231/'Input Sheet'!$F231),0,ROUND(IF(G387=1,'Input Sheet'!$B231/'Input Sheet'!$F231,0),0)))</f>
        <v>0</v>
      </c>
      <c r="H382" s="2">
        <f>IF(('Input Sheet'!$D231+'Input Sheet'!$C231&lt;=H$376),0,IF(ISERROR('Input Sheet'!$B231/'Input Sheet'!$F231),0,ROUND(IF(H387=1,'Input Sheet'!$B231/'Input Sheet'!$F231,0),0)))</f>
        <v>0</v>
      </c>
      <c r="I382" s="2">
        <f>IF(('Input Sheet'!$D231+'Input Sheet'!$C231&lt;=I$376),0,IF(ISERROR('Input Sheet'!$B231/'Input Sheet'!$F231),0,ROUND(IF(I387=1,'Input Sheet'!$B231/'Input Sheet'!$F231,0),0)))</f>
        <v>0</v>
      </c>
      <c r="J382" s="2">
        <f>IF(('Input Sheet'!$D231+'Input Sheet'!$C231&lt;=J$376),0,IF(ISERROR('Input Sheet'!$B231/'Input Sheet'!$F231),0,ROUND(IF(J387=1,'Input Sheet'!$B231/'Input Sheet'!$F231,0),0)))</f>
        <v>0</v>
      </c>
      <c r="K382" s="2">
        <f>IF(('Input Sheet'!$D231+'Input Sheet'!$C231&lt;=K$376),0,IF(ISERROR('Input Sheet'!$B231/'Input Sheet'!$F231),0,ROUND(IF(K387=1,'Input Sheet'!$B231/'Input Sheet'!$F231,0),0)))</f>
        <v>0</v>
      </c>
      <c r="L382" s="2">
        <f>IF(('Input Sheet'!$D231+'Input Sheet'!$C231&lt;=L$376),0,IF(ISERROR('Input Sheet'!$B231/'Input Sheet'!$F231),0,ROUND(IF(L387=1,'Input Sheet'!$B231/'Input Sheet'!$F231,0),0)))</f>
        <v>0</v>
      </c>
      <c r="M382" s="2">
        <f>IF(('Input Sheet'!$D231+'Input Sheet'!$C231&lt;=M$376),0,IF(ISERROR('Input Sheet'!$B231/'Input Sheet'!$F231),0,ROUND(IF(M387=1,'Input Sheet'!$B231/'Input Sheet'!$F231,0),0)))</f>
        <v>0</v>
      </c>
      <c r="N382" s="2">
        <f>IF(('Input Sheet'!$D231+'Input Sheet'!$C231&lt;=N$376),0,IF(ISERROR('Input Sheet'!$B231/'Input Sheet'!$F231),0,ROUND(IF(N387=1,'Input Sheet'!$B231/'Input Sheet'!$F231,0),0)))</f>
        <v>0</v>
      </c>
      <c r="O382" s="2">
        <f>IF(('Input Sheet'!$D231+'Input Sheet'!$C231&lt;=O$376),0,IF(ISERROR('Input Sheet'!$B231/'Input Sheet'!$F231),0,ROUND(IF(O387=1,'Input Sheet'!$B231/'Input Sheet'!$F231,0),0)))</f>
        <v>0</v>
      </c>
      <c r="P382" s="2">
        <f>IF(('Input Sheet'!$D231+'Input Sheet'!$C231&lt;=P$376),0,IF(ISERROR('Input Sheet'!$B231/'Input Sheet'!$F231),0,ROUND(IF(P387=1,'Input Sheet'!$B231/'Input Sheet'!$F231,0),0)))</f>
        <v>0</v>
      </c>
      <c r="Q382" s="2">
        <f>IF(('Input Sheet'!$D231+'Input Sheet'!$C231&lt;=Q$376),0,IF(ISERROR('Input Sheet'!$B231/'Input Sheet'!$F231),0,ROUND(IF(Q387=1,'Input Sheet'!$B231/'Input Sheet'!$F231,0),0)))</f>
        <v>0</v>
      </c>
      <c r="R382" s="2">
        <f>IF(('Input Sheet'!$D231+'Input Sheet'!$C231&lt;=R$376),0,IF(ISERROR('Input Sheet'!$B231/'Input Sheet'!$F231),0,ROUND(IF(R387=1,'Input Sheet'!$B231/'Input Sheet'!$F231,0),0)))</f>
        <v>0</v>
      </c>
      <c r="S382" s="2">
        <f>IF(('Input Sheet'!$D231+'Input Sheet'!$C231&lt;=S$376),0,IF(ISERROR('Input Sheet'!$B231/'Input Sheet'!$F231),0,ROUND(IF(S387=1,'Input Sheet'!$B231/'Input Sheet'!$F231,0),0)))</f>
        <v>0</v>
      </c>
      <c r="T382" s="2">
        <f>IF(('Input Sheet'!$D231+'Input Sheet'!$C231&lt;=T$376),0,IF(ISERROR('Input Sheet'!$B231/'Input Sheet'!$F231),0,ROUND(IF(T387=1,'Input Sheet'!$B231/'Input Sheet'!$F231,0),0)))</f>
        <v>0</v>
      </c>
      <c r="U382" s="2">
        <f>IF(('Input Sheet'!$D231+'Input Sheet'!$C231&lt;=U$376),0,IF(ISERROR('Input Sheet'!$B231/'Input Sheet'!$F231),0,ROUND(IF(U387=1,'Input Sheet'!$B231/'Input Sheet'!$F231,0),0)))</f>
        <v>0</v>
      </c>
      <c r="V382" s="2">
        <f>IF(('Input Sheet'!$D231+'Input Sheet'!$C231&lt;=V$376),0,IF(ISERROR('Input Sheet'!$B231/'Input Sheet'!$F231),0,ROUND(IF(V387=1,'Input Sheet'!$B231/'Input Sheet'!$F231,0),0)))</f>
        <v>0</v>
      </c>
      <c r="W382" s="2">
        <f>IF(('Input Sheet'!$D231+'Input Sheet'!$C231&lt;=W$376),0,IF(ISERROR('Input Sheet'!$B231/'Input Sheet'!$F231),0,ROUND(IF(W387=1,'Input Sheet'!$B231/'Input Sheet'!$F231,0),0)))</f>
        <v>0</v>
      </c>
      <c r="X382" s="2">
        <f>IF(('Input Sheet'!$D231+'Input Sheet'!$C231&lt;=X$376),0,IF(ISERROR('Input Sheet'!$B231/'Input Sheet'!$F231),0,ROUND(IF(X387=1,'Input Sheet'!$B231/'Input Sheet'!$F231,0),0)))</f>
        <v>0</v>
      </c>
      <c r="Y382" s="2">
        <f>IF(('Input Sheet'!$D231+'Input Sheet'!$C231&lt;=Y$376),0,IF(ISERROR('Input Sheet'!$B231/'Input Sheet'!$F231),0,ROUND(IF(Y387=1,'Input Sheet'!$B231/'Input Sheet'!$F231,0),0)))</f>
        <v>0</v>
      </c>
      <c r="Z382" s="2">
        <f>IF(('Input Sheet'!$D231+'Input Sheet'!$C231&lt;=Z$376),0,IF(ISERROR('Input Sheet'!$B231/'Input Sheet'!$F231),0,ROUND(IF(Z387=1,'Input Sheet'!$B231/'Input Sheet'!$F231,0),0)))</f>
        <v>0</v>
      </c>
      <c r="AA382" s="2">
        <f>IF(('Input Sheet'!$D231+'Input Sheet'!$C231&lt;=AA$376),0,IF(ISERROR('Input Sheet'!$B231/'Input Sheet'!$F231),0,ROUND(IF(AA387=1,'Input Sheet'!$B231/'Input Sheet'!$F231,0),0)))</f>
        <v>0</v>
      </c>
      <c r="AB382" s="2">
        <f>IF(('Input Sheet'!$D231+'Input Sheet'!$C231&lt;=AB$376),0,IF(ISERROR('Input Sheet'!$B231/'Input Sheet'!$F231),0,ROUND(IF(AB387=1,'Input Sheet'!$B231/'Input Sheet'!$F231,0),0)))</f>
        <v>0</v>
      </c>
      <c r="AC382" s="2">
        <f>IF(('Input Sheet'!$D231+'Input Sheet'!$C231&lt;=AC$376),0,IF(ISERROR('Input Sheet'!$B231/'Input Sheet'!$F231),0,ROUND(IF(AC387=1,'Input Sheet'!$B231/'Input Sheet'!$F231,0),0)))</f>
        <v>0</v>
      </c>
      <c r="AD382" s="2">
        <f>IF(('Input Sheet'!$D231+'Input Sheet'!$C231&lt;=AD$376),0,IF(ISERROR('Input Sheet'!$B231/'Input Sheet'!$F231),0,ROUND(IF(AD387=1,'Input Sheet'!$B231/'Input Sheet'!$F231,0),0)))</f>
        <v>0</v>
      </c>
      <c r="AE382" s="2">
        <f>IF(('Input Sheet'!$D231+'Input Sheet'!$C231&lt;=AE$376),0,IF(ISERROR('Input Sheet'!$B231/'Input Sheet'!$F231),0,ROUND(IF(AE387=1,'Input Sheet'!$B231/'Input Sheet'!$F231,0),0)))</f>
        <v>0</v>
      </c>
      <c r="AF382" s="2">
        <f>IF(('Input Sheet'!$D231+'Input Sheet'!$C231&lt;=AF$376),0,IF(ISERROR('Input Sheet'!$B231/'Input Sheet'!$F231),0,ROUND(IF(AF387=1,'Input Sheet'!$B231/'Input Sheet'!$F231,0),0)))</f>
        <v>0</v>
      </c>
      <c r="AG382" s="2">
        <f>IF(('Input Sheet'!$D231+'Input Sheet'!$C231&lt;=AG$376),0,IF(ISERROR('Input Sheet'!$B231/'Input Sheet'!$F231),0,ROUND(IF(AG387=1,'Input Sheet'!$B231/'Input Sheet'!$F231,0),0)))</f>
        <v>0</v>
      </c>
      <c r="AH382" s="2">
        <f>IF(('Input Sheet'!$D231+'Input Sheet'!$C231&lt;=AH$376),0,IF(ISERROR('Input Sheet'!$B231/'Input Sheet'!$F231),0,ROUND(IF(AH387=1,'Input Sheet'!$B231/'Input Sheet'!$F231,0),0)))</f>
        <v>0</v>
      </c>
      <c r="AI382" s="2">
        <f>IF(('Input Sheet'!$D231+'Input Sheet'!$C231&lt;=AI$376),0,IF(ISERROR('Input Sheet'!$B231/'Input Sheet'!$F231),0,ROUND(IF(AI387=1,'Input Sheet'!$B231/'Input Sheet'!$F231,0),0)))</f>
        <v>0</v>
      </c>
      <c r="AJ382" s="2">
        <f>IF(('Input Sheet'!$D231+'Input Sheet'!$C231&lt;=AJ$376),0,IF(ISERROR('Input Sheet'!$B231/'Input Sheet'!$F231),0,ROUND(IF(AJ387=1,'Input Sheet'!$B231/'Input Sheet'!$F231,0),0)))</f>
        <v>0</v>
      </c>
      <c r="AK382" s="2">
        <f>IF(('Input Sheet'!$D231+'Input Sheet'!$C231&lt;=AK$376),0,IF(ISERROR('Input Sheet'!$B231/'Input Sheet'!$F231),0,ROUND(IF(AK387=1,'Input Sheet'!$B231/'Input Sheet'!$F231,0),0)))</f>
        <v>0</v>
      </c>
      <c r="AL382" s="2">
        <f>IF(('Input Sheet'!$D231+'Input Sheet'!$C231&lt;=AL$376),0,IF(ISERROR('Input Sheet'!$B231/'Input Sheet'!$F231),0,ROUND(IF(AL387=1,'Input Sheet'!$B231/'Input Sheet'!$F231,0),0)))</f>
        <v>0</v>
      </c>
      <c r="AM382" s="2">
        <f>IF(('Input Sheet'!$D231+'Input Sheet'!$C231&lt;=AM$376),0,IF(ISERROR('Input Sheet'!$B231/'Input Sheet'!$F231),0,ROUND(IF(AM387=1,'Input Sheet'!$B231/'Input Sheet'!$F231,0),0)))</f>
        <v>0</v>
      </c>
      <c r="AN382" s="2">
        <f>IF(('Input Sheet'!$D231+'Input Sheet'!$C231&lt;=AN$376),0,IF(ISERROR('Input Sheet'!$B231/'Input Sheet'!$F231),0,ROUND(IF(AN387=1,'Input Sheet'!$B231/'Input Sheet'!$F231,0),0)))</f>
        <v>0</v>
      </c>
      <c r="AO382" s="2">
        <f>IF(('Input Sheet'!$D231+'Input Sheet'!$C231&lt;=AO$376),0,IF(ISERROR('Input Sheet'!$B231/'Input Sheet'!$F231),0,ROUND(IF(AO387=1,'Input Sheet'!$B231/'Input Sheet'!$F231,0),0)))</f>
        <v>0</v>
      </c>
      <c r="AP382" s="2">
        <f>IF(('Input Sheet'!$D231+'Input Sheet'!$C231&lt;=AP$376),0,IF(ISERROR('Input Sheet'!$B231/'Input Sheet'!$F231),0,ROUND(IF(AP387=1,'Input Sheet'!$B231/'Input Sheet'!$F231,0),0)))</f>
        <v>0</v>
      </c>
      <c r="AQ382" s="2">
        <f>IF(('Input Sheet'!$D231+'Input Sheet'!$C231&lt;=AQ$376),0,IF(ISERROR('Input Sheet'!$B231/'Input Sheet'!$F231),0,ROUND(IF(AQ387=1,'Input Sheet'!$B231/'Input Sheet'!$F231,0),0)))</f>
        <v>0</v>
      </c>
      <c r="AR382" s="2">
        <f>IF(('Input Sheet'!$D231+'Input Sheet'!$C231&lt;=AR$376),0,IF(ISERROR('Input Sheet'!$B231/'Input Sheet'!$F231),0,ROUND(IF(AR387=1,'Input Sheet'!$B231/'Input Sheet'!$F231,0),0)))</f>
        <v>0</v>
      </c>
      <c r="AS382" s="2">
        <f>IF(('Input Sheet'!$D231+'Input Sheet'!$C231&lt;=AS$376),0,IF(ISERROR('Input Sheet'!$B231/'Input Sheet'!$F231),0,ROUND(IF(AS387=1,'Input Sheet'!$B231/'Input Sheet'!$F231,0),0)))</f>
        <v>0</v>
      </c>
      <c r="AT382" s="2">
        <f>IF(('Input Sheet'!$D231+'Input Sheet'!$C231&lt;=AT$376),0,IF(ISERROR('Input Sheet'!$B231/'Input Sheet'!$F231),0,ROUND(IF(AT387=1,'Input Sheet'!$B231/'Input Sheet'!$F231,0),0)))</f>
        <v>0</v>
      </c>
      <c r="AU382" s="2">
        <f>IF(('Input Sheet'!$D231+'Input Sheet'!$C231&lt;=AU$376),0,IF(ISERROR('Input Sheet'!$B231/'Input Sheet'!$F231),0,ROUND(IF(AU387=1,'Input Sheet'!$B231/'Input Sheet'!$F231,0),0)))</f>
        <v>0</v>
      </c>
      <c r="AV382" s="2">
        <f>IF(('Input Sheet'!$D231+'Input Sheet'!$C231&lt;=AV$376),0,IF(ISERROR('Input Sheet'!$B231/'Input Sheet'!$F231),0,ROUND(IF(AV387=1,'Input Sheet'!$B231/'Input Sheet'!$F231,0),0)))</f>
        <v>0</v>
      </c>
      <c r="AW382" s="2">
        <f>IF(('Input Sheet'!$D231+'Input Sheet'!$C231&lt;=AW$376),0,IF(ISERROR('Input Sheet'!$B231/'Input Sheet'!$F231),0,ROUND(IF(AW387=1,'Input Sheet'!$B231/'Input Sheet'!$F231,0),0)))</f>
        <v>0</v>
      </c>
      <c r="AX382" s="2">
        <f>IF(('Input Sheet'!$D231+'Input Sheet'!$C231&lt;=AX$376),0,IF(ISERROR('Input Sheet'!$B231/'Input Sheet'!$F231),0,ROUND(IF(AX387=1,'Input Sheet'!$B231/'Input Sheet'!$F231,0),0)))</f>
        <v>0</v>
      </c>
      <c r="AY382" s="2">
        <f>IF(('Input Sheet'!$D231+'Input Sheet'!$C231&lt;=AY$376),0,IF(ISERROR('Input Sheet'!$B231/'Input Sheet'!$F231),0,ROUND(IF(AY387=1,'Input Sheet'!$B231/'Input Sheet'!$F231,0),0)))</f>
        <v>0</v>
      </c>
      <c r="AZ382" s="2">
        <f>IF(('Input Sheet'!$D231+'Input Sheet'!$C231&lt;=AZ$376),0,IF(ISERROR('Input Sheet'!$B231/'Input Sheet'!$F231),0,ROUND(IF(AZ387=1,'Input Sheet'!$B231/'Input Sheet'!$F231,0),0)))</f>
        <v>0</v>
      </c>
      <c r="BA382" s="2">
        <f>IF(('Input Sheet'!$D231+'Input Sheet'!$C231&lt;=BA$376),0,IF(ISERROR('Input Sheet'!$B231/'Input Sheet'!$F231),0,ROUND(IF(BA387=1,'Input Sheet'!$B231/'Input Sheet'!$F231,0),0)))</f>
        <v>0</v>
      </c>
      <c r="BB382" s="2">
        <f>IF(('Input Sheet'!$D231+'Input Sheet'!$C231&lt;=BB$376),0,IF(ISERROR('Input Sheet'!$B231/'Input Sheet'!$F231),0,ROUND(IF(BB387=1,'Input Sheet'!$B231/'Input Sheet'!$F231,0),0)))</f>
        <v>0</v>
      </c>
      <c r="BC382" s="2">
        <f>IF(('Input Sheet'!$D231+'Input Sheet'!$C231&lt;=BC$376),0,IF(ISERROR('Input Sheet'!$B231/'Input Sheet'!$F231),0,ROUND(IF(BC387=1,'Input Sheet'!$B231/'Input Sheet'!$F231,0),0)))</f>
        <v>0</v>
      </c>
      <c r="BD382" s="2">
        <f>IF(('Input Sheet'!$D231+'Input Sheet'!$C231&lt;=BD$376),0,IF(ISERROR('Input Sheet'!$B231/'Input Sheet'!$F231),0,ROUND(IF(BD387=1,'Input Sheet'!$B231/'Input Sheet'!$F231,0),0)))</f>
        <v>0</v>
      </c>
      <c r="BE382" s="2">
        <f>IF(('Input Sheet'!$D231+'Input Sheet'!$C231&lt;=BE$376),0,IF(ISERROR('Input Sheet'!$B231/'Input Sheet'!$F231),0,ROUND(IF(BE387=1,'Input Sheet'!$B231/'Input Sheet'!$F231,0),0)))</f>
        <v>0</v>
      </c>
      <c r="BF382" s="2">
        <f>IF(('Input Sheet'!$D231+'Input Sheet'!$C231&lt;=BF$376),0,IF(ISERROR('Input Sheet'!$B231/'Input Sheet'!$F231),0,ROUND(IF(BF387=1,'Input Sheet'!$B231/'Input Sheet'!$F231,0),0)))</f>
        <v>0</v>
      </c>
      <c r="BG382" s="2">
        <f>IF(('Input Sheet'!$D231+'Input Sheet'!$C231&lt;=BG$376),0,IF(ISERROR('Input Sheet'!$B231/'Input Sheet'!$F231),0,ROUND(IF(BG387=1,'Input Sheet'!$B231/'Input Sheet'!$F231,0),0)))</f>
        <v>0</v>
      </c>
      <c r="BH382" s="2">
        <f>IF(('Input Sheet'!$D231+'Input Sheet'!$C231&lt;=BH$376),0,IF(ISERROR('Input Sheet'!$B231/'Input Sheet'!$F231),0,ROUND(IF(BH387=1,'Input Sheet'!$B231/'Input Sheet'!$F231,0),0)))</f>
        <v>0</v>
      </c>
      <c r="BI382" s="2">
        <f>IF(('Input Sheet'!$D231+'Input Sheet'!$C231&lt;=BI$376),0,IF(ISERROR('Input Sheet'!$B231/'Input Sheet'!$F231),0,ROUND(IF(BI387=1,'Input Sheet'!$B231/'Input Sheet'!$F231,0),0)))</f>
        <v>0</v>
      </c>
      <c r="BJ382" s="2">
        <f>IF(('Input Sheet'!$D231+'Input Sheet'!$C231&lt;=BJ$376),0,IF(ISERROR('Input Sheet'!$B231/'Input Sheet'!$F231),0,ROUND(IF(BJ387=1,'Input Sheet'!$B231/'Input Sheet'!$F231,0),0)))</f>
        <v>0</v>
      </c>
    </row>
    <row r="383" spans="1:62" x14ac:dyDescent="0.25">
      <c r="B383" s="29" t="str">
        <f>A378</f>
        <v>Grant 1</v>
      </c>
      <c r="C383" s="29">
        <f>IF('Input Sheet'!$C227=C$376,1,0)</f>
        <v>0</v>
      </c>
      <c r="D383" s="29" t="e">
        <f>IF('Input Sheet'!$C227=D$376,1,IF(AND('Input Sheet'!$C227&lt;D$376,C383+1&gt;(12/'Input Sheet'!$E227)),1,IF('Input Sheet'!$C227&gt;D$376,0,C383+1)))</f>
        <v>#DIV/0!</v>
      </c>
      <c r="E383" s="29" t="e">
        <f>IF('Input Sheet'!$C227=E$376,1,IF(AND('Input Sheet'!$C227&lt;E$376,D383+1&gt;(12/'Input Sheet'!$E227)),1,IF('Input Sheet'!$C227&gt;E$376,0,D383+1)))</f>
        <v>#DIV/0!</v>
      </c>
      <c r="F383" s="29" t="e">
        <f>IF('Input Sheet'!$C227=F$376,1,IF(AND('Input Sheet'!$C227&lt;F$376,E383+1&gt;(12/'Input Sheet'!$E227)),1,IF('Input Sheet'!$C227&gt;F$376,0,E383+1)))</f>
        <v>#DIV/0!</v>
      </c>
      <c r="G383" s="29" t="e">
        <f>IF('Input Sheet'!$C227=G$376,1,IF(AND('Input Sheet'!$C227&lt;G$376,F383+1&gt;(12/'Input Sheet'!$E227)),1,IF('Input Sheet'!$C227&gt;G$376,0,F383+1)))</f>
        <v>#DIV/0!</v>
      </c>
      <c r="H383" s="29" t="e">
        <f>IF('Input Sheet'!$C227=H$376,1,IF(AND('Input Sheet'!$C227&lt;H$376,G383+1&gt;(12/'Input Sheet'!$E227)),1,IF('Input Sheet'!$C227&gt;H$376,0,G383+1)))</f>
        <v>#DIV/0!</v>
      </c>
      <c r="I383" s="29" t="e">
        <f>IF('Input Sheet'!$C227=I$376,1,IF(AND('Input Sheet'!$C227&lt;I$376,H383+1&gt;(12/'Input Sheet'!$E227)),1,IF('Input Sheet'!$C227&gt;I$376,0,H383+1)))</f>
        <v>#DIV/0!</v>
      </c>
      <c r="J383" s="29" t="e">
        <f>IF('Input Sheet'!$C227=J$376,1,IF(AND('Input Sheet'!$C227&lt;J$376,I383+1&gt;(12/'Input Sheet'!$E227)),1,IF('Input Sheet'!$C227&gt;J$376,0,I383+1)))</f>
        <v>#DIV/0!</v>
      </c>
      <c r="K383" s="29" t="e">
        <f>IF('Input Sheet'!$C227=K$376,1,IF(AND('Input Sheet'!$C227&lt;K$376,J383+1&gt;(12/'Input Sheet'!$E227)),1,IF('Input Sheet'!$C227&gt;K$376,0,J383+1)))</f>
        <v>#DIV/0!</v>
      </c>
      <c r="L383" s="29" t="e">
        <f>IF('Input Sheet'!$C227=L$376,1,IF(AND('Input Sheet'!$C227&lt;L$376,K383+1&gt;(12/'Input Sheet'!$E227)),1,IF('Input Sheet'!$C227&gt;L$376,0,K383+1)))</f>
        <v>#DIV/0!</v>
      </c>
      <c r="M383" s="29" t="e">
        <f>IF('Input Sheet'!$C227=M$376,1,IF(AND('Input Sheet'!$C227&lt;M$376,L383+1&gt;(12/'Input Sheet'!$E227)),1,IF('Input Sheet'!$C227&gt;M$376,0,L383+1)))</f>
        <v>#DIV/0!</v>
      </c>
      <c r="N383" s="29" t="e">
        <f>IF('Input Sheet'!$C227=N$376,1,IF(AND('Input Sheet'!$C227&lt;N$376,M383+1&gt;(12/'Input Sheet'!$E227)),1,IF('Input Sheet'!$C227&gt;N$376,0,M383+1)))</f>
        <v>#DIV/0!</v>
      </c>
      <c r="O383" s="29" t="e">
        <f>IF('Input Sheet'!$C227=O$376,1,IF(AND('Input Sheet'!$C227&lt;O$376,N383+1&gt;(12/'Input Sheet'!$E227)),1,IF('Input Sheet'!$C227&gt;O$376,0,N383+1)))</f>
        <v>#DIV/0!</v>
      </c>
      <c r="P383" s="29" t="e">
        <f>IF('Input Sheet'!$C227=P$376,1,IF(AND('Input Sheet'!$C227&lt;P$376,O383+1&gt;(12/'Input Sheet'!$E227)),1,IF('Input Sheet'!$C227&gt;P$376,0,O383+1)))</f>
        <v>#DIV/0!</v>
      </c>
      <c r="Q383" s="29" t="e">
        <f>IF('Input Sheet'!$C227=Q$376,1,IF(AND('Input Sheet'!$C227&lt;Q$376,P383+1&gt;(12/'Input Sheet'!$E227)),1,IF('Input Sheet'!$C227&gt;Q$376,0,P383+1)))</f>
        <v>#DIV/0!</v>
      </c>
      <c r="R383" s="29" t="e">
        <f>IF('Input Sheet'!$C227=R$376,1,IF(AND('Input Sheet'!$C227&lt;R$376,Q383+1&gt;(12/'Input Sheet'!$E227)),1,IF('Input Sheet'!$C227&gt;R$376,0,Q383+1)))</f>
        <v>#DIV/0!</v>
      </c>
      <c r="S383" s="29" t="e">
        <f>IF('Input Sheet'!$C227=S$376,1,IF(AND('Input Sheet'!$C227&lt;S$376,R383+1&gt;(12/'Input Sheet'!$E227)),1,IF('Input Sheet'!$C227&gt;S$376,0,R383+1)))</f>
        <v>#DIV/0!</v>
      </c>
      <c r="T383" s="29" t="e">
        <f>IF('Input Sheet'!$C227=T$376,1,IF(AND('Input Sheet'!$C227&lt;T$376,S383+1&gt;(12/'Input Sheet'!$E227)),1,IF('Input Sheet'!$C227&gt;T$376,0,S383+1)))</f>
        <v>#DIV/0!</v>
      </c>
      <c r="U383" s="29" t="e">
        <f>IF('Input Sheet'!$C227=U$376,1,IF(AND('Input Sheet'!$C227&lt;U$376,T383+1&gt;(12/'Input Sheet'!$E227)),1,IF('Input Sheet'!$C227&gt;U$376,0,T383+1)))</f>
        <v>#DIV/0!</v>
      </c>
      <c r="V383" s="29" t="e">
        <f>IF('Input Sheet'!$C227=V$376,1,IF(AND('Input Sheet'!$C227&lt;V$376,U383+1&gt;(12/'Input Sheet'!$E227)),1,IF('Input Sheet'!$C227&gt;V$376,0,U383+1)))</f>
        <v>#DIV/0!</v>
      </c>
      <c r="W383" s="29" t="e">
        <f>IF('Input Sheet'!$C227=W$376,1,IF(AND('Input Sheet'!$C227&lt;W$376,V383+1&gt;(12/'Input Sheet'!$E227)),1,IF('Input Sheet'!$C227&gt;W$376,0,V383+1)))</f>
        <v>#DIV/0!</v>
      </c>
      <c r="X383" s="29" t="e">
        <f>IF('Input Sheet'!$C227=X$376,1,IF(AND('Input Sheet'!$C227&lt;X$376,W383+1&gt;(12/'Input Sheet'!$E227)),1,IF('Input Sheet'!$C227&gt;X$376,0,W383+1)))</f>
        <v>#DIV/0!</v>
      </c>
      <c r="Y383" s="29" t="e">
        <f>IF('Input Sheet'!$C227=Y$376,1,IF(AND('Input Sheet'!$C227&lt;Y$376,X383+1&gt;(12/'Input Sheet'!$E227)),1,IF('Input Sheet'!$C227&gt;Y$376,0,X383+1)))</f>
        <v>#DIV/0!</v>
      </c>
      <c r="Z383" s="29" t="e">
        <f>IF('Input Sheet'!$C227=Z$376,1,IF(AND('Input Sheet'!$C227&lt;Z$376,Y383+1&gt;(12/'Input Sheet'!$E227)),1,IF('Input Sheet'!$C227&gt;Z$376,0,Y383+1)))</f>
        <v>#DIV/0!</v>
      </c>
      <c r="AA383" s="29" t="e">
        <f>IF('Input Sheet'!$C227=AA$376,1,IF(AND('Input Sheet'!$C227&lt;AA$376,Z383+1&gt;(12/'Input Sheet'!$E227)),1,IF('Input Sheet'!$C227&gt;AA$376,0,Z383+1)))</f>
        <v>#DIV/0!</v>
      </c>
      <c r="AB383" s="29" t="e">
        <f>IF('Input Sheet'!$C227=AB$376,1,IF(AND('Input Sheet'!$C227&lt;AB$376,AA383+1&gt;(12/'Input Sheet'!$E227)),1,IF('Input Sheet'!$C227&gt;AB$376,0,AA383+1)))</f>
        <v>#DIV/0!</v>
      </c>
      <c r="AC383" s="29" t="e">
        <f>IF('Input Sheet'!$C227=AC$376,1,IF(AND('Input Sheet'!$C227&lt;AC$376,AB383+1&gt;(12/'Input Sheet'!$E227)),1,IF('Input Sheet'!$C227&gt;AC$376,0,AB383+1)))</f>
        <v>#DIV/0!</v>
      </c>
      <c r="AD383" s="29" t="e">
        <f>IF('Input Sheet'!$C227=AD$376,1,IF(AND('Input Sheet'!$C227&lt;AD$376,AC383+1&gt;(12/'Input Sheet'!$E227)),1,IF('Input Sheet'!$C227&gt;AD$376,0,AC383+1)))</f>
        <v>#DIV/0!</v>
      </c>
      <c r="AE383" s="29" t="e">
        <f>IF('Input Sheet'!$C227=AE$376,1,IF(AND('Input Sheet'!$C227&lt;AE$376,AD383+1&gt;(12/'Input Sheet'!$E227)),1,IF('Input Sheet'!$C227&gt;AE$376,0,AD383+1)))</f>
        <v>#DIV/0!</v>
      </c>
      <c r="AF383" s="29" t="e">
        <f>IF('Input Sheet'!$C227=AF$376,1,IF(AND('Input Sheet'!$C227&lt;AF$376,AE383+1&gt;(12/'Input Sheet'!$E227)),1,IF('Input Sheet'!$C227&gt;AF$376,0,AE383+1)))</f>
        <v>#DIV/0!</v>
      </c>
      <c r="AG383" s="29" t="e">
        <f>IF('Input Sheet'!$C227=AG$376,1,IF(AND('Input Sheet'!$C227&lt;AG$376,AF383+1&gt;(12/'Input Sheet'!$E227)),1,IF('Input Sheet'!$C227&gt;AG$376,0,AF383+1)))</f>
        <v>#DIV/0!</v>
      </c>
      <c r="AH383" s="29" t="e">
        <f>IF('Input Sheet'!$C227=AH$376,1,IF(AND('Input Sheet'!$C227&lt;AH$376,AG383+1&gt;(12/'Input Sheet'!$E227)),1,IF('Input Sheet'!$C227&gt;AH$376,0,AG383+1)))</f>
        <v>#DIV/0!</v>
      </c>
      <c r="AI383" s="29" t="e">
        <f>IF('Input Sheet'!$C227=AI$376,1,IF(AND('Input Sheet'!$C227&lt;AI$376,AH383+1&gt;(12/'Input Sheet'!$E227)),1,IF('Input Sheet'!$C227&gt;AI$376,0,AH383+1)))</f>
        <v>#DIV/0!</v>
      </c>
      <c r="AJ383" s="29" t="e">
        <f>IF('Input Sheet'!$C227=AJ$376,1,IF(AND('Input Sheet'!$C227&lt;AJ$376,AI383+1&gt;(12/'Input Sheet'!$E227)),1,IF('Input Sheet'!$C227&gt;AJ$376,0,AI383+1)))</f>
        <v>#DIV/0!</v>
      </c>
      <c r="AK383" s="29" t="e">
        <f>IF('Input Sheet'!$C227=AK$376,1,IF(AND('Input Sheet'!$C227&lt;AK$376,AJ383+1&gt;(12/'Input Sheet'!$E227)),1,IF('Input Sheet'!$C227&gt;AK$376,0,AJ383+1)))</f>
        <v>#DIV/0!</v>
      </c>
      <c r="AL383" s="29" t="e">
        <f>IF('Input Sheet'!$C227=AL$376,1,IF(AND('Input Sheet'!$C227&lt;AL$376,AK383+1&gt;(12/'Input Sheet'!$E227)),1,IF('Input Sheet'!$C227&gt;AL$376,0,AK383+1)))</f>
        <v>#DIV/0!</v>
      </c>
      <c r="AM383" s="29" t="e">
        <f>IF('Input Sheet'!$C227=AM$376,1,IF(AND('Input Sheet'!$C227&lt;AM$376,AL383+1&gt;(12/'Input Sheet'!$E227)),1,IF('Input Sheet'!$C227&gt;AM$376,0,AL383+1)))</f>
        <v>#DIV/0!</v>
      </c>
      <c r="AN383" s="29" t="e">
        <f>IF('Input Sheet'!$C227=AN$376,1,IF(AND('Input Sheet'!$C227&lt;AN$376,AM383+1&gt;(12/'Input Sheet'!$E227)),1,IF('Input Sheet'!$C227&gt;AN$376,0,AM383+1)))</f>
        <v>#DIV/0!</v>
      </c>
      <c r="AO383" s="29" t="e">
        <f>IF('Input Sheet'!$C227=AO$376,1,IF(AND('Input Sheet'!$C227&lt;AO$376,AN383+1&gt;(12/'Input Sheet'!$E227)),1,IF('Input Sheet'!$C227&gt;AO$376,0,AN383+1)))</f>
        <v>#DIV/0!</v>
      </c>
      <c r="AP383" s="29" t="e">
        <f>IF('Input Sheet'!$C227=AP$376,1,IF(AND('Input Sheet'!$C227&lt;AP$376,AO383+1&gt;(12/'Input Sheet'!$E227)),1,IF('Input Sheet'!$C227&gt;AP$376,0,AO383+1)))</f>
        <v>#DIV/0!</v>
      </c>
      <c r="AQ383" s="29" t="e">
        <f>IF('Input Sheet'!$C227=AQ$376,1,IF(AND('Input Sheet'!$C227&lt;AQ$376,AP383+1&gt;(12/'Input Sheet'!$E227)),1,IF('Input Sheet'!$C227&gt;AQ$376,0,AP383+1)))</f>
        <v>#DIV/0!</v>
      </c>
      <c r="AR383" s="29" t="e">
        <f>IF('Input Sheet'!$C227=AR$376,1,IF(AND('Input Sheet'!$C227&lt;AR$376,AQ383+1&gt;(12/'Input Sheet'!$E227)),1,IF('Input Sheet'!$C227&gt;AR$376,0,AQ383+1)))</f>
        <v>#DIV/0!</v>
      </c>
      <c r="AS383" s="29" t="e">
        <f>IF('Input Sheet'!$C227=AS$376,1,IF(AND('Input Sheet'!$C227&lt;AS$376,AR383+1&gt;(12/'Input Sheet'!$E227)),1,IF('Input Sheet'!$C227&gt;AS$376,0,AR383+1)))</f>
        <v>#DIV/0!</v>
      </c>
      <c r="AT383" s="29" t="e">
        <f>IF('Input Sheet'!$C227=AT$376,1,IF(AND('Input Sheet'!$C227&lt;AT$376,AS383+1&gt;(12/'Input Sheet'!$E227)),1,IF('Input Sheet'!$C227&gt;AT$376,0,AS383+1)))</f>
        <v>#DIV/0!</v>
      </c>
      <c r="AU383" s="29" t="e">
        <f>IF('Input Sheet'!$C227=AU$376,1,IF(AND('Input Sheet'!$C227&lt;AU$376,AT383+1&gt;(12/'Input Sheet'!$E227)),1,IF('Input Sheet'!$C227&gt;AU$376,0,AT383+1)))</f>
        <v>#DIV/0!</v>
      </c>
      <c r="AV383" s="29" t="e">
        <f>IF('Input Sheet'!$C227=AV$376,1,IF(AND('Input Sheet'!$C227&lt;AV$376,AU383+1&gt;(12/'Input Sheet'!$E227)),1,IF('Input Sheet'!$C227&gt;AV$376,0,AU383+1)))</f>
        <v>#DIV/0!</v>
      </c>
      <c r="AW383" s="29" t="e">
        <f>IF('Input Sheet'!$C227=AW$376,1,IF(AND('Input Sheet'!$C227&lt;AW$376,AV383+1&gt;(12/'Input Sheet'!$E227)),1,IF('Input Sheet'!$C227&gt;AW$376,0,AV383+1)))</f>
        <v>#DIV/0!</v>
      </c>
      <c r="AX383" s="29" t="e">
        <f>IF('Input Sheet'!$C227=AX$376,1,IF(AND('Input Sheet'!$C227&lt;AX$376,AW383+1&gt;(12/'Input Sheet'!$E227)),1,IF('Input Sheet'!$C227&gt;AX$376,0,AW383+1)))</f>
        <v>#DIV/0!</v>
      </c>
      <c r="AY383" s="29" t="e">
        <f>IF('Input Sheet'!$C227=AY$376,1,IF(AND('Input Sheet'!$C227&lt;AY$376,AX383+1&gt;(12/'Input Sheet'!$E227)),1,IF('Input Sheet'!$C227&gt;AY$376,0,AX383+1)))</f>
        <v>#DIV/0!</v>
      </c>
      <c r="AZ383" s="29" t="e">
        <f>IF('Input Sheet'!$C227=AZ$376,1,IF(AND('Input Sheet'!$C227&lt;AZ$376,AY383+1&gt;(12/'Input Sheet'!$E227)),1,IF('Input Sheet'!$C227&gt;AZ$376,0,AY383+1)))</f>
        <v>#DIV/0!</v>
      </c>
      <c r="BA383" s="29" t="e">
        <f>IF('Input Sheet'!$C227=BA$376,1,IF(AND('Input Sheet'!$C227&lt;BA$376,AZ383+1&gt;(12/'Input Sheet'!$E227)),1,IF('Input Sheet'!$C227&gt;BA$376,0,AZ383+1)))</f>
        <v>#DIV/0!</v>
      </c>
      <c r="BB383" s="29" t="e">
        <f>IF('Input Sheet'!$C227=BB$376,1,IF(AND('Input Sheet'!$C227&lt;BB$376,BA383+1&gt;(12/'Input Sheet'!$E227)),1,IF('Input Sheet'!$C227&gt;BB$376,0,BA383+1)))</f>
        <v>#DIV/0!</v>
      </c>
      <c r="BC383" s="29" t="e">
        <f>IF('Input Sheet'!$C227=BC$376,1,IF(AND('Input Sheet'!$C227&lt;BC$376,BB383+1&gt;(12/'Input Sheet'!$E227)),1,IF('Input Sheet'!$C227&gt;BC$376,0,BB383+1)))</f>
        <v>#DIV/0!</v>
      </c>
      <c r="BD383" s="29" t="e">
        <f>IF('Input Sheet'!$C227=BD$376,1,IF(AND('Input Sheet'!$C227&lt;BD$376,BC383+1&gt;(12/'Input Sheet'!$E227)),1,IF('Input Sheet'!$C227&gt;BD$376,0,BC383+1)))</f>
        <v>#DIV/0!</v>
      </c>
      <c r="BE383" s="29" t="e">
        <f>IF('Input Sheet'!$C227=BE$376,1,IF(AND('Input Sheet'!$C227&lt;BE$376,BD383+1&gt;(12/'Input Sheet'!$E227)),1,IF('Input Sheet'!$C227&gt;BE$376,0,BD383+1)))</f>
        <v>#DIV/0!</v>
      </c>
      <c r="BF383" s="29" t="e">
        <f>IF('Input Sheet'!$C227=BF$376,1,IF(AND('Input Sheet'!$C227&lt;BF$376,BE383+1&gt;(12/'Input Sheet'!$E227)),1,IF('Input Sheet'!$C227&gt;BF$376,0,BE383+1)))</f>
        <v>#DIV/0!</v>
      </c>
      <c r="BG383" s="29" t="e">
        <f>IF('Input Sheet'!$C227=BG$376,1,IF(AND('Input Sheet'!$C227&lt;BG$376,BF383+1&gt;(12/'Input Sheet'!$E227)),1,IF('Input Sheet'!$C227&gt;BG$376,0,BF383+1)))</f>
        <v>#DIV/0!</v>
      </c>
      <c r="BH383" s="29" t="e">
        <f>IF('Input Sheet'!$C227=BH$376,1,IF(AND('Input Sheet'!$C227&lt;BH$376,BG383+1&gt;(12/'Input Sheet'!$E227)),1,IF('Input Sheet'!$C227&gt;BH$376,0,BG383+1)))</f>
        <v>#DIV/0!</v>
      </c>
      <c r="BI383" s="29" t="e">
        <f>IF('Input Sheet'!$C227=BI$376,1,IF(AND('Input Sheet'!$C227&lt;BI$376,BH383+1&gt;(12/'Input Sheet'!$E227)),1,IF('Input Sheet'!$C227&gt;BI$376,0,BH383+1)))</f>
        <v>#DIV/0!</v>
      </c>
      <c r="BJ383" s="29" t="e">
        <f>IF('Input Sheet'!$C227=BJ$376,1,IF(AND('Input Sheet'!$C227&lt;BJ$376,BI383+1&gt;(12/'Input Sheet'!$E227)),1,IF('Input Sheet'!$C227&gt;BJ$376,0,BI383+1)))</f>
        <v>#DIV/0!</v>
      </c>
    </row>
    <row r="384" spans="1:62" x14ac:dyDescent="0.25">
      <c r="B384" s="29" t="str">
        <f>A379</f>
        <v>Grant 2</v>
      </c>
      <c r="C384" s="29">
        <f>IF('Input Sheet'!$C228=C$376,1,0)</f>
        <v>0</v>
      </c>
      <c r="D384" s="29" t="e">
        <f>IF('Input Sheet'!$C228=D$376,1,IF(AND('Input Sheet'!$C228&lt;D$376,C384+1&gt;(12/'Input Sheet'!$E228)),1,IF('Input Sheet'!$C228&gt;D$376,0,C384+1)))</f>
        <v>#DIV/0!</v>
      </c>
      <c r="E384" s="29" t="e">
        <f>IF('Input Sheet'!$C228=E$376,1,IF(AND('Input Sheet'!$C228&lt;E$376,D384+1&gt;(12/'Input Sheet'!$E228)),1,IF('Input Sheet'!$C228&gt;E$376,0,D384+1)))</f>
        <v>#DIV/0!</v>
      </c>
      <c r="F384" s="29" t="e">
        <f>IF('Input Sheet'!$C228=F$376,1,IF(AND('Input Sheet'!$C228&lt;F$376,E384+1&gt;(12/'Input Sheet'!$E228)),1,IF('Input Sheet'!$C228&gt;F$376,0,E384+1)))</f>
        <v>#DIV/0!</v>
      </c>
      <c r="G384" s="29" t="e">
        <f>IF('Input Sheet'!$C228=G$376,1,IF(AND('Input Sheet'!$C228&lt;G$376,F384+1&gt;(12/'Input Sheet'!$E228)),1,IF('Input Sheet'!$C228&gt;G$376,0,F384+1)))</f>
        <v>#DIV/0!</v>
      </c>
      <c r="H384" s="29" t="e">
        <f>IF('Input Sheet'!$C228=H$376,1,IF(AND('Input Sheet'!$C228&lt;H$376,G384+1&gt;(12/'Input Sheet'!$E228)),1,IF('Input Sheet'!$C228&gt;H$376,0,G384+1)))</f>
        <v>#DIV/0!</v>
      </c>
      <c r="I384" s="29" t="e">
        <f>IF('Input Sheet'!$C228=I$376,1,IF(AND('Input Sheet'!$C228&lt;I$376,H384+1&gt;(12/'Input Sheet'!$E228)),1,IF('Input Sheet'!$C228&gt;I$376,0,H384+1)))</f>
        <v>#DIV/0!</v>
      </c>
      <c r="J384" s="29" t="e">
        <f>IF('Input Sheet'!$C228=J$376,1,IF(AND('Input Sheet'!$C228&lt;J$376,I384+1&gt;(12/'Input Sheet'!$E228)),1,IF('Input Sheet'!$C228&gt;J$376,0,I384+1)))</f>
        <v>#DIV/0!</v>
      </c>
      <c r="K384" s="29" t="e">
        <f>IF('Input Sheet'!$C228=K$376,1,IF(AND('Input Sheet'!$C228&lt;K$376,J384+1&gt;(12/'Input Sheet'!$E228)),1,IF('Input Sheet'!$C228&gt;K$376,0,J384+1)))</f>
        <v>#DIV/0!</v>
      </c>
      <c r="L384" s="29" t="e">
        <f>IF('Input Sheet'!$C228=L$376,1,IF(AND('Input Sheet'!$C228&lt;L$376,K384+1&gt;(12/'Input Sheet'!$E228)),1,IF('Input Sheet'!$C228&gt;L$376,0,K384+1)))</f>
        <v>#DIV/0!</v>
      </c>
      <c r="M384" s="29" t="e">
        <f>IF('Input Sheet'!$C228=M$376,1,IF(AND('Input Sheet'!$C228&lt;M$376,L384+1&gt;(12/'Input Sheet'!$E228)),1,IF('Input Sheet'!$C228&gt;M$376,0,L384+1)))</f>
        <v>#DIV/0!</v>
      </c>
      <c r="N384" s="29" t="e">
        <f>IF('Input Sheet'!$C228=N$376,1,IF(AND('Input Sheet'!$C228&lt;N$376,M384+1&gt;(12/'Input Sheet'!$E228)),1,IF('Input Sheet'!$C228&gt;N$376,0,M384+1)))</f>
        <v>#DIV/0!</v>
      </c>
      <c r="O384" s="29" t="e">
        <f>IF('Input Sheet'!$C228=O$376,1,IF(AND('Input Sheet'!$C228&lt;O$376,N384+1&gt;(12/'Input Sheet'!$E228)),1,IF('Input Sheet'!$C228&gt;O$376,0,N384+1)))</f>
        <v>#DIV/0!</v>
      </c>
      <c r="P384" s="29" t="e">
        <f>IF('Input Sheet'!$C228=P$376,1,IF(AND('Input Sheet'!$C228&lt;P$376,O384+1&gt;(12/'Input Sheet'!$E228)),1,IF('Input Sheet'!$C228&gt;P$376,0,O384+1)))</f>
        <v>#DIV/0!</v>
      </c>
      <c r="Q384" s="29" t="e">
        <f>IF('Input Sheet'!$C228=Q$376,1,IF(AND('Input Sheet'!$C228&lt;Q$376,P384+1&gt;(12/'Input Sheet'!$E228)),1,IF('Input Sheet'!$C228&gt;Q$376,0,P384+1)))</f>
        <v>#DIV/0!</v>
      </c>
      <c r="R384" s="29" t="e">
        <f>IF('Input Sheet'!$C228=R$376,1,IF(AND('Input Sheet'!$C228&lt;R$376,Q384+1&gt;(12/'Input Sheet'!$E228)),1,IF('Input Sheet'!$C228&gt;R$376,0,Q384+1)))</f>
        <v>#DIV/0!</v>
      </c>
      <c r="S384" s="29" t="e">
        <f>IF('Input Sheet'!$C228=S$376,1,IF(AND('Input Sheet'!$C228&lt;S$376,R384+1&gt;(12/'Input Sheet'!$E228)),1,IF('Input Sheet'!$C228&gt;S$376,0,R384+1)))</f>
        <v>#DIV/0!</v>
      </c>
      <c r="T384" s="29" t="e">
        <f>IF('Input Sheet'!$C228=T$376,1,IF(AND('Input Sheet'!$C228&lt;T$376,S384+1&gt;(12/'Input Sheet'!$E228)),1,IF('Input Sheet'!$C228&gt;T$376,0,S384+1)))</f>
        <v>#DIV/0!</v>
      </c>
      <c r="U384" s="29" t="e">
        <f>IF('Input Sheet'!$C228=U$376,1,IF(AND('Input Sheet'!$C228&lt;U$376,T384+1&gt;(12/'Input Sheet'!$E228)),1,IF('Input Sheet'!$C228&gt;U$376,0,T384+1)))</f>
        <v>#DIV/0!</v>
      </c>
      <c r="V384" s="29" t="e">
        <f>IF('Input Sheet'!$C228=V$376,1,IF(AND('Input Sheet'!$C228&lt;V$376,U384+1&gt;(12/'Input Sheet'!$E228)),1,IF('Input Sheet'!$C228&gt;V$376,0,U384+1)))</f>
        <v>#DIV/0!</v>
      </c>
      <c r="W384" s="29" t="e">
        <f>IF('Input Sheet'!$C228=W$376,1,IF(AND('Input Sheet'!$C228&lt;W$376,V384+1&gt;(12/'Input Sheet'!$E228)),1,IF('Input Sheet'!$C228&gt;W$376,0,V384+1)))</f>
        <v>#DIV/0!</v>
      </c>
      <c r="X384" s="29" t="e">
        <f>IF('Input Sheet'!$C228=X$376,1,IF(AND('Input Sheet'!$C228&lt;X$376,W384+1&gt;(12/'Input Sheet'!$E228)),1,IF('Input Sheet'!$C228&gt;X$376,0,W384+1)))</f>
        <v>#DIV/0!</v>
      </c>
      <c r="Y384" s="29" t="e">
        <f>IF('Input Sheet'!$C228=Y$376,1,IF(AND('Input Sheet'!$C228&lt;Y$376,X384+1&gt;(12/'Input Sheet'!$E228)),1,IF('Input Sheet'!$C228&gt;Y$376,0,X384+1)))</f>
        <v>#DIV/0!</v>
      </c>
      <c r="Z384" s="29" t="e">
        <f>IF('Input Sheet'!$C228=Z$376,1,IF(AND('Input Sheet'!$C228&lt;Z$376,Y384+1&gt;(12/'Input Sheet'!$E228)),1,IF('Input Sheet'!$C228&gt;Z$376,0,Y384+1)))</f>
        <v>#DIV/0!</v>
      </c>
      <c r="AA384" s="29" t="e">
        <f>IF('Input Sheet'!$C228=AA$376,1,IF(AND('Input Sheet'!$C228&lt;AA$376,Z384+1&gt;(12/'Input Sheet'!$E228)),1,IF('Input Sheet'!$C228&gt;AA$376,0,Z384+1)))</f>
        <v>#DIV/0!</v>
      </c>
      <c r="AB384" s="29" t="e">
        <f>IF('Input Sheet'!$C228=AB$376,1,IF(AND('Input Sheet'!$C228&lt;AB$376,AA384+1&gt;(12/'Input Sheet'!$E228)),1,IF('Input Sheet'!$C228&gt;AB$376,0,AA384+1)))</f>
        <v>#DIV/0!</v>
      </c>
      <c r="AC384" s="29" t="e">
        <f>IF('Input Sheet'!$C228=AC$376,1,IF(AND('Input Sheet'!$C228&lt;AC$376,AB384+1&gt;(12/'Input Sheet'!$E228)),1,IF('Input Sheet'!$C228&gt;AC$376,0,AB384+1)))</f>
        <v>#DIV/0!</v>
      </c>
      <c r="AD384" s="29" t="e">
        <f>IF('Input Sheet'!$C228=AD$376,1,IF(AND('Input Sheet'!$C228&lt;AD$376,AC384+1&gt;(12/'Input Sheet'!$E228)),1,IF('Input Sheet'!$C228&gt;AD$376,0,AC384+1)))</f>
        <v>#DIV/0!</v>
      </c>
      <c r="AE384" s="29" t="e">
        <f>IF('Input Sheet'!$C228=AE$376,1,IF(AND('Input Sheet'!$C228&lt;AE$376,AD384+1&gt;(12/'Input Sheet'!$E228)),1,IF('Input Sheet'!$C228&gt;AE$376,0,AD384+1)))</f>
        <v>#DIV/0!</v>
      </c>
      <c r="AF384" s="29" t="e">
        <f>IF('Input Sheet'!$C228=AF$376,1,IF(AND('Input Sheet'!$C228&lt;AF$376,AE384+1&gt;(12/'Input Sheet'!$E228)),1,IF('Input Sheet'!$C228&gt;AF$376,0,AE384+1)))</f>
        <v>#DIV/0!</v>
      </c>
      <c r="AG384" s="29" t="e">
        <f>IF('Input Sheet'!$C228=AG$376,1,IF(AND('Input Sheet'!$C228&lt;AG$376,AF384+1&gt;(12/'Input Sheet'!$E228)),1,IF('Input Sheet'!$C228&gt;AG$376,0,AF384+1)))</f>
        <v>#DIV/0!</v>
      </c>
      <c r="AH384" s="29" t="e">
        <f>IF('Input Sheet'!$C228=AH$376,1,IF(AND('Input Sheet'!$C228&lt;AH$376,AG384+1&gt;(12/'Input Sheet'!$E228)),1,IF('Input Sheet'!$C228&gt;AH$376,0,AG384+1)))</f>
        <v>#DIV/0!</v>
      </c>
      <c r="AI384" s="29" t="e">
        <f>IF('Input Sheet'!$C228=AI$376,1,IF(AND('Input Sheet'!$C228&lt;AI$376,AH384+1&gt;(12/'Input Sheet'!$E228)),1,IF('Input Sheet'!$C228&gt;AI$376,0,AH384+1)))</f>
        <v>#DIV/0!</v>
      </c>
      <c r="AJ384" s="29" t="e">
        <f>IF('Input Sheet'!$C228=AJ$376,1,IF(AND('Input Sheet'!$C228&lt;AJ$376,AI384+1&gt;(12/'Input Sheet'!$E228)),1,IF('Input Sheet'!$C228&gt;AJ$376,0,AI384+1)))</f>
        <v>#DIV/0!</v>
      </c>
      <c r="AK384" s="29" t="e">
        <f>IF('Input Sheet'!$C228=AK$376,1,IF(AND('Input Sheet'!$C228&lt;AK$376,AJ384+1&gt;(12/'Input Sheet'!$E228)),1,IF('Input Sheet'!$C228&gt;AK$376,0,AJ384+1)))</f>
        <v>#DIV/0!</v>
      </c>
      <c r="AL384" s="29" t="e">
        <f>IF('Input Sheet'!$C228=AL$376,1,IF(AND('Input Sheet'!$C228&lt;AL$376,AK384+1&gt;(12/'Input Sheet'!$E228)),1,IF('Input Sheet'!$C228&gt;AL$376,0,AK384+1)))</f>
        <v>#DIV/0!</v>
      </c>
      <c r="AM384" s="29" t="e">
        <f>IF('Input Sheet'!$C228=AM$376,1,IF(AND('Input Sheet'!$C228&lt;AM$376,AL384+1&gt;(12/'Input Sheet'!$E228)),1,IF('Input Sheet'!$C228&gt;AM$376,0,AL384+1)))</f>
        <v>#DIV/0!</v>
      </c>
      <c r="AN384" s="29" t="e">
        <f>IF('Input Sheet'!$C228=AN$376,1,IF(AND('Input Sheet'!$C228&lt;AN$376,AM384+1&gt;(12/'Input Sheet'!$E228)),1,IF('Input Sheet'!$C228&gt;AN$376,0,AM384+1)))</f>
        <v>#DIV/0!</v>
      </c>
      <c r="AO384" s="29" t="e">
        <f>IF('Input Sheet'!$C228=AO$376,1,IF(AND('Input Sheet'!$C228&lt;AO$376,AN384+1&gt;(12/'Input Sheet'!$E228)),1,IF('Input Sheet'!$C228&gt;AO$376,0,AN384+1)))</f>
        <v>#DIV/0!</v>
      </c>
      <c r="AP384" s="29" t="e">
        <f>IF('Input Sheet'!$C228=AP$376,1,IF(AND('Input Sheet'!$C228&lt;AP$376,AO384+1&gt;(12/'Input Sheet'!$E228)),1,IF('Input Sheet'!$C228&gt;AP$376,0,AO384+1)))</f>
        <v>#DIV/0!</v>
      </c>
      <c r="AQ384" s="29" t="e">
        <f>IF('Input Sheet'!$C228=AQ$376,1,IF(AND('Input Sheet'!$C228&lt;AQ$376,AP384+1&gt;(12/'Input Sheet'!$E228)),1,IF('Input Sheet'!$C228&gt;AQ$376,0,AP384+1)))</f>
        <v>#DIV/0!</v>
      </c>
      <c r="AR384" s="29" t="e">
        <f>IF('Input Sheet'!$C228=AR$376,1,IF(AND('Input Sheet'!$C228&lt;AR$376,AQ384+1&gt;(12/'Input Sheet'!$E228)),1,IF('Input Sheet'!$C228&gt;AR$376,0,AQ384+1)))</f>
        <v>#DIV/0!</v>
      </c>
      <c r="AS384" s="29" t="e">
        <f>IF('Input Sheet'!$C228=AS$376,1,IF(AND('Input Sheet'!$C228&lt;AS$376,AR384+1&gt;(12/'Input Sheet'!$E228)),1,IF('Input Sheet'!$C228&gt;AS$376,0,AR384+1)))</f>
        <v>#DIV/0!</v>
      </c>
      <c r="AT384" s="29" t="e">
        <f>IF('Input Sheet'!$C228=AT$376,1,IF(AND('Input Sheet'!$C228&lt;AT$376,AS384+1&gt;(12/'Input Sheet'!$E228)),1,IF('Input Sheet'!$C228&gt;AT$376,0,AS384+1)))</f>
        <v>#DIV/0!</v>
      </c>
      <c r="AU384" s="29" t="e">
        <f>IF('Input Sheet'!$C228=AU$376,1,IF(AND('Input Sheet'!$C228&lt;AU$376,AT384+1&gt;(12/'Input Sheet'!$E228)),1,IF('Input Sheet'!$C228&gt;AU$376,0,AT384+1)))</f>
        <v>#DIV/0!</v>
      </c>
      <c r="AV384" s="29" t="e">
        <f>IF('Input Sheet'!$C228=AV$376,1,IF(AND('Input Sheet'!$C228&lt;AV$376,AU384+1&gt;(12/'Input Sheet'!$E228)),1,IF('Input Sheet'!$C228&gt;AV$376,0,AU384+1)))</f>
        <v>#DIV/0!</v>
      </c>
      <c r="AW384" s="29" t="e">
        <f>IF('Input Sheet'!$C228=AW$376,1,IF(AND('Input Sheet'!$C228&lt;AW$376,AV384+1&gt;(12/'Input Sheet'!$E228)),1,IF('Input Sheet'!$C228&gt;AW$376,0,AV384+1)))</f>
        <v>#DIV/0!</v>
      </c>
      <c r="AX384" s="29" t="e">
        <f>IF('Input Sheet'!$C228=AX$376,1,IF(AND('Input Sheet'!$C228&lt;AX$376,AW384+1&gt;(12/'Input Sheet'!$E228)),1,IF('Input Sheet'!$C228&gt;AX$376,0,AW384+1)))</f>
        <v>#DIV/0!</v>
      </c>
      <c r="AY384" s="29" t="e">
        <f>IF('Input Sheet'!$C228=AY$376,1,IF(AND('Input Sheet'!$C228&lt;AY$376,AX384+1&gt;(12/'Input Sheet'!$E228)),1,IF('Input Sheet'!$C228&gt;AY$376,0,AX384+1)))</f>
        <v>#DIV/0!</v>
      </c>
      <c r="AZ384" s="29" t="e">
        <f>IF('Input Sheet'!$C228=AZ$376,1,IF(AND('Input Sheet'!$C228&lt;AZ$376,AY384+1&gt;(12/'Input Sheet'!$E228)),1,IF('Input Sheet'!$C228&gt;AZ$376,0,AY384+1)))</f>
        <v>#DIV/0!</v>
      </c>
      <c r="BA384" s="29" t="e">
        <f>IF('Input Sheet'!$C228=BA$376,1,IF(AND('Input Sheet'!$C228&lt;BA$376,AZ384+1&gt;(12/'Input Sheet'!$E228)),1,IF('Input Sheet'!$C228&gt;BA$376,0,AZ384+1)))</f>
        <v>#DIV/0!</v>
      </c>
      <c r="BB384" s="29" t="e">
        <f>IF('Input Sheet'!$C228=BB$376,1,IF(AND('Input Sheet'!$C228&lt;BB$376,BA384+1&gt;(12/'Input Sheet'!$E228)),1,IF('Input Sheet'!$C228&gt;BB$376,0,BA384+1)))</f>
        <v>#DIV/0!</v>
      </c>
      <c r="BC384" s="29" t="e">
        <f>IF('Input Sheet'!$C228=BC$376,1,IF(AND('Input Sheet'!$C228&lt;BC$376,BB384+1&gt;(12/'Input Sheet'!$E228)),1,IF('Input Sheet'!$C228&gt;BC$376,0,BB384+1)))</f>
        <v>#DIV/0!</v>
      </c>
      <c r="BD384" s="29" t="e">
        <f>IF('Input Sheet'!$C228=BD$376,1,IF(AND('Input Sheet'!$C228&lt;BD$376,BC384+1&gt;(12/'Input Sheet'!$E228)),1,IF('Input Sheet'!$C228&gt;BD$376,0,BC384+1)))</f>
        <v>#DIV/0!</v>
      </c>
      <c r="BE384" s="29" t="e">
        <f>IF('Input Sheet'!$C228=BE$376,1,IF(AND('Input Sheet'!$C228&lt;BE$376,BD384+1&gt;(12/'Input Sheet'!$E228)),1,IF('Input Sheet'!$C228&gt;BE$376,0,BD384+1)))</f>
        <v>#DIV/0!</v>
      </c>
      <c r="BF384" s="29" t="e">
        <f>IF('Input Sheet'!$C228=BF$376,1,IF(AND('Input Sheet'!$C228&lt;BF$376,BE384+1&gt;(12/'Input Sheet'!$E228)),1,IF('Input Sheet'!$C228&gt;BF$376,0,BE384+1)))</f>
        <v>#DIV/0!</v>
      </c>
      <c r="BG384" s="29" t="e">
        <f>IF('Input Sheet'!$C228=BG$376,1,IF(AND('Input Sheet'!$C228&lt;BG$376,BF384+1&gt;(12/'Input Sheet'!$E228)),1,IF('Input Sheet'!$C228&gt;BG$376,0,BF384+1)))</f>
        <v>#DIV/0!</v>
      </c>
      <c r="BH384" s="29" t="e">
        <f>IF('Input Sheet'!$C228=BH$376,1,IF(AND('Input Sheet'!$C228&lt;BH$376,BG384+1&gt;(12/'Input Sheet'!$E228)),1,IF('Input Sheet'!$C228&gt;BH$376,0,BG384+1)))</f>
        <v>#DIV/0!</v>
      </c>
      <c r="BI384" s="29" t="e">
        <f>IF('Input Sheet'!$C228=BI$376,1,IF(AND('Input Sheet'!$C228&lt;BI$376,BH384+1&gt;(12/'Input Sheet'!$E228)),1,IF('Input Sheet'!$C228&gt;BI$376,0,BH384+1)))</f>
        <v>#DIV/0!</v>
      </c>
      <c r="BJ384" s="29" t="e">
        <f>IF('Input Sheet'!$C228=BJ$376,1,IF(AND('Input Sheet'!$C228&lt;BJ$376,BI384+1&gt;(12/'Input Sheet'!$E228)),1,IF('Input Sheet'!$C228&gt;BJ$376,0,BI384+1)))</f>
        <v>#DIV/0!</v>
      </c>
    </row>
    <row r="385" spans="1:62" x14ac:dyDescent="0.25">
      <c r="B385" s="29" t="str">
        <f>A380</f>
        <v>Grant 3</v>
      </c>
      <c r="C385" s="29">
        <f>IF('Input Sheet'!$C229=C$376,1,0)</f>
        <v>0</v>
      </c>
      <c r="D385" s="29" t="e">
        <f>IF('Input Sheet'!$C229=D$376,1,IF(AND('Input Sheet'!$C229&lt;D$376,C385+1&gt;(12/'Input Sheet'!$E229)),1,IF('Input Sheet'!$C229&gt;D$376,0,C385+1)))</f>
        <v>#DIV/0!</v>
      </c>
      <c r="E385" s="29" t="e">
        <f>IF('Input Sheet'!$C229=E$376,1,IF(AND('Input Sheet'!$C229&lt;E$376,D385+1&gt;(12/'Input Sheet'!$E229)),1,IF('Input Sheet'!$C229&gt;E$376,0,D385+1)))</f>
        <v>#DIV/0!</v>
      </c>
      <c r="F385" s="29" t="e">
        <f>IF('Input Sheet'!$C229=F$376,1,IF(AND('Input Sheet'!$C229&lt;F$376,E385+1&gt;(12/'Input Sheet'!$E229)),1,IF('Input Sheet'!$C229&gt;F$376,0,E385+1)))</f>
        <v>#DIV/0!</v>
      </c>
      <c r="G385" s="29" t="e">
        <f>IF('Input Sheet'!$C229=G$376,1,IF(AND('Input Sheet'!$C229&lt;G$376,F385+1&gt;(12/'Input Sheet'!$E229)),1,IF('Input Sheet'!$C229&gt;G$376,0,F385+1)))</f>
        <v>#DIV/0!</v>
      </c>
      <c r="H385" s="29" t="e">
        <f>IF('Input Sheet'!$C229=H$376,1,IF(AND('Input Sheet'!$C229&lt;H$376,G385+1&gt;(12/'Input Sheet'!$E229)),1,IF('Input Sheet'!$C229&gt;H$376,0,G385+1)))</f>
        <v>#DIV/0!</v>
      </c>
      <c r="I385" s="29" t="e">
        <f>IF('Input Sheet'!$C229=I$376,1,IF(AND('Input Sheet'!$C229&lt;I$376,H385+1&gt;(12/'Input Sheet'!$E229)),1,IF('Input Sheet'!$C229&gt;I$376,0,H385+1)))</f>
        <v>#DIV/0!</v>
      </c>
      <c r="J385" s="29" t="e">
        <f>IF('Input Sheet'!$C229=J$376,1,IF(AND('Input Sheet'!$C229&lt;J$376,I385+1&gt;(12/'Input Sheet'!$E229)),1,IF('Input Sheet'!$C229&gt;J$376,0,I385+1)))</f>
        <v>#DIV/0!</v>
      </c>
      <c r="K385" s="29" t="e">
        <f>IF('Input Sheet'!$C229=K$376,1,IF(AND('Input Sheet'!$C229&lt;K$376,J385+1&gt;(12/'Input Sheet'!$E229)),1,IF('Input Sheet'!$C229&gt;K$376,0,J385+1)))</f>
        <v>#DIV/0!</v>
      </c>
      <c r="L385" s="29" t="e">
        <f>IF('Input Sheet'!$C229=L$376,1,IF(AND('Input Sheet'!$C229&lt;L$376,K385+1&gt;(12/'Input Sheet'!$E229)),1,IF('Input Sheet'!$C229&gt;L$376,0,K385+1)))</f>
        <v>#DIV/0!</v>
      </c>
      <c r="M385" s="29" t="e">
        <f>IF('Input Sheet'!$C229=M$376,1,IF(AND('Input Sheet'!$C229&lt;M$376,L385+1&gt;(12/'Input Sheet'!$E229)),1,IF('Input Sheet'!$C229&gt;M$376,0,L385+1)))</f>
        <v>#DIV/0!</v>
      </c>
      <c r="N385" s="29" t="e">
        <f>IF('Input Sheet'!$C229=N$376,1,IF(AND('Input Sheet'!$C229&lt;N$376,M385+1&gt;(12/'Input Sheet'!$E229)),1,IF('Input Sheet'!$C229&gt;N$376,0,M385+1)))</f>
        <v>#DIV/0!</v>
      </c>
      <c r="O385" s="29" t="e">
        <f>IF('Input Sheet'!$C229=O$376,1,IF(AND('Input Sheet'!$C229&lt;O$376,N385+1&gt;(12/'Input Sheet'!$E229)),1,IF('Input Sheet'!$C229&gt;O$376,0,N385+1)))</f>
        <v>#DIV/0!</v>
      </c>
      <c r="P385" s="29" t="e">
        <f>IF('Input Sheet'!$C229=P$376,1,IF(AND('Input Sheet'!$C229&lt;P$376,O385+1&gt;(12/'Input Sheet'!$E229)),1,IF('Input Sheet'!$C229&gt;P$376,0,O385+1)))</f>
        <v>#DIV/0!</v>
      </c>
      <c r="Q385" s="29" t="e">
        <f>IF('Input Sheet'!$C229=Q$376,1,IF(AND('Input Sheet'!$C229&lt;Q$376,P385+1&gt;(12/'Input Sheet'!$E229)),1,IF('Input Sheet'!$C229&gt;Q$376,0,P385+1)))</f>
        <v>#DIV/0!</v>
      </c>
      <c r="R385" s="29" t="e">
        <f>IF('Input Sheet'!$C229=R$376,1,IF(AND('Input Sheet'!$C229&lt;R$376,Q385+1&gt;(12/'Input Sheet'!$E229)),1,IF('Input Sheet'!$C229&gt;R$376,0,Q385+1)))</f>
        <v>#DIV/0!</v>
      </c>
      <c r="S385" s="29" t="e">
        <f>IF('Input Sheet'!$C229=S$376,1,IF(AND('Input Sheet'!$C229&lt;S$376,R385+1&gt;(12/'Input Sheet'!$E229)),1,IF('Input Sheet'!$C229&gt;S$376,0,R385+1)))</f>
        <v>#DIV/0!</v>
      </c>
      <c r="T385" s="29" t="e">
        <f>IF('Input Sheet'!$C229=T$376,1,IF(AND('Input Sheet'!$C229&lt;T$376,S385+1&gt;(12/'Input Sheet'!$E229)),1,IF('Input Sheet'!$C229&gt;T$376,0,S385+1)))</f>
        <v>#DIV/0!</v>
      </c>
      <c r="U385" s="29" t="e">
        <f>IF('Input Sheet'!$C229=U$376,1,IF(AND('Input Sheet'!$C229&lt;U$376,T385+1&gt;(12/'Input Sheet'!$E229)),1,IF('Input Sheet'!$C229&gt;U$376,0,T385+1)))</f>
        <v>#DIV/0!</v>
      </c>
      <c r="V385" s="29" t="e">
        <f>IF('Input Sheet'!$C229=V$376,1,IF(AND('Input Sheet'!$C229&lt;V$376,U385+1&gt;(12/'Input Sheet'!$E229)),1,IF('Input Sheet'!$C229&gt;V$376,0,U385+1)))</f>
        <v>#DIV/0!</v>
      </c>
      <c r="W385" s="29" t="e">
        <f>IF('Input Sheet'!$C229=W$376,1,IF(AND('Input Sheet'!$C229&lt;W$376,V385+1&gt;(12/'Input Sheet'!$E229)),1,IF('Input Sheet'!$C229&gt;W$376,0,V385+1)))</f>
        <v>#DIV/0!</v>
      </c>
      <c r="X385" s="29" t="e">
        <f>IF('Input Sheet'!$C229=X$376,1,IF(AND('Input Sheet'!$C229&lt;X$376,W385+1&gt;(12/'Input Sheet'!$E229)),1,IF('Input Sheet'!$C229&gt;X$376,0,W385+1)))</f>
        <v>#DIV/0!</v>
      </c>
      <c r="Y385" s="29" t="e">
        <f>IF('Input Sheet'!$C229=Y$376,1,IF(AND('Input Sheet'!$C229&lt;Y$376,X385+1&gt;(12/'Input Sheet'!$E229)),1,IF('Input Sheet'!$C229&gt;Y$376,0,X385+1)))</f>
        <v>#DIV/0!</v>
      </c>
      <c r="Z385" s="29" t="e">
        <f>IF('Input Sheet'!$C229=Z$376,1,IF(AND('Input Sheet'!$C229&lt;Z$376,Y385+1&gt;(12/'Input Sheet'!$E229)),1,IF('Input Sheet'!$C229&gt;Z$376,0,Y385+1)))</f>
        <v>#DIV/0!</v>
      </c>
      <c r="AA385" s="29" t="e">
        <f>IF('Input Sheet'!$C229=AA$376,1,IF(AND('Input Sheet'!$C229&lt;AA$376,Z385+1&gt;(12/'Input Sheet'!$E229)),1,IF('Input Sheet'!$C229&gt;AA$376,0,Z385+1)))</f>
        <v>#DIV/0!</v>
      </c>
      <c r="AB385" s="29" t="e">
        <f>IF('Input Sheet'!$C229=AB$376,1,IF(AND('Input Sheet'!$C229&lt;AB$376,AA385+1&gt;(12/'Input Sheet'!$E229)),1,IF('Input Sheet'!$C229&gt;AB$376,0,AA385+1)))</f>
        <v>#DIV/0!</v>
      </c>
      <c r="AC385" s="29" t="e">
        <f>IF('Input Sheet'!$C229=AC$376,1,IF(AND('Input Sheet'!$C229&lt;AC$376,AB385+1&gt;(12/'Input Sheet'!$E229)),1,IF('Input Sheet'!$C229&gt;AC$376,0,AB385+1)))</f>
        <v>#DIV/0!</v>
      </c>
      <c r="AD385" s="29" t="e">
        <f>IF('Input Sheet'!$C229=AD$376,1,IF(AND('Input Sheet'!$C229&lt;AD$376,AC385+1&gt;(12/'Input Sheet'!$E229)),1,IF('Input Sheet'!$C229&gt;AD$376,0,AC385+1)))</f>
        <v>#DIV/0!</v>
      </c>
      <c r="AE385" s="29" t="e">
        <f>IF('Input Sheet'!$C229=AE$376,1,IF(AND('Input Sheet'!$C229&lt;AE$376,AD385+1&gt;(12/'Input Sheet'!$E229)),1,IF('Input Sheet'!$C229&gt;AE$376,0,AD385+1)))</f>
        <v>#DIV/0!</v>
      </c>
      <c r="AF385" s="29" t="e">
        <f>IF('Input Sheet'!$C229=AF$376,1,IF(AND('Input Sheet'!$C229&lt;AF$376,AE385+1&gt;(12/'Input Sheet'!$E229)),1,IF('Input Sheet'!$C229&gt;AF$376,0,AE385+1)))</f>
        <v>#DIV/0!</v>
      </c>
      <c r="AG385" s="29" t="e">
        <f>IF('Input Sheet'!$C229=AG$376,1,IF(AND('Input Sheet'!$C229&lt;AG$376,AF385+1&gt;(12/'Input Sheet'!$E229)),1,IF('Input Sheet'!$C229&gt;AG$376,0,AF385+1)))</f>
        <v>#DIV/0!</v>
      </c>
      <c r="AH385" s="29" t="e">
        <f>IF('Input Sheet'!$C229=AH$376,1,IF(AND('Input Sheet'!$C229&lt;AH$376,AG385+1&gt;(12/'Input Sheet'!$E229)),1,IF('Input Sheet'!$C229&gt;AH$376,0,AG385+1)))</f>
        <v>#DIV/0!</v>
      </c>
      <c r="AI385" s="29" t="e">
        <f>IF('Input Sheet'!$C229=AI$376,1,IF(AND('Input Sheet'!$C229&lt;AI$376,AH385+1&gt;(12/'Input Sheet'!$E229)),1,IF('Input Sheet'!$C229&gt;AI$376,0,AH385+1)))</f>
        <v>#DIV/0!</v>
      </c>
      <c r="AJ385" s="29" t="e">
        <f>IF('Input Sheet'!$C229=AJ$376,1,IF(AND('Input Sheet'!$C229&lt;AJ$376,AI385+1&gt;(12/'Input Sheet'!$E229)),1,IF('Input Sheet'!$C229&gt;AJ$376,0,AI385+1)))</f>
        <v>#DIV/0!</v>
      </c>
      <c r="AK385" s="29" t="e">
        <f>IF('Input Sheet'!$C229=AK$376,1,IF(AND('Input Sheet'!$C229&lt;AK$376,AJ385+1&gt;(12/'Input Sheet'!$E229)),1,IF('Input Sheet'!$C229&gt;AK$376,0,AJ385+1)))</f>
        <v>#DIV/0!</v>
      </c>
      <c r="AL385" s="29" t="e">
        <f>IF('Input Sheet'!$C229=AL$376,1,IF(AND('Input Sheet'!$C229&lt;AL$376,AK385+1&gt;(12/'Input Sheet'!$E229)),1,IF('Input Sheet'!$C229&gt;AL$376,0,AK385+1)))</f>
        <v>#DIV/0!</v>
      </c>
      <c r="AM385" s="29" t="e">
        <f>IF('Input Sheet'!$C229=AM$376,1,IF(AND('Input Sheet'!$C229&lt;AM$376,AL385+1&gt;(12/'Input Sheet'!$E229)),1,IF('Input Sheet'!$C229&gt;AM$376,0,AL385+1)))</f>
        <v>#DIV/0!</v>
      </c>
      <c r="AN385" s="29" t="e">
        <f>IF('Input Sheet'!$C229=AN$376,1,IF(AND('Input Sheet'!$C229&lt;AN$376,AM385+1&gt;(12/'Input Sheet'!$E229)),1,IF('Input Sheet'!$C229&gt;AN$376,0,AM385+1)))</f>
        <v>#DIV/0!</v>
      </c>
      <c r="AO385" s="29" t="e">
        <f>IF('Input Sheet'!$C229=AO$376,1,IF(AND('Input Sheet'!$C229&lt;AO$376,AN385+1&gt;(12/'Input Sheet'!$E229)),1,IF('Input Sheet'!$C229&gt;AO$376,0,AN385+1)))</f>
        <v>#DIV/0!</v>
      </c>
      <c r="AP385" s="29" t="e">
        <f>IF('Input Sheet'!$C229=AP$376,1,IF(AND('Input Sheet'!$C229&lt;AP$376,AO385+1&gt;(12/'Input Sheet'!$E229)),1,IF('Input Sheet'!$C229&gt;AP$376,0,AO385+1)))</f>
        <v>#DIV/0!</v>
      </c>
      <c r="AQ385" s="29" t="e">
        <f>IF('Input Sheet'!$C229=AQ$376,1,IF(AND('Input Sheet'!$C229&lt;AQ$376,AP385+1&gt;(12/'Input Sheet'!$E229)),1,IF('Input Sheet'!$C229&gt;AQ$376,0,AP385+1)))</f>
        <v>#DIV/0!</v>
      </c>
      <c r="AR385" s="29" t="e">
        <f>IF('Input Sheet'!$C229=AR$376,1,IF(AND('Input Sheet'!$C229&lt;AR$376,AQ385+1&gt;(12/'Input Sheet'!$E229)),1,IF('Input Sheet'!$C229&gt;AR$376,0,AQ385+1)))</f>
        <v>#DIV/0!</v>
      </c>
      <c r="AS385" s="29" t="e">
        <f>IF('Input Sheet'!$C229=AS$376,1,IF(AND('Input Sheet'!$C229&lt;AS$376,AR385+1&gt;(12/'Input Sheet'!$E229)),1,IF('Input Sheet'!$C229&gt;AS$376,0,AR385+1)))</f>
        <v>#DIV/0!</v>
      </c>
      <c r="AT385" s="29" t="e">
        <f>IF('Input Sheet'!$C229=AT$376,1,IF(AND('Input Sheet'!$C229&lt;AT$376,AS385+1&gt;(12/'Input Sheet'!$E229)),1,IF('Input Sheet'!$C229&gt;AT$376,0,AS385+1)))</f>
        <v>#DIV/0!</v>
      </c>
      <c r="AU385" s="29" t="e">
        <f>IF('Input Sheet'!$C229=AU$376,1,IF(AND('Input Sheet'!$C229&lt;AU$376,AT385+1&gt;(12/'Input Sheet'!$E229)),1,IF('Input Sheet'!$C229&gt;AU$376,0,AT385+1)))</f>
        <v>#DIV/0!</v>
      </c>
      <c r="AV385" s="29" t="e">
        <f>IF('Input Sheet'!$C229=AV$376,1,IF(AND('Input Sheet'!$C229&lt;AV$376,AU385+1&gt;(12/'Input Sheet'!$E229)),1,IF('Input Sheet'!$C229&gt;AV$376,0,AU385+1)))</f>
        <v>#DIV/0!</v>
      </c>
      <c r="AW385" s="29" t="e">
        <f>IF('Input Sheet'!$C229=AW$376,1,IF(AND('Input Sheet'!$C229&lt;AW$376,AV385+1&gt;(12/'Input Sheet'!$E229)),1,IF('Input Sheet'!$C229&gt;AW$376,0,AV385+1)))</f>
        <v>#DIV/0!</v>
      </c>
      <c r="AX385" s="29" t="e">
        <f>IF('Input Sheet'!$C229=AX$376,1,IF(AND('Input Sheet'!$C229&lt;AX$376,AW385+1&gt;(12/'Input Sheet'!$E229)),1,IF('Input Sheet'!$C229&gt;AX$376,0,AW385+1)))</f>
        <v>#DIV/0!</v>
      </c>
      <c r="AY385" s="29" t="e">
        <f>IF('Input Sheet'!$C229=AY$376,1,IF(AND('Input Sheet'!$C229&lt;AY$376,AX385+1&gt;(12/'Input Sheet'!$E229)),1,IF('Input Sheet'!$C229&gt;AY$376,0,AX385+1)))</f>
        <v>#DIV/0!</v>
      </c>
      <c r="AZ385" s="29" t="e">
        <f>IF('Input Sheet'!$C229=AZ$376,1,IF(AND('Input Sheet'!$C229&lt;AZ$376,AY385+1&gt;(12/'Input Sheet'!$E229)),1,IF('Input Sheet'!$C229&gt;AZ$376,0,AY385+1)))</f>
        <v>#DIV/0!</v>
      </c>
      <c r="BA385" s="29" t="e">
        <f>IF('Input Sheet'!$C229=BA$376,1,IF(AND('Input Sheet'!$C229&lt;BA$376,AZ385+1&gt;(12/'Input Sheet'!$E229)),1,IF('Input Sheet'!$C229&gt;BA$376,0,AZ385+1)))</f>
        <v>#DIV/0!</v>
      </c>
      <c r="BB385" s="29" t="e">
        <f>IF('Input Sheet'!$C229=BB$376,1,IF(AND('Input Sheet'!$C229&lt;BB$376,BA385+1&gt;(12/'Input Sheet'!$E229)),1,IF('Input Sheet'!$C229&gt;BB$376,0,BA385+1)))</f>
        <v>#DIV/0!</v>
      </c>
      <c r="BC385" s="29" t="e">
        <f>IF('Input Sheet'!$C229=BC$376,1,IF(AND('Input Sheet'!$C229&lt;BC$376,BB385+1&gt;(12/'Input Sheet'!$E229)),1,IF('Input Sheet'!$C229&gt;BC$376,0,BB385+1)))</f>
        <v>#DIV/0!</v>
      </c>
      <c r="BD385" s="29" t="e">
        <f>IF('Input Sheet'!$C229=BD$376,1,IF(AND('Input Sheet'!$C229&lt;BD$376,BC385+1&gt;(12/'Input Sheet'!$E229)),1,IF('Input Sheet'!$C229&gt;BD$376,0,BC385+1)))</f>
        <v>#DIV/0!</v>
      </c>
      <c r="BE385" s="29" t="e">
        <f>IF('Input Sheet'!$C229=BE$376,1,IF(AND('Input Sheet'!$C229&lt;BE$376,BD385+1&gt;(12/'Input Sheet'!$E229)),1,IF('Input Sheet'!$C229&gt;BE$376,0,BD385+1)))</f>
        <v>#DIV/0!</v>
      </c>
      <c r="BF385" s="29" t="e">
        <f>IF('Input Sheet'!$C229=BF$376,1,IF(AND('Input Sheet'!$C229&lt;BF$376,BE385+1&gt;(12/'Input Sheet'!$E229)),1,IF('Input Sheet'!$C229&gt;BF$376,0,BE385+1)))</f>
        <v>#DIV/0!</v>
      </c>
      <c r="BG385" s="29" t="e">
        <f>IF('Input Sheet'!$C229=BG$376,1,IF(AND('Input Sheet'!$C229&lt;BG$376,BF385+1&gt;(12/'Input Sheet'!$E229)),1,IF('Input Sheet'!$C229&gt;BG$376,0,BF385+1)))</f>
        <v>#DIV/0!</v>
      </c>
      <c r="BH385" s="29" t="e">
        <f>IF('Input Sheet'!$C229=BH$376,1,IF(AND('Input Sheet'!$C229&lt;BH$376,BG385+1&gt;(12/'Input Sheet'!$E229)),1,IF('Input Sheet'!$C229&gt;BH$376,0,BG385+1)))</f>
        <v>#DIV/0!</v>
      </c>
      <c r="BI385" s="29" t="e">
        <f>IF('Input Sheet'!$C229=BI$376,1,IF(AND('Input Sheet'!$C229&lt;BI$376,BH385+1&gt;(12/'Input Sheet'!$E229)),1,IF('Input Sheet'!$C229&gt;BI$376,0,BH385+1)))</f>
        <v>#DIV/0!</v>
      </c>
      <c r="BJ385" s="29" t="e">
        <f>IF('Input Sheet'!$C229=BJ$376,1,IF(AND('Input Sheet'!$C229&lt;BJ$376,BI385+1&gt;(12/'Input Sheet'!$E229)),1,IF('Input Sheet'!$C229&gt;BJ$376,0,BI385+1)))</f>
        <v>#DIV/0!</v>
      </c>
    </row>
    <row r="386" spans="1:62" x14ac:dyDescent="0.25">
      <c r="B386" s="29" t="str">
        <f>A381</f>
        <v>Grant 4</v>
      </c>
      <c r="C386" s="29">
        <f>IF('Input Sheet'!$C230=C$376,1,0)</f>
        <v>0</v>
      </c>
      <c r="D386" s="29" t="e">
        <f>IF('Input Sheet'!$C230=D$376,1,IF(AND('Input Sheet'!$C230&lt;D$376,C386+1&gt;(12/'Input Sheet'!$E230)),1,IF('Input Sheet'!$C230&gt;D$376,0,C386+1)))</f>
        <v>#DIV/0!</v>
      </c>
      <c r="E386" s="29" t="e">
        <f>IF('Input Sheet'!$C230=E$376,1,IF(AND('Input Sheet'!$C230&lt;E$376,D386+1&gt;(12/'Input Sheet'!$E230)),1,IF('Input Sheet'!$C230&gt;E$376,0,D386+1)))</f>
        <v>#DIV/0!</v>
      </c>
      <c r="F386" s="29" t="e">
        <f>IF('Input Sheet'!$C230=F$376,1,IF(AND('Input Sheet'!$C230&lt;F$376,E386+1&gt;(12/'Input Sheet'!$E230)),1,IF('Input Sheet'!$C230&gt;F$376,0,E386+1)))</f>
        <v>#DIV/0!</v>
      </c>
      <c r="G386" s="29" t="e">
        <f>IF('Input Sheet'!$C230=G$376,1,IF(AND('Input Sheet'!$C230&lt;G$376,F386+1&gt;(12/'Input Sheet'!$E230)),1,IF('Input Sheet'!$C230&gt;G$376,0,F386+1)))</f>
        <v>#DIV/0!</v>
      </c>
      <c r="H386" s="29" t="e">
        <f>IF('Input Sheet'!$C230=H$376,1,IF(AND('Input Sheet'!$C230&lt;H$376,G386+1&gt;(12/'Input Sheet'!$E230)),1,IF('Input Sheet'!$C230&gt;H$376,0,G386+1)))</f>
        <v>#DIV/0!</v>
      </c>
      <c r="I386" s="29" t="e">
        <f>IF('Input Sheet'!$C230=I$376,1,IF(AND('Input Sheet'!$C230&lt;I$376,H386+1&gt;(12/'Input Sheet'!$E230)),1,IF('Input Sheet'!$C230&gt;I$376,0,H386+1)))</f>
        <v>#DIV/0!</v>
      </c>
      <c r="J386" s="29" t="e">
        <f>IF('Input Sheet'!$C230=J$376,1,IF(AND('Input Sheet'!$C230&lt;J$376,I386+1&gt;(12/'Input Sheet'!$E230)),1,IF('Input Sheet'!$C230&gt;J$376,0,I386+1)))</f>
        <v>#DIV/0!</v>
      </c>
      <c r="K386" s="29" t="e">
        <f>IF('Input Sheet'!$C230=K$376,1,IF(AND('Input Sheet'!$C230&lt;K$376,J386+1&gt;(12/'Input Sheet'!$E230)),1,IF('Input Sheet'!$C230&gt;K$376,0,J386+1)))</f>
        <v>#DIV/0!</v>
      </c>
      <c r="L386" s="29" t="e">
        <f>IF('Input Sheet'!$C230=L$376,1,IF(AND('Input Sheet'!$C230&lt;L$376,K386+1&gt;(12/'Input Sheet'!$E230)),1,IF('Input Sheet'!$C230&gt;L$376,0,K386+1)))</f>
        <v>#DIV/0!</v>
      </c>
      <c r="M386" s="29" t="e">
        <f>IF('Input Sheet'!$C230=M$376,1,IF(AND('Input Sheet'!$C230&lt;M$376,L386+1&gt;(12/'Input Sheet'!$E230)),1,IF('Input Sheet'!$C230&gt;M$376,0,L386+1)))</f>
        <v>#DIV/0!</v>
      </c>
      <c r="N386" s="29" t="e">
        <f>IF('Input Sheet'!$C230=N$376,1,IF(AND('Input Sheet'!$C230&lt;N$376,M386+1&gt;(12/'Input Sheet'!$E230)),1,IF('Input Sheet'!$C230&gt;N$376,0,M386+1)))</f>
        <v>#DIV/0!</v>
      </c>
      <c r="O386" s="29" t="e">
        <f>IF('Input Sheet'!$C230=O$376,1,IF(AND('Input Sheet'!$C230&lt;O$376,N386+1&gt;(12/'Input Sheet'!$E230)),1,IF('Input Sheet'!$C230&gt;O$376,0,N386+1)))</f>
        <v>#DIV/0!</v>
      </c>
      <c r="P386" s="29" t="e">
        <f>IF('Input Sheet'!$C230=P$376,1,IF(AND('Input Sheet'!$C230&lt;P$376,O386+1&gt;(12/'Input Sheet'!$E230)),1,IF('Input Sheet'!$C230&gt;P$376,0,O386+1)))</f>
        <v>#DIV/0!</v>
      </c>
      <c r="Q386" s="29" t="e">
        <f>IF('Input Sheet'!$C230=Q$376,1,IF(AND('Input Sheet'!$C230&lt;Q$376,P386+1&gt;(12/'Input Sheet'!$E230)),1,IF('Input Sheet'!$C230&gt;Q$376,0,P386+1)))</f>
        <v>#DIV/0!</v>
      </c>
      <c r="R386" s="29" t="e">
        <f>IF('Input Sheet'!$C230=R$376,1,IF(AND('Input Sheet'!$C230&lt;R$376,Q386+1&gt;(12/'Input Sheet'!$E230)),1,IF('Input Sheet'!$C230&gt;R$376,0,Q386+1)))</f>
        <v>#DIV/0!</v>
      </c>
      <c r="S386" s="29" t="e">
        <f>IF('Input Sheet'!$C230=S$376,1,IF(AND('Input Sheet'!$C230&lt;S$376,R386+1&gt;(12/'Input Sheet'!$E230)),1,IF('Input Sheet'!$C230&gt;S$376,0,R386+1)))</f>
        <v>#DIV/0!</v>
      </c>
      <c r="T386" s="29" t="e">
        <f>IF('Input Sheet'!$C230=T$376,1,IF(AND('Input Sheet'!$C230&lt;T$376,S386+1&gt;(12/'Input Sheet'!$E230)),1,IF('Input Sheet'!$C230&gt;T$376,0,S386+1)))</f>
        <v>#DIV/0!</v>
      </c>
      <c r="U386" s="29" t="e">
        <f>IF('Input Sheet'!$C230=U$376,1,IF(AND('Input Sheet'!$C230&lt;U$376,T386+1&gt;(12/'Input Sheet'!$E230)),1,IF('Input Sheet'!$C230&gt;U$376,0,T386+1)))</f>
        <v>#DIV/0!</v>
      </c>
      <c r="V386" s="29" t="e">
        <f>IF('Input Sheet'!$C230=V$376,1,IF(AND('Input Sheet'!$C230&lt;V$376,U386+1&gt;(12/'Input Sheet'!$E230)),1,IF('Input Sheet'!$C230&gt;V$376,0,U386+1)))</f>
        <v>#DIV/0!</v>
      </c>
      <c r="W386" s="29" t="e">
        <f>IF('Input Sheet'!$C230=W$376,1,IF(AND('Input Sheet'!$C230&lt;W$376,V386+1&gt;(12/'Input Sheet'!$E230)),1,IF('Input Sheet'!$C230&gt;W$376,0,V386+1)))</f>
        <v>#DIV/0!</v>
      </c>
      <c r="X386" s="29" t="e">
        <f>IF('Input Sheet'!$C230=X$376,1,IF(AND('Input Sheet'!$C230&lt;X$376,W386+1&gt;(12/'Input Sheet'!$E230)),1,IF('Input Sheet'!$C230&gt;X$376,0,W386+1)))</f>
        <v>#DIV/0!</v>
      </c>
      <c r="Y386" s="29" t="e">
        <f>IF('Input Sheet'!$C230=Y$376,1,IF(AND('Input Sheet'!$C230&lt;Y$376,X386+1&gt;(12/'Input Sheet'!$E230)),1,IF('Input Sheet'!$C230&gt;Y$376,0,X386+1)))</f>
        <v>#DIV/0!</v>
      </c>
      <c r="Z386" s="29" t="e">
        <f>IF('Input Sheet'!$C230=Z$376,1,IF(AND('Input Sheet'!$C230&lt;Z$376,Y386+1&gt;(12/'Input Sheet'!$E230)),1,IF('Input Sheet'!$C230&gt;Z$376,0,Y386+1)))</f>
        <v>#DIV/0!</v>
      </c>
      <c r="AA386" s="29" t="e">
        <f>IF('Input Sheet'!$C230=AA$376,1,IF(AND('Input Sheet'!$C230&lt;AA$376,Z386+1&gt;(12/'Input Sheet'!$E230)),1,IF('Input Sheet'!$C230&gt;AA$376,0,Z386+1)))</f>
        <v>#DIV/0!</v>
      </c>
      <c r="AB386" s="29" t="e">
        <f>IF('Input Sheet'!$C230=AB$376,1,IF(AND('Input Sheet'!$C230&lt;AB$376,AA386+1&gt;(12/'Input Sheet'!$E230)),1,IF('Input Sheet'!$C230&gt;AB$376,0,AA386+1)))</f>
        <v>#DIV/0!</v>
      </c>
      <c r="AC386" s="29" t="e">
        <f>IF('Input Sheet'!$C230=AC$376,1,IF(AND('Input Sheet'!$C230&lt;AC$376,AB386+1&gt;(12/'Input Sheet'!$E230)),1,IF('Input Sheet'!$C230&gt;AC$376,0,AB386+1)))</f>
        <v>#DIV/0!</v>
      </c>
      <c r="AD386" s="29" t="e">
        <f>IF('Input Sheet'!$C230=AD$376,1,IF(AND('Input Sheet'!$C230&lt;AD$376,AC386+1&gt;(12/'Input Sheet'!$E230)),1,IF('Input Sheet'!$C230&gt;AD$376,0,AC386+1)))</f>
        <v>#DIV/0!</v>
      </c>
      <c r="AE386" s="29" t="e">
        <f>IF('Input Sheet'!$C230=AE$376,1,IF(AND('Input Sheet'!$C230&lt;AE$376,AD386+1&gt;(12/'Input Sheet'!$E230)),1,IF('Input Sheet'!$C230&gt;AE$376,0,AD386+1)))</f>
        <v>#DIV/0!</v>
      </c>
      <c r="AF386" s="29" t="e">
        <f>IF('Input Sheet'!$C230=AF$376,1,IF(AND('Input Sheet'!$C230&lt;AF$376,AE386+1&gt;(12/'Input Sheet'!$E230)),1,IF('Input Sheet'!$C230&gt;AF$376,0,AE386+1)))</f>
        <v>#DIV/0!</v>
      </c>
      <c r="AG386" s="29" t="e">
        <f>IF('Input Sheet'!$C230=AG$376,1,IF(AND('Input Sheet'!$C230&lt;AG$376,AF386+1&gt;(12/'Input Sheet'!$E230)),1,IF('Input Sheet'!$C230&gt;AG$376,0,AF386+1)))</f>
        <v>#DIV/0!</v>
      </c>
      <c r="AH386" s="29" t="e">
        <f>IF('Input Sheet'!$C230=AH$376,1,IF(AND('Input Sheet'!$C230&lt;AH$376,AG386+1&gt;(12/'Input Sheet'!$E230)),1,IF('Input Sheet'!$C230&gt;AH$376,0,AG386+1)))</f>
        <v>#DIV/0!</v>
      </c>
      <c r="AI386" s="29" t="e">
        <f>IF('Input Sheet'!$C230=AI$376,1,IF(AND('Input Sheet'!$C230&lt;AI$376,AH386+1&gt;(12/'Input Sheet'!$E230)),1,IF('Input Sheet'!$C230&gt;AI$376,0,AH386+1)))</f>
        <v>#DIV/0!</v>
      </c>
      <c r="AJ386" s="29" t="e">
        <f>IF('Input Sheet'!$C230=AJ$376,1,IF(AND('Input Sheet'!$C230&lt;AJ$376,AI386+1&gt;(12/'Input Sheet'!$E230)),1,IF('Input Sheet'!$C230&gt;AJ$376,0,AI386+1)))</f>
        <v>#DIV/0!</v>
      </c>
      <c r="AK386" s="29" t="e">
        <f>IF('Input Sheet'!$C230=AK$376,1,IF(AND('Input Sheet'!$C230&lt;AK$376,AJ386+1&gt;(12/'Input Sheet'!$E230)),1,IF('Input Sheet'!$C230&gt;AK$376,0,AJ386+1)))</f>
        <v>#DIV/0!</v>
      </c>
      <c r="AL386" s="29" t="e">
        <f>IF('Input Sheet'!$C230=AL$376,1,IF(AND('Input Sheet'!$C230&lt;AL$376,AK386+1&gt;(12/'Input Sheet'!$E230)),1,IF('Input Sheet'!$C230&gt;AL$376,0,AK386+1)))</f>
        <v>#DIV/0!</v>
      </c>
      <c r="AM386" s="29" t="e">
        <f>IF('Input Sheet'!$C230=AM$376,1,IF(AND('Input Sheet'!$C230&lt;AM$376,AL386+1&gt;(12/'Input Sheet'!$E230)),1,IF('Input Sheet'!$C230&gt;AM$376,0,AL386+1)))</f>
        <v>#DIV/0!</v>
      </c>
      <c r="AN386" s="29" t="e">
        <f>IF('Input Sheet'!$C230=AN$376,1,IF(AND('Input Sheet'!$C230&lt;AN$376,AM386+1&gt;(12/'Input Sheet'!$E230)),1,IF('Input Sheet'!$C230&gt;AN$376,0,AM386+1)))</f>
        <v>#DIV/0!</v>
      </c>
      <c r="AO386" s="29" t="e">
        <f>IF('Input Sheet'!$C230=AO$376,1,IF(AND('Input Sheet'!$C230&lt;AO$376,AN386+1&gt;(12/'Input Sheet'!$E230)),1,IF('Input Sheet'!$C230&gt;AO$376,0,AN386+1)))</f>
        <v>#DIV/0!</v>
      </c>
      <c r="AP386" s="29" t="e">
        <f>IF('Input Sheet'!$C230=AP$376,1,IF(AND('Input Sheet'!$C230&lt;AP$376,AO386+1&gt;(12/'Input Sheet'!$E230)),1,IF('Input Sheet'!$C230&gt;AP$376,0,AO386+1)))</f>
        <v>#DIV/0!</v>
      </c>
      <c r="AQ386" s="29" t="e">
        <f>IF('Input Sheet'!$C230=AQ$376,1,IF(AND('Input Sheet'!$C230&lt;AQ$376,AP386+1&gt;(12/'Input Sheet'!$E230)),1,IF('Input Sheet'!$C230&gt;AQ$376,0,AP386+1)))</f>
        <v>#DIV/0!</v>
      </c>
      <c r="AR386" s="29" t="e">
        <f>IF('Input Sheet'!$C230=AR$376,1,IF(AND('Input Sheet'!$C230&lt;AR$376,AQ386+1&gt;(12/'Input Sheet'!$E230)),1,IF('Input Sheet'!$C230&gt;AR$376,0,AQ386+1)))</f>
        <v>#DIV/0!</v>
      </c>
      <c r="AS386" s="29" t="e">
        <f>IF('Input Sheet'!$C230=AS$376,1,IF(AND('Input Sheet'!$C230&lt;AS$376,AR386+1&gt;(12/'Input Sheet'!$E230)),1,IF('Input Sheet'!$C230&gt;AS$376,0,AR386+1)))</f>
        <v>#DIV/0!</v>
      </c>
      <c r="AT386" s="29" t="e">
        <f>IF('Input Sheet'!$C230=AT$376,1,IF(AND('Input Sheet'!$C230&lt;AT$376,AS386+1&gt;(12/'Input Sheet'!$E230)),1,IF('Input Sheet'!$C230&gt;AT$376,0,AS386+1)))</f>
        <v>#DIV/0!</v>
      </c>
      <c r="AU386" s="29" t="e">
        <f>IF('Input Sheet'!$C230=AU$376,1,IF(AND('Input Sheet'!$C230&lt;AU$376,AT386+1&gt;(12/'Input Sheet'!$E230)),1,IF('Input Sheet'!$C230&gt;AU$376,0,AT386+1)))</f>
        <v>#DIV/0!</v>
      </c>
      <c r="AV386" s="29" t="e">
        <f>IF('Input Sheet'!$C230=AV$376,1,IF(AND('Input Sheet'!$C230&lt;AV$376,AU386+1&gt;(12/'Input Sheet'!$E230)),1,IF('Input Sheet'!$C230&gt;AV$376,0,AU386+1)))</f>
        <v>#DIV/0!</v>
      </c>
      <c r="AW386" s="29" t="e">
        <f>IF('Input Sheet'!$C230=AW$376,1,IF(AND('Input Sheet'!$C230&lt;AW$376,AV386+1&gt;(12/'Input Sheet'!$E230)),1,IF('Input Sheet'!$C230&gt;AW$376,0,AV386+1)))</f>
        <v>#DIV/0!</v>
      </c>
      <c r="AX386" s="29" t="e">
        <f>IF('Input Sheet'!$C230=AX$376,1,IF(AND('Input Sheet'!$C230&lt;AX$376,AW386+1&gt;(12/'Input Sheet'!$E230)),1,IF('Input Sheet'!$C230&gt;AX$376,0,AW386+1)))</f>
        <v>#DIV/0!</v>
      </c>
      <c r="AY386" s="29" t="e">
        <f>IF('Input Sheet'!$C230=AY$376,1,IF(AND('Input Sheet'!$C230&lt;AY$376,AX386+1&gt;(12/'Input Sheet'!$E230)),1,IF('Input Sheet'!$C230&gt;AY$376,0,AX386+1)))</f>
        <v>#DIV/0!</v>
      </c>
      <c r="AZ386" s="29" t="e">
        <f>IF('Input Sheet'!$C230=AZ$376,1,IF(AND('Input Sheet'!$C230&lt;AZ$376,AY386+1&gt;(12/'Input Sheet'!$E230)),1,IF('Input Sheet'!$C230&gt;AZ$376,0,AY386+1)))</f>
        <v>#DIV/0!</v>
      </c>
      <c r="BA386" s="29" t="e">
        <f>IF('Input Sheet'!$C230=BA$376,1,IF(AND('Input Sheet'!$C230&lt;BA$376,AZ386+1&gt;(12/'Input Sheet'!$E230)),1,IF('Input Sheet'!$C230&gt;BA$376,0,AZ386+1)))</f>
        <v>#DIV/0!</v>
      </c>
      <c r="BB386" s="29" t="e">
        <f>IF('Input Sheet'!$C230=BB$376,1,IF(AND('Input Sheet'!$C230&lt;BB$376,BA386+1&gt;(12/'Input Sheet'!$E230)),1,IF('Input Sheet'!$C230&gt;BB$376,0,BA386+1)))</f>
        <v>#DIV/0!</v>
      </c>
      <c r="BC386" s="29" t="e">
        <f>IF('Input Sheet'!$C230=BC$376,1,IF(AND('Input Sheet'!$C230&lt;BC$376,BB386+1&gt;(12/'Input Sheet'!$E230)),1,IF('Input Sheet'!$C230&gt;BC$376,0,BB386+1)))</f>
        <v>#DIV/0!</v>
      </c>
      <c r="BD386" s="29" t="e">
        <f>IF('Input Sheet'!$C230=BD$376,1,IF(AND('Input Sheet'!$C230&lt;BD$376,BC386+1&gt;(12/'Input Sheet'!$E230)),1,IF('Input Sheet'!$C230&gt;BD$376,0,BC386+1)))</f>
        <v>#DIV/0!</v>
      </c>
      <c r="BE386" s="29" t="e">
        <f>IF('Input Sheet'!$C230=BE$376,1,IF(AND('Input Sheet'!$C230&lt;BE$376,BD386+1&gt;(12/'Input Sheet'!$E230)),1,IF('Input Sheet'!$C230&gt;BE$376,0,BD386+1)))</f>
        <v>#DIV/0!</v>
      </c>
      <c r="BF386" s="29" t="e">
        <f>IF('Input Sheet'!$C230=BF$376,1,IF(AND('Input Sheet'!$C230&lt;BF$376,BE386+1&gt;(12/'Input Sheet'!$E230)),1,IF('Input Sheet'!$C230&gt;BF$376,0,BE386+1)))</f>
        <v>#DIV/0!</v>
      </c>
      <c r="BG386" s="29" t="e">
        <f>IF('Input Sheet'!$C230=BG$376,1,IF(AND('Input Sheet'!$C230&lt;BG$376,BF386+1&gt;(12/'Input Sheet'!$E230)),1,IF('Input Sheet'!$C230&gt;BG$376,0,BF386+1)))</f>
        <v>#DIV/0!</v>
      </c>
      <c r="BH386" s="29" t="e">
        <f>IF('Input Sheet'!$C230=BH$376,1,IF(AND('Input Sheet'!$C230&lt;BH$376,BG386+1&gt;(12/'Input Sheet'!$E230)),1,IF('Input Sheet'!$C230&gt;BH$376,0,BG386+1)))</f>
        <v>#DIV/0!</v>
      </c>
      <c r="BI386" s="29" t="e">
        <f>IF('Input Sheet'!$C230=BI$376,1,IF(AND('Input Sheet'!$C230&lt;BI$376,BH386+1&gt;(12/'Input Sheet'!$E230)),1,IF('Input Sheet'!$C230&gt;BI$376,0,BH386+1)))</f>
        <v>#DIV/0!</v>
      </c>
      <c r="BJ386" s="29" t="e">
        <f>IF('Input Sheet'!$C230=BJ$376,1,IF(AND('Input Sheet'!$C230&lt;BJ$376,BI386+1&gt;(12/'Input Sheet'!$E230)),1,IF('Input Sheet'!$C230&gt;BJ$376,0,BI386+1)))</f>
        <v>#DIV/0!</v>
      </c>
    </row>
    <row r="387" spans="1:62" x14ac:dyDescent="0.25">
      <c r="B387" s="29" t="str">
        <f>A382</f>
        <v>Grant 5</v>
      </c>
      <c r="C387" s="29">
        <f>IF('Input Sheet'!$C231=C$376,1,0)</f>
        <v>0</v>
      </c>
      <c r="D387" s="29" t="e">
        <f>IF('Input Sheet'!$C231=D$376,1,IF(AND('Input Sheet'!$C231&lt;D$376,C387+1&gt;(12/'Input Sheet'!$E231)),1,IF('Input Sheet'!$C231&gt;D$376,0,C387+1)))</f>
        <v>#DIV/0!</v>
      </c>
      <c r="E387" s="29" t="e">
        <f>IF('Input Sheet'!$C231=E$376,1,IF(AND('Input Sheet'!$C231&lt;E$376,D387+1&gt;(12/'Input Sheet'!$E231)),1,IF('Input Sheet'!$C231&gt;E$376,0,D387+1)))</f>
        <v>#DIV/0!</v>
      </c>
      <c r="F387" s="29" t="e">
        <f>IF('Input Sheet'!$C231=F$376,1,IF(AND('Input Sheet'!$C231&lt;F$376,E387+1&gt;(12/'Input Sheet'!$E231)),1,IF('Input Sheet'!$C231&gt;F$376,0,E387+1)))</f>
        <v>#DIV/0!</v>
      </c>
      <c r="G387" s="29" t="e">
        <f>IF('Input Sheet'!$C231=G$376,1,IF(AND('Input Sheet'!$C231&lt;G$376,F387+1&gt;(12/'Input Sheet'!$E231)),1,IF('Input Sheet'!$C231&gt;G$376,0,F387+1)))</f>
        <v>#DIV/0!</v>
      </c>
      <c r="H387" s="29" t="e">
        <f>IF('Input Sheet'!$C231=H$376,1,IF(AND('Input Sheet'!$C231&lt;H$376,G387+1&gt;(12/'Input Sheet'!$E231)),1,IF('Input Sheet'!$C231&gt;H$376,0,G387+1)))</f>
        <v>#DIV/0!</v>
      </c>
      <c r="I387" s="29" t="e">
        <f>IF('Input Sheet'!$C231=I$376,1,IF(AND('Input Sheet'!$C231&lt;I$376,H387+1&gt;(12/'Input Sheet'!$E231)),1,IF('Input Sheet'!$C231&gt;I$376,0,H387+1)))</f>
        <v>#DIV/0!</v>
      </c>
      <c r="J387" s="29" t="e">
        <f>IF('Input Sheet'!$C231=J$376,1,IF(AND('Input Sheet'!$C231&lt;J$376,I387+1&gt;(12/'Input Sheet'!$E231)),1,IF('Input Sheet'!$C231&gt;J$376,0,I387+1)))</f>
        <v>#DIV/0!</v>
      </c>
      <c r="K387" s="29" t="e">
        <f>IF('Input Sheet'!$C231=K$376,1,IF(AND('Input Sheet'!$C231&lt;K$376,J387+1&gt;(12/'Input Sheet'!$E231)),1,IF('Input Sheet'!$C231&gt;K$376,0,J387+1)))</f>
        <v>#DIV/0!</v>
      </c>
      <c r="L387" s="29" t="e">
        <f>IF('Input Sheet'!$C231=L$376,1,IF(AND('Input Sheet'!$C231&lt;L$376,K387+1&gt;(12/'Input Sheet'!$E231)),1,IF('Input Sheet'!$C231&gt;L$376,0,K387+1)))</f>
        <v>#DIV/0!</v>
      </c>
      <c r="M387" s="29" t="e">
        <f>IF('Input Sheet'!$C231=M$376,1,IF(AND('Input Sheet'!$C231&lt;M$376,L387+1&gt;(12/'Input Sheet'!$E231)),1,IF('Input Sheet'!$C231&gt;M$376,0,L387+1)))</f>
        <v>#DIV/0!</v>
      </c>
      <c r="N387" s="29" t="e">
        <f>IF('Input Sheet'!$C231=N$376,1,IF(AND('Input Sheet'!$C231&lt;N$376,M387+1&gt;(12/'Input Sheet'!$E231)),1,IF('Input Sheet'!$C231&gt;N$376,0,M387+1)))</f>
        <v>#DIV/0!</v>
      </c>
      <c r="O387" s="29" t="e">
        <f>IF('Input Sheet'!$C231=O$376,1,IF(AND('Input Sheet'!$C231&lt;O$376,N387+1&gt;(12/'Input Sheet'!$E231)),1,IF('Input Sheet'!$C231&gt;O$376,0,N387+1)))</f>
        <v>#DIV/0!</v>
      </c>
      <c r="P387" s="29" t="e">
        <f>IF('Input Sheet'!$C231=P$376,1,IF(AND('Input Sheet'!$C231&lt;P$376,O387+1&gt;(12/'Input Sheet'!$E231)),1,IF('Input Sheet'!$C231&gt;P$376,0,O387+1)))</f>
        <v>#DIV/0!</v>
      </c>
      <c r="Q387" s="29" t="e">
        <f>IF('Input Sheet'!$C231=Q$376,1,IF(AND('Input Sheet'!$C231&lt;Q$376,P387+1&gt;(12/'Input Sheet'!$E231)),1,IF('Input Sheet'!$C231&gt;Q$376,0,P387+1)))</f>
        <v>#DIV/0!</v>
      </c>
      <c r="R387" s="29" t="e">
        <f>IF('Input Sheet'!$C231=R$376,1,IF(AND('Input Sheet'!$C231&lt;R$376,Q387+1&gt;(12/'Input Sheet'!$E231)),1,IF('Input Sheet'!$C231&gt;R$376,0,Q387+1)))</f>
        <v>#DIV/0!</v>
      </c>
      <c r="S387" s="29" t="e">
        <f>IF('Input Sheet'!$C231=S$376,1,IF(AND('Input Sheet'!$C231&lt;S$376,R387+1&gt;(12/'Input Sheet'!$E231)),1,IF('Input Sheet'!$C231&gt;S$376,0,R387+1)))</f>
        <v>#DIV/0!</v>
      </c>
      <c r="T387" s="29" t="e">
        <f>IF('Input Sheet'!$C231=T$376,1,IF(AND('Input Sheet'!$C231&lt;T$376,S387+1&gt;(12/'Input Sheet'!$E231)),1,IF('Input Sheet'!$C231&gt;T$376,0,S387+1)))</f>
        <v>#DIV/0!</v>
      </c>
      <c r="U387" s="29" t="e">
        <f>IF('Input Sheet'!$C231=U$376,1,IF(AND('Input Sheet'!$C231&lt;U$376,T387+1&gt;(12/'Input Sheet'!$E231)),1,IF('Input Sheet'!$C231&gt;U$376,0,T387+1)))</f>
        <v>#DIV/0!</v>
      </c>
      <c r="V387" s="29" t="e">
        <f>IF('Input Sheet'!$C231=V$376,1,IF(AND('Input Sheet'!$C231&lt;V$376,U387+1&gt;(12/'Input Sheet'!$E231)),1,IF('Input Sheet'!$C231&gt;V$376,0,U387+1)))</f>
        <v>#DIV/0!</v>
      </c>
      <c r="W387" s="29" t="e">
        <f>IF('Input Sheet'!$C231=W$376,1,IF(AND('Input Sheet'!$C231&lt;W$376,V387+1&gt;(12/'Input Sheet'!$E231)),1,IF('Input Sheet'!$C231&gt;W$376,0,V387+1)))</f>
        <v>#DIV/0!</v>
      </c>
      <c r="X387" s="29" t="e">
        <f>IF('Input Sheet'!$C231=X$376,1,IF(AND('Input Sheet'!$C231&lt;X$376,W387+1&gt;(12/'Input Sheet'!$E231)),1,IF('Input Sheet'!$C231&gt;X$376,0,W387+1)))</f>
        <v>#DIV/0!</v>
      </c>
      <c r="Y387" s="29" t="e">
        <f>IF('Input Sheet'!$C231=Y$376,1,IF(AND('Input Sheet'!$C231&lt;Y$376,X387+1&gt;(12/'Input Sheet'!$E231)),1,IF('Input Sheet'!$C231&gt;Y$376,0,X387+1)))</f>
        <v>#DIV/0!</v>
      </c>
      <c r="Z387" s="29" t="e">
        <f>IF('Input Sheet'!$C231=Z$376,1,IF(AND('Input Sheet'!$C231&lt;Z$376,Y387+1&gt;(12/'Input Sheet'!$E231)),1,IF('Input Sheet'!$C231&gt;Z$376,0,Y387+1)))</f>
        <v>#DIV/0!</v>
      </c>
      <c r="AA387" s="29" t="e">
        <f>IF('Input Sheet'!$C231=AA$376,1,IF(AND('Input Sheet'!$C231&lt;AA$376,Z387+1&gt;(12/'Input Sheet'!$E231)),1,IF('Input Sheet'!$C231&gt;AA$376,0,Z387+1)))</f>
        <v>#DIV/0!</v>
      </c>
      <c r="AB387" s="29" t="e">
        <f>IF('Input Sheet'!$C231=AB$376,1,IF(AND('Input Sheet'!$C231&lt;AB$376,AA387+1&gt;(12/'Input Sheet'!$E231)),1,IF('Input Sheet'!$C231&gt;AB$376,0,AA387+1)))</f>
        <v>#DIV/0!</v>
      </c>
      <c r="AC387" s="29" t="e">
        <f>IF('Input Sheet'!$C231=AC$376,1,IF(AND('Input Sheet'!$C231&lt;AC$376,AB387+1&gt;(12/'Input Sheet'!$E231)),1,IF('Input Sheet'!$C231&gt;AC$376,0,AB387+1)))</f>
        <v>#DIV/0!</v>
      </c>
      <c r="AD387" s="29" t="e">
        <f>IF('Input Sheet'!$C231=AD$376,1,IF(AND('Input Sheet'!$C231&lt;AD$376,AC387+1&gt;(12/'Input Sheet'!$E231)),1,IF('Input Sheet'!$C231&gt;AD$376,0,AC387+1)))</f>
        <v>#DIV/0!</v>
      </c>
      <c r="AE387" s="29" t="e">
        <f>IF('Input Sheet'!$C231=AE$376,1,IF(AND('Input Sheet'!$C231&lt;AE$376,AD387+1&gt;(12/'Input Sheet'!$E231)),1,IF('Input Sheet'!$C231&gt;AE$376,0,AD387+1)))</f>
        <v>#DIV/0!</v>
      </c>
      <c r="AF387" s="29" t="e">
        <f>IF('Input Sheet'!$C231=AF$376,1,IF(AND('Input Sheet'!$C231&lt;AF$376,AE387+1&gt;(12/'Input Sheet'!$E231)),1,IF('Input Sheet'!$C231&gt;AF$376,0,AE387+1)))</f>
        <v>#DIV/0!</v>
      </c>
      <c r="AG387" s="29" t="e">
        <f>IF('Input Sheet'!$C231=AG$376,1,IF(AND('Input Sheet'!$C231&lt;AG$376,AF387+1&gt;(12/'Input Sheet'!$E231)),1,IF('Input Sheet'!$C231&gt;AG$376,0,AF387+1)))</f>
        <v>#DIV/0!</v>
      </c>
      <c r="AH387" s="29" t="e">
        <f>IF('Input Sheet'!$C231=AH$376,1,IF(AND('Input Sheet'!$C231&lt;AH$376,AG387+1&gt;(12/'Input Sheet'!$E231)),1,IF('Input Sheet'!$C231&gt;AH$376,0,AG387+1)))</f>
        <v>#DIV/0!</v>
      </c>
      <c r="AI387" s="29" t="e">
        <f>IF('Input Sheet'!$C231=AI$376,1,IF(AND('Input Sheet'!$C231&lt;AI$376,AH387+1&gt;(12/'Input Sheet'!$E231)),1,IF('Input Sheet'!$C231&gt;AI$376,0,AH387+1)))</f>
        <v>#DIV/0!</v>
      </c>
      <c r="AJ387" s="29" t="e">
        <f>IF('Input Sheet'!$C231=AJ$376,1,IF(AND('Input Sheet'!$C231&lt;AJ$376,AI387+1&gt;(12/'Input Sheet'!$E231)),1,IF('Input Sheet'!$C231&gt;AJ$376,0,AI387+1)))</f>
        <v>#DIV/0!</v>
      </c>
      <c r="AK387" s="29" t="e">
        <f>IF('Input Sheet'!$C231=AK$376,1,IF(AND('Input Sheet'!$C231&lt;AK$376,AJ387+1&gt;(12/'Input Sheet'!$E231)),1,IF('Input Sheet'!$C231&gt;AK$376,0,AJ387+1)))</f>
        <v>#DIV/0!</v>
      </c>
      <c r="AL387" s="29" t="e">
        <f>IF('Input Sheet'!$C231=AL$376,1,IF(AND('Input Sheet'!$C231&lt;AL$376,AK387+1&gt;(12/'Input Sheet'!$E231)),1,IF('Input Sheet'!$C231&gt;AL$376,0,AK387+1)))</f>
        <v>#DIV/0!</v>
      </c>
      <c r="AM387" s="29" t="e">
        <f>IF('Input Sheet'!$C231=AM$376,1,IF(AND('Input Sheet'!$C231&lt;AM$376,AL387+1&gt;(12/'Input Sheet'!$E231)),1,IF('Input Sheet'!$C231&gt;AM$376,0,AL387+1)))</f>
        <v>#DIV/0!</v>
      </c>
      <c r="AN387" s="29" t="e">
        <f>IF('Input Sheet'!$C231=AN$376,1,IF(AND('Input Sheet'!$C231&lt;AN$376,AM387+1&gt;(12/'Input Sheet'!$E231)),1,IF('Input Sheet'!$C231&gt;AN$376,0,AM387+1)))</f>
        <v>#DIV/0!</v>
      </c>
      <c r="AO387" s="29" t="e">
        <f>IF('Input Sheet'!$C231=AO$376,1,IF(AND('Input Sheet'!$C231&lt;AO$376,AN387+1&gt;(12/'Input Sheet'!$E231)),1,IF('Input Sheet'!$C231&gt;AO$376,0,AN387+1)))</f>
        <v>#DIV/0!</v>
      </c>
      <c r="AP387" s="29" t="e">
        <f>IF('Input Sheet'!$C231=AP$376,1,IF(AND('Input Sheet'!$C231&lt;AP$376,AO387+1&gt;(12/'Input Sheet'!$E231)),1,IF('Input Sheet'!$C231&gt;AP$376,0,AO387+1)))</f>
        <v>#DIV/0!</v>
      </c>
      <c r="AQ387" s="29" t="e">
        <f>IF('Input Sheet'!$C231=AQ$376,1,IF(AND('Input Sheet'!$C231&lt;AQ$376,AP387+1&gt;(12/'Input Sheet'!$E231)),1,IF('Input Sheet'!$C231&gt;AQ$376,0,AP387+1)))</f>
        <v>#DIV/0!</v>
      </c>
      <c r="AR387" s="29" t="e">
        <f>IF('Input Sheet'!$C231=AR$376,1,IF(AND('Input Sheet'!$C231&lt;AR$376,AQ387+1&gt;(12/'Input Sheet'!$E231)),1,IF('Input Sheet'!$C231&gt;AR$376,0,AQ387+1)))</f>
        <v>#DIV/0!</v>
      </c>
      <c r="AS387" s="29" t="e">
        <f>IF('Input Sheet'!$C231=AS$376,1,IF(AND('Input Sheet'!$C231&lt;AS$376,AR387+1&gt;(12/'Input Sheet'!$E231)),1,IF('Input Sheet'!$C231&gt;AS$376,0,AR387+1)))</f>
        <v>#DIV/0!</v>
      </c>
      <c r="AT387" s="29" t="e">
        <f>IF('Input Sheet'!$C231=AT$376,1,IF(AND('Input Sheet'!$C231&lt;AT$376,AS387+1&gt;(12/'Input Sheet'!$E231)),1,IF('Input Sheet'!$C231&gt;AT$376,0,AS387+1)))</f>
        <v>#DIV/0!</v>
      </c>
      <c r="AU387" s="29" t="e">
        <f>IF('Input Sheet'!$C231=AU$376,1,IF(AND('Input Sheet'!$C231&lt;AU$376,AT387+1&gt;(12/'Input Sheet'!$E231)),1,IF('Input Sheet'!$C231&gt;AU$376,0,AT387+1)))</f>
        <v>#DIV/0!</v>
      </c>
      <c r="AV387" s="29" t="e">
        <f>IF('Input Sheet'!$C231=AV$376,1,IF(AND('Input Sheet'!$C231&lt;AV$376,AU387+1&gt;(12/'Input Sheet'!$E231)),1,IF('Input Sheet'!$C231&gt;AV$376,0,AU387+1)))</f>
        <v>#DIV/0!</v>
      </c>
      <c r="AW387" s="29" t="e">
        <f>IF('Input Sheet'!$C231=AW$376,1,IF(AND('Input Sheet'!$C231&lt;AW$376,AV387+1&gt;(12/'Input Sheet'!$E231)),1,IF('Input Sheet'!$C231&gt;AW$376,0,AV387+1)))</f>
        <v>#DIV/0!</v>
      </c>
      <c r="AX387" s="29" t="e">
        <f>IF('Input Sheet'!$C231=AX$376,1,IF(AND('Input Sheet'!$C231&lt;AX$376,AW387+1&gt;(12/'Input Sheet'!$E231)),1,IF('Input Sheet'!$C231&gt;AX$376,0,AW387+1)))</f>
        <v>#DIV/0!</v>
      </c>
      <c r="AY387" s="29" t="e">
        <f>IF('Input Sheet'!$C231=AY$376,1,IF(AND('Input Sheet'!$C231&lt;AY$376,AX387+1&gt;(12/'Input Sheet'!$E231)),1,IF('Input Sheet'!$C231&gt;AY$376,0,AX387+1)))</f>
        <v>#DIV/0!</v>
      </c>
      <c r="AZ387" s="29" t="e">
        <f>IF('Input Sheet'!$C231=AZ$376,1,IF(AND('Input Sheet'!$C231&lt;AZ$376,AY387+1&gt;(12/'Input Sheet'!$E231)),1,IF('Input Sheet'!$C231&gt;AZ$376,0,AY387+1)))</f>
        <v>#DIV/0!</v>
      </c>
      <c r="BA387" s="29" t="e">
        <f>IF('Input Sheet'!$C231=BA$376,1,IF(AND('Input Sheet'!$C231&lt;BA$376,AZ387+1&gt;(12/'Input Sheet'!$E231)),1,IF('Input Sheet'!$C231&gt;BA$376,0,AZ387+1)))</f>
        <v>#DIV/0!</v>
      </c>
      <c r="BB387" s="29" t="e">
        <f>IF('Input Sheet'!$C231=BB$376,1,IF(AND('Input Sheet'!$C231&lt;BB$376,BA387+1&gt;(12/'Input Sheet'!$E231)),1,IF('Input Sheet'!$C231&gt;BB$376,0,BA387+1)))</f>
        <v>#DIV/0!</v>
      </c>
      <c r="BC387" s="29" t="e">
        <f>IF('Input Sheet'!$C231=BC$376,1,IF(AND('Input Sheet'!$C231&lt;BC$376,BB387+1&gt;(12/'Input Sheet'!$E231)),1,IF('Input Sheet'!$C231&gt;BC$376,0,BB387+1)))</f>
        <v>#DIV/0!</v>
      </c>
      <c r="BD387" s="29" t="e">
        <f>IF('Input Sheet'!$C231=BD$376,1,IF(AND('Input Sheet'!$C231&lt;BD$376,BC387+1&gt;(12/'Input Sheet'!$E231)),1,IF('Input Sheet'!$C231&gt;BD$376,0,BC387+1)))</f>
        <v>#DIV/0!</v>
      </c>
      <c r="BE387" s="29" t="e">
        <f>IF('Input Sheet'!$C231=BE$376,1,IF(AND('Input Sheet'!$C231&lt;BE$376,BD387+1&gt;(12/'Input Sheet'!$E231)),1,IF('Input Sheet'!$C231&gt;BE$376,0,BD387+1)))</f>
        <v>#DIV/0!</v>
      </c>
      <c r="BF387" s="29" t="e">
        <f>IF('Input Sheet'!$C231=BF$376,1,IF(AND('Input Sheet'!$C231&lt;BF$376,BE387+1&gt;(12/'Input Sheet'!$E231)),1,IF('Input Sheet'!$C231&gt;BF$376,0,BE387+1)))</f>
        <v>#DIV/0!</v>
      </c>
      <c r="BG387" s="29" t="e">
        <f>IF('Input Sheet'!$C231=BG$376,1,IF(AND('Input Sheet'!$C231&lt;BG$376,BF387+1&gt;(12/'Input Sheet'!$E231)),1,IF('Input Sheet'!$C231&gt;BG$376,0,BF387+1)))</f>
        <v>#DIV/0!</v>
      </c>
      <c r="BH387" s="29" t="e">
        <f>IF('Input Sheet'!$C231=BH$376,1,IF(AND('Input Sheet'!$C231&lt;BH$376,BG387+1&gt;(12/'Input Sheet'!$E231)),1,IF('Input Sheet'!$C231&gt;BH$376,0,BG387+1)))</f>
        <v>#DIV/0!</v>
      </c>
      <c r="BI387" s="29" t="e">
        <f>IF('Input Sheet'!$C231=BI$376,1,IF(AND('Input Sheet'!$C231&lt;BI$376,BH387+1&gt;(12/'Input Sheet'!$E231)),1,IF('Input Sheet'!$C231&gt;BI$376,0,BH387+1)))</f>
        <v>#DIV/0!</v>
      </c>
      <c r="BJ387" s="29" t="e">
        <f>IF('Input Sheet'!$C231=BJ$376,1,IF(AND('Input Sheet'!$C231&lt;BJ$376,BI387+1&gt;(12/'Input Sheet'!$E231)),1,IF('Input Sheet'!$C231&gt;BJ$376,0,BI387+1)))</f>
        <v>#DIV/0!</v>
      </c>
    </row>
    <row r="388" spans="1:62" x14ac:dyDescent="0.25">
      <c r="B388" s="29" t="s">
        <v>251</v>
      </c>
      <c r="C388" s="29">
        <f>SUM(C378:C382)</f>
        <v>0</v>
      </c>
      <c r="D388" s="29">
        <f t="shared" ref="D388:BJ388" si="271">SUM(D378:D382)</f>
        <v>0</v>
      </c>
      <c r="E388" s="29">
        <f t="shared" si="271"/>
        <v>0</v>
      </c>
      <c r="F388" s="29">
        <f t="shared" si="271"/>
        <v>0</v>
      </c>
      <c r="G388" s="29">
        <f t="shared" si="271"/>
        <v>0</v>
      </c>
      <c r="H388" s="29">
        <f t="shared" si="271"/>
        <v>0</v>
      </c>
      <c r="I388" s="29">
        <f t="shared" si="271"/>
        <v>0</v>
      </c>
      <c r="J388" s="29">
        <f t="shared" si="271"/>
        <v>0</v>
      </c>
      <c r="K388" s="29">
        <f t="shared" si="271"/>
        <v>0</v>
      </c>
      <c r="L388" s="29">
        <f t="shared" si="271"/>
        <v>0</v>
      </c>
      <c r="M388" s="29">
        <f t="shared" si="271"/>
        <v>0</v>
      </c>
      <c r="N388" s="29">
        <f t="shared" si="271"/>
        <v>0</v>
      </c>
      <c r="O388" s="29">
        <f t="shared" si="271"/>
        <v>0</v>
      </c>
      <c r="P388" s="29">
        <f t="shared" si="271"/>
        <v>0</v>
      </c>
      <c r="Q388" s="29">
        <f t="shared" si="271"/>
        <v>0</v>
      </c>
      <c r="R388" s="29">
        <f t="shared" si="271"/>
        <v>0</v>
      </c>
      <c r="S388" s="29">
        <f t="shared" si="271"/>
        <v>0</v>
      </c>
      <c r="T388" s="29">
        <f t="shared" si="271"/>
        <v>0</v>
      </c>
      <c r="U388" s="29">
        <f t="shared" si="271"/>
        <v>0</v>
      </c>
      <c r="V388" s="29">
        <f t="shared" si="271"/>
        <v>0</v>
      </c>
      <c r="W388" s="29">
        <f t="shared" si="271"/>
        <v>0</v>
      </c>
      <c r="X388" s="29">
        <f t="shared" si="271"/>
        <v>0</v>
      </c>
      <c r="Y388" s="29">
        <f t="shared" si="271"/>
        <v>0</v>
      </c>
      <c r="Z388" s="29">
        <f t="shared" si="271"/>
        <v>0</v>
      </c>
      <c r="AA388" s="29">
        <f t="shared" si="271"/>
        <v>0</v>
      </c>
      <c r="AB388" s="29">
        <f t="shared" si="271"/>
        <v>0</v>
      </c>
      <c r="AC388" s="29">
        <f t="shared" si="271"/>
        <v>0</v>
      </c>
      <c r="AD388" s="29">
        <f t="shared" si="271"/>
        <v>0</v>
      </c>
      <c r="AE388" s="29">
        <f t="shared" si="271"/>
        <v>0</v>
      </c>
      <c r="AF388" s="29">
        <f t="shared" si="271"/>
        <v>0</v>
      </c>
      <c r="AG388" s="29">
        <f t="shared" si="271"/>
        <v>0</v>
      </c>
      <c r="AH388" s="29">
        <f t="shared" si="271"/>
        <v>0</v>
      </c>
      <c r="AI388" s="29">
        <f t="shared" si="271"/>
        <v>0</v>
      </c>
      <c r="AJ388" s="29">
        <f t="shared" si="271"/>
        <v>0</v>
      </c>
      <c r="AK388" s="29">
        <f t="shared" si="271"/>
        <v>0</v>
      </c>
      <c r="AL388" s="29">
        <f t="shared" si="271"/>
        <v>0</v>
      </c>
      <c r="AM388" s="29">
        <f t="shared" si="271"/>
        <v>0</v>
      </c>
      <c r="AN388" s="29">
        <f t="shared" si="271"/>
        <v>0</v>
      </c>
      <c r="AO388" s="29">
        <f t="shared" si="271"/>
        <v>0</v>
      </c>
      <c r="AP388" s="29">
        <f t="shared" si="271"/>
        <v>0</v>
      </c>
      <c r="AQ388" s="29">
        <f t="shared" si="271"/>
        <v>0</v>
      </c>
      <c r="AR388" s="29">
        <f t="shared" si="271"/>
        <v>0</v>
      </c>
      <c r="AS388" s="29">
        <f t="shared" si="271"/>
        <v>0</v>
      </c>
      <c r="AT388" s="29">
        <f t="shared" si="271"/>
        <v>0</v>
      </c>
      <c r="AU388" s="29">
        <f t="shared" si="271"/>
        <v>0</v>
      </c>
      <c r="AV388" s="29">
        <f t="shared" si="271"/>
        <v>0</v>
      </c>
      <c r="AW388" s="29">
        <f t="shared" si="271"/>
        <v>0</v>
      </c>
      <c r="AX388" s="29">
        <f t="shared" si="271"/>
        <v>0</v>
      </c>
      <c r="AY388" s="29">
        <f t="shared" si="271"/>
        <v>0</v>
      </c>
      <c r="AZ388" s="29">
        <f t="shared" si="271"/>
        <v>0</v>
      </c>
      <c r="BA388" s="29">
        <f t="shared" si="271"/>
        <v>0</v>
      </c>
      <c r="BB388" s="29">
        <f t="shared" si="271"/>
        <v>0</v>
      </c>
      <c r="BC388" s="29">
        <f t="shared" si="271"/>
        <v>0</v>
      </c>
      <c r="BD388" s="29">
        <f t="shared" si="271"/>
        <v>0</v>
      </c>
      <c r="BE388" s="29">
        <f t="shared" si="271"/>
        <v>0</v>
      </c>
      <c r="BF388" s="29">
        <f t="shared" si="271"/>
        <v>0</v>
      </c>
      <c r="BG388" s="29">
        <f t="shared" si="271"/>
        <v>0</v>
      </c>
      <c r="BH388" s="29">
        <f t="shared" si="271"/>
        <v>0</v>
      </c>
      <c r="BI388" s="29">
        <f t="shared" si="271"/>
        <v>0</v>
      </c>
      <c r="BJ388" s="29">
        <f t="shared" si="271"/>
        <v>0</v>
      </c>
    </row>
    <row r="391" spans="1:62" x14ac:dyDescent="0.25">
      <c r="A391" s="4" t="s">
        <v>80</v>
      </c>
    </row>
    <row r="392" spans="1:62" x14ac:dyDescent="0.25">
      <c r="A392" s="2" t="s">
        <v>252</v>
      </c>
      <c r="C392" s="2">
        <f>'Input Sheet'!C239</f>
        <v>0</v>
      </c>
      <c r="D392" s="2">
        <f>'Input Sheet'!D239</f>
        <v>0</v>
      </c>
      <c r="E392" s="2">
        <f>'Input Sheet'!E239</f>
        <v>0</v>
      </c>
      <c r="F392" s="2">
        <f>'Input Sheet'!F239</f>
        <v>0</v>
      </c>
      <c r="G392" s="2">
        <f>'Input Sheet'!G239</f>
        <v>0</v>
      </c>
      <c r="H392" s="2">
        <f>'Input Sheet'!H239</f>
        <v>0</v>
      </c>
      <c r="I392" s="2">
        <f>'Input Sheet'!I239</f>
        <v>0</v>
      </c>
      <c r="J392" s="2">
        <f>'Input Sheet'!J239</f>
        <v>0</v>
      </c>
      <c r="K392" s="2">
        <f>'Input Sheet'!K239</f>
        <v>0</v>
      </c>
      <c r="L392" s="2">
        <f>'Input Sheet'!L239</f>
        <v>0</v>
      </c>
      <c r="M392" s="2">
        <f>'Input Sheet'!M239</f>
        <v>0</v>
      </c>
      <c r="N392" s="2">
        <f>'Input Sheet'!N239</f>
        <v>0</v>
      </c>
      <c r="O392" s="2">
        <f>'Input Sheet'!O239</f>
        <v>0</v>
      </c>
      <c r="P392" s="2">
        <f>'Input Sheet'!P239</f>
        <v>0</v>
      </c>
      <c r="Q392" s="2">
        <f>'Input Sheet'!Q239</f>
        <v>0</v>
      </c>
      <c r="R392" s="2">
        <f>'Input Sheet'!R239</f>
        <v>0</v>
      </c>
      <c r="S392" s="2">
        <f>'Input Sheet'!S239</f>
        <v>0</v>
      </c>
      <c r="T392" s="2">
        <f>'Input Sheet'!T239</f>
        <v>0</v>
      </c>
      <c r="U392" s="2">
        <f>'Input Sheet'!U239</f>
        <v>0</v>
      </c>
      <c r="V392" s="2">
        <f>'Input Sheet'!V239</f>
        <v>0</v>
      </c>
      <c r="W392" s="2">
        <f>'Input Sheet'!W239</f>
        <v>0</v>
      </c>
      <c r="X392" s="2">
        <f>'Input Sheet'!X239</f>
        <v>0</v>
      </c>
      <c r="Y392" s="2">
        <f>'Input Sheet'!Y239</f>
        <v>0</v>
      </c>
      <c r="Z392" s="2">
        <f>'Input Sheet'!Z239</f>
        <v>0</v>
      </c>
      <c r="AA392" s="2">
        <f>'Input Sheet'!AA239</f>
        <v>0</v>
      </c>
      <c r="AB392" s="2">
        <f>'Input Sheet'!AB239</f>
        <v>0</v>
      </c>
      <c r="AC392" s="2">
        <f>'Input Sheet'!AC239</f>
        <v>0</v>
      </c>
      <c r="AD392" s="2">
        <f>'Input Sheet'!AD239</f>
        <v>0</v>
      </c>
      <c r="AE392" s="2">
        <f>'Input Sheet'!AE239</f>
        <v>0</v>
      </c>
      <c r="AF392" s="2">
        <f>'Input Sheet'!AF239</f>
        <v>0</v>
      </c>
      <c r="AG392" s="2">
        <f>'Input Sheet'!AG239</f>
        <v>0</v>
      </c>
      <c r="AH392" s="2">
        <f>'Input Sheet'!AH239</f>
        <v>0</v>
      </c>
      <c r="AI392" s="2">
        <f>'Input Sheet'!AI239</f>
        <v>0</v>
      </c>
      <c r="AJ392" s="2">
        <f>'Input Sheet'!AJ239</f>
        <v>0</v>
      </c>
      <c r="AK392" s="2">
        <f>'Input Sheet'!AK239</f>
        <v>0</v>
      </c>
      <c r="AL392" s="2">
        <f>'Input Sheet'!AL239</f>
        <v>0</v>
      </c>
      <c r="AM392" s="2">
        <f>'Input Sheet'!AM239</f>
        <v>0</v>
      </c>
      <c r="AN392" s="2">
        <f>'Input Sheet'!AN239</f>
        <v>0</v>
      </c>
      <c r="AO392" s="2">
        <f>'Input Sheet'!AO239</f>
        <v>0</v>
      </c>
      <c r="AP392" s="2">
        <f>'Input Sheet'!AP239</f>
        <v>0</v>
      </c>
      <c r="AQ392" s="2">
        <f>'Input Sheet'!AQ239</f>
        <v>0</v>
      </c>
      <c r="AR392" s="2">
        <f>'Input Sheet'!AR239</f>
        <v>0</v>
      </c>
      <c r="AS392" s="2">
        <f>'Input Sheet'!AS239</f>
        <v>0</v>
      </c>
      <c r="AT392" s="2">
        <f>'Input Sheet'!AT239</f>
        <v>0</v>
      </c>
      <c r="AU392" s="2">
        <f>'Input Sheet'!AU239</f>
        <v>0</v>
      </c>
      <c r="AV392" s="2">
        <f>'Input Sheet'!AV239</f>
        <v>0</v>
      </c>
      <c r="AW392" s="2">
        <f>'Input Sheet'!AW239</f>
        <v>0</v>
      </c>
      <c r="AX392" s="2">
        <f>'Input Sheet'!AX239</f>
        <v>0</v>
      </c>
      <c r="AY392" s="2">
        <f>'Input Sheet'!AY239</f>
        <v>0</v>
      </c>
      <c r="AZ392" s="2">
        <f>'Input Sheet'!AZ239</f>
        <v>0</v>
      </c>
      <c r="BA392" s="2">
        <f>'Input Sheet'!BA239</f>
        <v>0</v>
      </c>
      <c r="BB392" s="2">
        <f>'Input Sheet'!BB239</f>
        <v>0</v>
      </c>
      <c r="BC392" s="2">
        <f>'Input Sheet'!BC239</f>
        <v>0</v>
      </c>
      <c r="BD392" s="2">
        <f>'Input Sheet'!BD239</f>
        <v>0</v>
      </c>
      <c r="BE392" s="2">
        <f>'Input Sheet'!BE239</f>
        <v>0</v>
      </c>
      <c r="BF392" s="2">
        <f>'Input Sheet'!BF239</f>
        <v>0</v>
      </c>
      <c r="BG392" s="2">
        <f>'Input Sheet'!BG239</f>
        <v>0</v>
      </c>
      <c r="BH392" s="2">
        <f>'Input Sheet'!BH239</f>
        <v>0</v>
      </c>
      <c r="BI392" s="2">
        <f>'Input Sheet'!BI239</f>
        <v>0</v>
      </c>
      <c r="BJ392" s="2">
        <f>'Input Sheet'!BJ239</f>
        <v>0</v>
      </c>
    </row>
    <row r="393" spans="1:62" x14ac:dyDescent="0.25">
      <c r="A393" s="2" t="s">
        <v>78</v>
      </c>
      <c r="C393" s="2">
        <f>'Input Sheet'!C236</f>
        <v>0</v>
      </c>
      <c r="D393" s="2">
        <f>'Input Sheet'!D236</f>
        <v>0</v>
      </c>
      <c r="E393" s="2">
        <f>'Input Sheet'!E236</f>
        <v>0</v>
      </c>
      <c r="F393" s="2">
        <f>'Input Sheet'!F236</f>
        <v>0</v>
      </c>
      <c r="G393" s="2">
        <f>'Input Sheet'!G236</f>
        <v>0</v>
      </c>
      <c r="H393" s="2">
        <f>'Input Sheet'!H236</f>
        <v>0</v>
      </c>
      <c r="I393" s="2">
        <f>'Input Sheet'!I236</f>
        <v>0</v>
      </c>
      <c r="J393" s="2">
        <f>'Input Sheet'!J236</f>
        <v>0</v>
      </c>
      <c r="K393" s="2">
        <f>'Input Sheet'!K236</f>
        <v>0</v>
      </c>
      <c r="L393" s="2">
        <f>'Input Sheet'!L236</f>
        <v>0</v>
      </c>
      <c r="M393" s="2">
        <f>'Input Sheet'!M236</f>
        <v>0</v>
      </c>
      <c r="N393" s="2">
        <f>'Input Sheet'!N236</f>
        <v>0</v>
      </c>
      <c r="O393" s="2">
        <f>'Input Sheet'!O236</f>
        <v>0</v>
      </c>
      <c r="P393" s="2">
        <f>'Input Sheet'!P236</f>
        <v>0</v>
      </c>
      <c r="Q393" s="2">
        <f>'Input Sheet'!Q236</f>
        <v>0</v>
      </c>
      <c r="R393" s="2">
        <f>'Input Sheet'!R236</f>
        <v>0</v>
      </c>
      <c r="S393" s="2">
        <f>'Input Sheet'!S236</f>
        <v>0</v>
      </c>
      <c r="T393" s="2">
        <f>'Input Sheet'!T236</f>
        <v>0</v>
      </c>
      <c r="U393" s="2">
        <f>'Input Sheet'!U236</f>
        <v>0</v>
      </c>
      <c r="V393" s="2">
        <f>'Input Sheet'!V236</f>
        <v>0</v>
      </c>
      <c r="W393" s="2">
        <f>'Input Sheet'!W236</f>
        <v>0</v>
      </c>
      <c r="X393" s="2">
        <f>'Input Sheet'!X236</f>
        <v>0</v>
      </c>
      <c r="Y393" s="2">
        <f>'Input Sheet'!Y236</f>
        <v>0</v>
      </c>
      <c r="Z393" s="2">
        <f>'Input Sheet'!Z236</f>
        <v>0</v>
      </c>
      <c r="AA393" s="2">
        <f>'Input Sheet'!AA236</f>
        <v>0</v>
      </c>
      <c r="AB393" s="2">
        <f>'Input Sheet'!AB236</f>
        <v>0</v>
      </c>
      <c r="AC393" s="2">
        <f>'Input Sheet'!AC236</f>
        <v>0</v>
      </c>
      <c r="AD393" s="2">
        <f>'Input Sheet'!AD236</f>
        <v>0</v>
      </c>
      <c r="AE393" s="2">
        <f>'Input Sheet'!AE236</f>
        <v>0</v>
      </c>
      <c r="AF393" s="2">
        <f>'Input Sheet'!AF236</f>
        <v>0</v>
      </c>
      <c r="AG393" s="2">
        <f>'Input Sheet'!AG236</f>
        <v>0</v>
      </c>
      <c r="AH393" s="2">
        <f>'Input Sheet'!AH236</f>
        <v>0</v>
      </c>
      <c r="AI393" s="2">
        <f>'Input Sheet'!AI236</f>
        <v>0</v>
      </c>
      <c r="AJ393" s="2">
        <f>'Input Sheet'!AJ236</f>
        <v>0</v>
      </c>
      <c r="AK393" s="2">
        <f>'Input Sheet'!AK236</f>
        <v>0</v>
      </c>
      <c r="AL393" s="2">
        <f>'Input Sheet'!AL236</f>
        <v>0</v>
      </c>
      <c r="AM393" s="2">
        <f>'Input Sheet'!AM236</f>
        <v>0</v>
      </c>
      <c r="AN393" s="2">
        <f>'Input Sheet'!AN236</f>
        <v>0</v>
      </c>
      <c r="AO393" s="2">
        <f>'Input Sheet'!AO236</f>
        <v>0</v>
      </c>
      <c r="AP393" s="2">
        <f>'Input Sheet'!AP236</f>
        <v>0</v>
      </c>
      <c r="AQ393" s="2">
        <f>'Input Sheet'!AQ236</f>
        <v>0</v>
      </c>
      <c r="AR393" s="2">
        <f>'Input Sheet'!AR236</f>
        <v>0</v>
      </c>
      <c r="AS393" s="2">
        <f>'Input Sheet'!AS236</f>
        <v>0</v>
      </c>
      <c r="AT393" s="2">
        <f>'Input Sheet'!AT236</f>
        <v>0</v>
      </c>
      <c r="AU393" s="2">
        <f>'Input Sheet'!AU236</f>
        <v>0</v>
      </c>
      <c r="AV393" s="2">
        <f>'Input Sheet'!AV236</f>
        <v>0</v>
      </c>
      <c r="AW393" s="2">
        <f>'Input Sheet'!AW236</f>
        <v>0</v>
      </c>
      <c r="AX393" s="2">
        <f>'Input Sheet'!AX236</f>
        <v>0</v>
      </c>
      <c r="AY393" s="2">
        <f>'Input Sheet'!AY236</f>
        <v>0</v>
      </c>
      <c r="AZ393" s="2">
        <f>'Input Sheet'!AZ236</f>
        <v>0</v>
      </c>
      <c r="BA393" s="2">
        <f>'Input Sheet'!BA236</f>
        <v>0</v>
      </c>
      <c r="BB393" s="2">
        <f>'Input Sheet'!BB236</f>
        <v>0</v>
      </c>
      <c r="BC393" s="2">
        <f>'Input Sheet'!BC236</f>
        <v>0</v>
      </c>
      <c r="BD393" s="2">
        <f>'Input Sheet'!BD236</f>
        <v>0</v>
      </c>
      <c r="BE393" s="2">
        <f>'Input Sheet'!BE236</f>
        <v>0</v>
      </c>
      <c r="BF393" s="2">
        <f>'Input Sheet'!BF236</f>
        <v>0</v>
      </c>
      <c r="BG393" s="2">
        <f>'Input Sheet'!BG236</f>
        <v>0</v>
      </c>
      <c r="BH393" s="2">
        <f>'Input Sheet'!BH236</f>
        <v>0</v>
      </c>
      <c r="BI393" s="2">
        <f>'Input Sheet'!BI236</f>
        <v>0</v>
      </c>
      <c r="BJ393" s="2">
        <f>'Input Sheet'!BJ236</f>
        <v>0</v>
      </c>
    </row>
    <row r="394" spans="1:62" x14ac:dyDescent="0.25">
      <c r="A394" s="2" t="s">
        <v>79</v>
      </c>
      <c r="C394" s="2">
        <f>'Input Sheet'!C240</f>
        <v>0</v>
      </c>
      <c r="D394" s="2">
        <f>'Input Sheet'!D240</f>
        <v>0</v>
      </c>
      <c r="E394" s="2">
        <f>'Input Sheet'!E240</f>
        <v>0</v>
      </c>
      <c r="F394" s="2">
        <f>'Input Sheet'!F240</f>
        <v>0</v>
      </c>
      <c r="G394" s="2">
        <f>'Input Sheet'!G240</f>
        <v>0</v>
      </c>
      <c r="H394" s="2">
        <f>'Input Sheet'!H240</f>
        <v>0</v>
      </c>
      <c r="I394" s="2">
        <f>'Input Sheet'!I240</f>
        <v>0</v>
      </c>
      <c r="J394" s="2">
        <f>'Input Sheet'!J240</f>
        <v>0</v>
      </c>
      <c r="K394" s="2">
        <f>'Input Sheet'!K240</f>
        <v>0</v>
      </c>
      <c r="L394" s="2">
        <f>'Input Sheet'!L240</f>
        <v>0</v>
      </c>
      <c r="M394" s="2">
        <f>'Input Sheet'!M240</f>
        <v>0</v>
      </c>
      <c r="N394" s="2">
        <f>'Input Sheet'!N240</f>
        <v>0</v>
      </c>
      <c r="O394" s="2">
        <f>'Input Sheet'!O240</f>
        <v>0</v>
      </c>
      <c r="P394" s="2">
        <f>'Input Sheet'!P240</f>
        <v>0</v>
      </c>
      <c r="Q394" s="2">
        <f>'Input Sheet'!Q240</f>
        <v>0</v>
      </c>
      <c r="R394" s="2">
        <f>'Input Sheet'!R240</f>
        <v>0</v>
      </c>
      <c r="S394" s="2">
        <f>'Input Sheet'!S240</f>
        <v>0</v>
      </c>
      <c r="T394" s="2">
        <f>'Input Sheet'!T240</f>
        <v>0</v>
      </c>
      <c r="U394" s="2">
        <f>'Input Sheet'!U240</f>
        <v>0</v>
      </c>
      <c r="V394" s="2">
        <f>'Input Sheet'!V240</f>
        <v>0</v>
      </c>
      <c r="W394" s="2">
        <f>'Input Sheet'!W240</f>
        <v>0</v>
      </c>
      <c r="X394" s="2">
        <f>'Input Sheet'!X240</f>
        <v>0</v>
      </c>
      <c r="Y394" s="2">
        <f>'Input Sheet'!Y240</f>
        <v>0</v>
      </c>
      <c r="Z394" s="2">
        <f>'Input Sheet'!Z240</f>
        <v>0</v>
      </c>
      <c r="AA394" s="2">
        <f>'Input Sheet'!AA240</f>
        <v>0</v>
      </c>
      <c r="AB394" s="2">
        <f>'Input Sheet'!AB240</f>
        <v>0</v>
      </c>
      <c r="AC394" s="2">
        <f>'Input Sheet'!AC240</f>
        <v>0</v>
      </c>
      <c r="AD394" s="2">
        <f>'Input Sheet'!AD240</f>
        <v>0</v>
      </c>
      <c r="AE394" s="2">
        <f>'Input Sheet'!AE240</f>
        <v>0</v>
      </c>
      <c r="AF394" s="2">
        <f>'Input Sheet'!AF240</f>
        <v>0</v>
      </c>
      <c r="AG394" s="2">
        <f>'Input Sheet'!AG240</f>
        <v>0</v>
      </c>
      <c r="AH394" s="2">
        <f>'Input Sheet'!AH240</f>
        <v>0</v>
      </c>
      <c r="AI394" s="2">
        <f>'Input Sheet'!AI240</f>
        <v>0</v>
      </c>
      <c r="AJ394" s="2">
        <f>'Input Sheet'!AJ240</f>
        <v>0</v>
      </c>
      <c r="AK394" s="2">
        <f>'Input Sheet'!AK240</f>
        <v>0</v>
      </c>
      <c r="AL394" s="2">
        <f>'Input Sheet'!AL240</f>
        <v>0</v>
      </c>
      <c r="AM394" s="2">
        <f>'Input Sheet'!AM240</f>
        <v>0</v>
      </c>
      <c r="AN394" s="2">
        <f>'Input Sheet'!AN240</f>
        <v>0</v>
      </c>
      <c r="AO394" s="2">
        <f>'Input Sheet'!AO240</f>
        <v>0</v>
      </c>
      <c r="AP394" s="2">
        <f>'Input Sheet'!AP240</f>
        <v>0</v>
      </c>
      <c r="AQ394" s="2">
        <f>'Input Sheet'!AQ240</f>
        <v>0</v>
      </c>
      <c r="AR394" s="2">
        <f>'Input Sheet'!AR240</f>
        <v>0</v>
      </c>
      <c r="AS394" s="2">
        <f>'Input Sheet'!AS240</f>
        <v>0</v>
      </c>
      <c r="AT394" s="2">
        <f>'Input Sheet'!AT240</f>
        <v>0</v>
      </c>
      <c r="AU394" s="2">
        <f>'Input Sheet'!AU240</f>
        <v>0</v>
      </c>
      <c r="AV394" s="2">
        <f>'Input Sheet'!AV240</f>
        <v>0</v>
      </c>
      <c r="AW394" s="2">
        <f>'Input Sheet'!AW240</f>
        <v>0</v>
      </c>
      <c r="AX394" s="2">
        <f>'Input Sheet'!AX240</f>
        <v>0</v>
      </c>
      <c r="AY394" s="2">
        <f>'Input Sheet'!AY240</f>
        <v>0</v>
      </c>
      <c r="AZ394" s="2">
        <f>'Input Sheet'!AZ240</f>
        <v>0</v>
      </c>
      <c r="BA394" s="2">
        <f>'Input Sheet'!BA240</f>
        <v>0</v>
      </c>
      <c r="BB394" s="2">
        <f>'Input Sheet'!BB240</f>
        <v>0</v>
      </c>
      <c r="BC394" s="2">
        <f>'Input Sheet'!BC240</f>
        <v>0</v>
      </c>
      <c r="BD394" s="2">
        <f>'Input Sheet'!BD240</f>
        <v>0</v>
      </c>
      <c r="BE394" s="2">
        <f>'Input Sheet'!BE240</f>
        <v>0</v>
      </c>
      <c r="BF394" s="2">
        <f>'Input Sheet'!BF240</f>
        <v>0</v>
      </c>
      <c r="BG394" s="2">
        <f>'Input Sheet'!BG240</f>
        <v>0</v>
      </c>
      <c r="BH394" s="2">
        <f>'Input Sheet'!BH240</f>
        <v>0</v>
      </c>
      <c r="BI394" s="2">
        <f>'Input Sheet'!BI240</f>
        <v>0</v>
      </c>
      <c r="BJ394" s="2">
        <f>'Input Sheet'!BJ240</f>
        <v>0</v>
      </c>
    </row>
    <row r="395" spans="1:62" x14ac:dyDescent="0.25">
      <c r="A395" s="2" t="s">
        <v>178</v>
      </c>
      <c r="C395" s="2">
        <f>'Input Sheet'!C238+'Input Sheet'!C241</f>
        <v>0</v>
      </c>
      <c r="D395" s="2">
        <f>'Input Sheet'!D238+'Input Sheet'!D241</f>
        <v>0</v>
      </c>
      <c r="E395" s="2">
        <f>'Input Sheet'!E238+'Input Sheet'!E241</f>
        <v>0</v>
      </c>
      <c r="F395" s="2">
        <f>'Input Sheet'!F238+'Input Sheet'!F241</f>
        <v>0</v>
      </c>
      <c r="G395" s="2">
        <f>'Input Sheet'!G238+'Input Sheet'!G241</f>
        <v>0</v>
      </c>
      <c r="H395" s="2">
        <f>'Input Sheet'!H238+'Input Sheet'!H241</f>
        <v>0</v>
      </c>
      <c r="I395" s="2">
        <f>'Input Sheet'!I238+'Input Sheet'!I241</f>
        <v>0</v>
      </c>
      <c r="J395" s="2">
        <f>'Input Sheet'!J238+'Input Sheet'!J241</f>
        <v>0</v>
      </c>
      <c r="K395" s="2">
        <f>'Input Sheet'!K238+'Input Sheet'!K241</f>
        <v>0</v>
      </c>
      <c r="L395" s="2">
        <f>'Input Sheet'!L238+'Input Sheet'!L241</f>
        <v>0</v>
      </c>
      <c r="M395" s="2">
        <f>'Input Sheet'!M238+'Input Sheet'!M241</f>
        <v>0</v>
      </c>
      <c r="N395" s="2">
        <f>'Input Sheet'!N238+'Input Sheet'!N241</f>
        <v>0</v>
      </c>
      <c r="O395" s="2">
        <f>'Input Sheet'!O238+'Input Sheet'!O241</f>
        <v>0</v>
      </c>
      <c r="P395" s="2">
        <f>'Input Sheet'!P238+'Input Sheet'!P241</f>
        <v>0</v>
      </c>
      <c r="Q395" s="2">
        <f>'Input Sheet'!Q238+'Input Sheet'!Q241</f>
        <v>0</v>
      </c>
      <c r="R395" s="2">
        <f>'Input Sheet'!R238+'Input Sheet'!R241</f>
        <v>0</v>
      </c>
      <c r="S395" s="2">
        <f>'Input Sheet'!S238+'Input Sheet'!S241</f>
        <v>0</v>
      </c>
      <c r="T395" s="2">
        <f>'Input Sheet'!T238+'Input Sheet'!T241</f>
        <v>0</v>
      </c>
      <c r="U395" s="2">
        <f>'Input Sheet'!U238+'Input Sheet'!U241</f>
        <v>0</v>
      </c>
      <c r="V395" s="2">
        <f>'Input Sheet'!V238+'Input Sheet'!V241</f>
        <v>0</v>
      </c>
      <c r="W395" s="2">
        <f>'Input Sheet'!W238+'Input Sheet'!W241</f>
        <v>0</v>
      </c>
      <c r="X395" s="2">
        <f>'Input Sheet'!X238+'Input Sheet'!X241</f>
        <v>0</v>
      </c>
      <c r="Y395" s="2">
        <f>'Input Sheet'!Y238+'Input Sheet'!Y241</f>
        <v>0</v>
      </c>
      <c r="Z395" s="2">
        <f>'Input Sheet'!Z238+'Input Sheet'!Z241</f>
        <v>0</v>
      </c>
      <c r="AA395" s="2">
        <f>'Input Sheet'!AA238+'Input Sheet'!AA241</f>
        <v>0</v>
      </c>
      <c r="AB395" s="2">
        <f>'Input Sheet'!AB238+'Input Sheet'!AB241</f>
        <v>0</v>
      </c>
      <c r="AC395" s="2">
        <f>'Input Sheet'!AC238+'Input Sheet'!AC241</f>
        <v>0</v>
      </c>
      <c r="AD395" s="2">
        <f>'Input Sheet'!AD238+'Input Sheet'!AD241</f>
        <v>0</v>
      </c>
      <c r="AE395" s="2">
        <f>'Input Sheet'!AE238+'Input Sheet'!AE241</f>
        <v>0</v>
      </c>
      <c r="AF395" s="2">
        <f>'Input Sheet'!AF238+'Input Sheet'!AF241</f>
        <v>0</v>
      </c>
      <c r="AG395" s="2">
        <f>'Input Sheet'!AG238+'Input Sheet'!AG241</f>
        <v>0</v>
      </c>
      <c r="AH395" s="2">
        <f>'Input Sheet'!AH238+'Input Sheet'!AH241</f>
        <v>0</v>
      </c>
      <c r="AI395" s="2">
        <f>'Input Sheet'!AI238+'Input Sheet'!AI241</f>
        <v>0</v>
      </c>
      <c r="AJ395" s="2">
        <f>'Input Sheet'!AJ238+'Input Sheet'!AJ241</f>
        <v>0</v>
      </c>
      <c r="AK395" s="2">
        <f>'Input Sheet'!AK238+'Input Sheet'!AK241</f>
        <v>0</v>
      </c>
      <c r="AL395" s="2">
        <f>'Input Sheet'!AL238+'Input Sheet'!AL241</f>
        <v>0</v>
      </c>
      <c r="AM395" s="2">
        <f>'Input Sheet'!AM238+'Input Sheet'!AM241</f>
        <v>0</v>
      </c>
      <c r="AN395" s="2">
        <f>'Input Sheet'!AN238+'Input Sheet'!AN241</f>
        <v>0</v>
      </c>
      <c r="AO395" s="2">
        <f>'Input Sheet'!AO238+'Input Sheet'!AO241</f>
        <v>0</v>
      </c>
      <c r="AP395" s="2">
        <f>'Input Sheet'!AP238+'Input Sheet'!AP241</f>
        <v>0</v>
      </c>
      <c r="AQ395" s="2">
        <f>'Input Sheet'!AQ238+'Input Sheet'!AQ241</f>
        <v>0</v>
      </c>
      <c r="AR395" s="2">
        <f>'Input Sheet'!AR238+'Input Sheet'!AR241</f>
        <v>0</v>
      </c>
      <c r="AS395" s="2">
        <f>'Input Sheet'!AS238+'Input Sheet'!AS241</f>
        <v>0</v>
      </c>
      <c r="AT395" s="2">
        <f>'Input Sheet'!AT238+'Input Sheet'!AT241</f>
        <v>0</v>
      </c>
      <c r="AU395" s="2">
        <f>'Input Sheet'!AU238+'Input Sheet'!AU241</f>
        <v>0</v>
      </c>
      <c r="AV395" s="2">
        <f>'Input Sheet'!AV238+'Input Sheet'!AV241</f>
        <v>0</v>
      </c>
      <c r="AW395" s="2">
        <f>'Input Sheet'!AW238+'Input Sheet'!AW241</f>
        <v>0</v>
      </c>
      <c r="AX395" s="2">
        <f>'Input Sheet'!AX238+'Input Sheet'!AX241</f>
        <v>0</v>
      </c>
      <c r="AY395" s="2">
        <f>'Input Sheet'!AY238+'Input Sheet'!AY241</f>
        <v>0</v>
      </c>
      <c r="AZ395" s="2">
        <f>'Input Sheet'!AZ238+'Input Sheet'!AZ241</f>
        <v>0</v>
      </c>
      <c r="BA395" s="2">
        <f>'Input Sheet'!BA238+'Input Sheet'!BA241</f>
        <v>0</v>
      </c>
      <c r="BB395" s="2">
        <f>'Input Sheet'!BB238+'Input Sheet'!BB241</f>
        <v>0</v>
      </c>
      <c r="BC395" s="2">
        <f>'Input Sheet'!BC238+'Input Sheet'!BC241</f>
        <v>0</v>
      </c>
      <c r="BD395" s="2">
        <f>'Input Sheet'!BD238+'Input Sheet'!BD241</f>
        <v>0</v>
      </c>
      <c r="BE395" s="2">
        <f>'Input Sheet'!BE238+'Input Sheet'!BE241</f>
        <v>0</v>
      </c>
      <c r="BF395" s="2">
        <f>'Input Sheet'!BF238+'Input Sheet'!BF241</f>
        <v>0</v>
      </c>
      <c r="BG395" s="2">
        <f>'Input Sheet'!BG238+'Input Sheet'!BG241</f>
        <v>0</v>
      </c>
      <c r="BH395" s="2">
        <f>'Input Sheet'!BH238+'Input Sheet'!BH241</f>
        <v>0</v>
      </c>
      <c r="BI395" s="2">
        <f>'Input Sheet'!BI238+'Input Sheet'!BI241</f>
        <v>0</v>
      </c>
      <c r="BJ395" s="2">
        <f>'Input Sheet'!BJ238+'Input Sheet'!BJ241</f>
        <v>0</v>
      </c>
    </row>
    <row r="396" spans="1:62" x14ac:dyDescent="0.25">
      <c r="A396" s="2" t="s">
        <v>179</v>
      </c>
      <c r="C396" s="2">
        <f>'Input Sheet'!C238</f>
        <v>0</v>
      </c>
      <c r="D396" s="2">
        <f>'Input Sheet'!D238</f>
        <v>0</v>
      </c>
      <c r="E396" s="2">
        <f>'Input Sheet'!E238</f>
        <v>0</v>
      </c>
      <c r="F396" s="2">
        <f>'Input Sheet'!F238</f>
        <v>0</v>
      </c>
      <c r="G396" s="2">
        <f>'Input Sheet'!G238</f>
        <v>0</v>
      </c>
      <c r="H396" s="2">
        <f>'Input Sheet'!H238</f>
        <v>0</v>
      </c>
      <c r="I396" s="2">
        <f>'Input Sheet'!I238</f>
        <v>0</v>
      </c>
      <c r="J396" s="2">
        <f>'Input Sheet'!J238</f>
        <v>0</v>
      </c>
      <c r="K396" s="2">
        <f>'Input Sheet'!K238</f>
        <v>0</v>
      </c>
      <c r="L396" s="2">
        <f>'Input Sheet'!L238</f>
        <v>0</v>
      </c>
      <c r="M396" s="2">
        <f>'Input Sheet'!M238</f>
        <v>0</v>
      </c>
      <c r="N396" s="2">
        <f>'Input Sheet'!N238</f>
        <v>0</v>
      </c>
      <c r="O396" s="2">
        <f>'Input Sheet'!O238</f>
        <v>0</v>
      </c>
      <c r="P396" s="2">
        <f>'Input Sheet'!P238</f>
        <v>0</v>
      </c>
      <c r="Q396" s="2">
        <f>'Input Sheet'!Q238</f>
        <v>0</v>
      </c>
      <c r="R396" s="2">
        <f>'Input Sheet'!R238</f>
        <v>0</v>
      </c>
      <c r="S396" s="2">
        <f>'Input Sheet'!S238</f>
        <v>0</v>
      </c>
      <c r="T396" s="2">
        <f>'Input Sheet'!T238</f>
        <v>0</v>
      </c>
      <c r="U396" s="2">
        <f>'Input Sheet'!U238</f>
        <v>0</v>
      </c>
      <c r="V396" s="2">
        <f>'Input Sheet'!V238</f>
        <v>0</v>
      </c>
      <c r="W396" s="2">
        <f>'Input Sheet'!W238</f>
        <v>0</v>
      </c>
      <c r="X396" s="2">
        <f>'Input Sheet'!X238</f>
        <v>0</v>
      </c>
      <c r="Y396" s="2">
        <f>'Input Sheet'!Y238</f>
        <v>0</v>
      </c>
      <c r="Z396" s="2">
        <f>'Input Sheet'!Z238</f>
        <v>0</v>
      </c>
      <c r="AA396" s="2">
        <f>'Input Sheet'!AA238</f>
        <v>0</v>
      </c>
      <c r="AB396" s="2">
        <f>'Input Sheet'!AB238</f>
        <v>0</v>
      </c>
      <c r="AC396" s="2">
        <f>'Input Sheet'!AC238</f>
        <v>0</v>
      </c>
      <c r="AD396" s="2">
        <f>'Input Sheet'!AD238</f>
        <v>0</v>
      </c>
      <c r="AE396" s="2">
        <f>'Input Sheet'!AE238</f>
        <v>0</v>
      </c>
      <c r="AF396" s="2">
        <f>'Input Sheet'!AF238</f>
        <v>0</v>
      </c>
      <c r="AG396" s="2">
        <f>'Input Sheet'!AG238</f>
        <v>0</v>
      </c>
      <c r="AH396" s="2">
        <f>'Input Sheet'!AH238</f>
        <v>0</v>
      </c>
      <c r="AI396" s="2">
        <f>'Input Sheet'!AI238</f>
        <v>0</v>
      </c>
      <c r="AJ396" s="2">
        <f>'Input Sheet'!AJ238</f>
        <v>0</v>
      </c>
      <c r="AK396" s="2">
        <f>'Input Sheet'!AK238</f>
        <v>0</v>
      </c>
      <c r="AL396" s="2">
        <f>'Input Sheet'!AL238</f>
        <v>0</v>
      </c>
      <c r="AM396" s="2">
        <f>'Input Sheet'!AM238</f>
        <v>0</v>
      </c>
      <c r="AN396" s="2">
        <f>'Input Sheet'!AN238</f>
        <v>0</v>
      </c>
      <c r="AO396" s="2">
        <f>'Input Sheet'!AO238</f>
        <v>0</v>
      </c>
      <c r="AP396" s="2">
        <f>'Input Sheet'!AP238</f>
        <v>0</v>
      </c>
      <c r="AQ396" s="2">
        <f>'Input Sheet'!AQ238</f>
        <v>0</v>
      </c>
      <c r="AR396" s="2">
        <f>'Input Sheet'!AR238</f>
        <v>0</v>
      </c>
      <c r="AS396" s="2">
        <f>'Input Sheet'!AS238</f>
        <v>0</v>
      </c>
      <c r="AT396" s="2">
        <f>'Input Sheet'!AT238</f>
        <v>0</v>
      </c>
      <c r="AU396" s="2">
        <f>'Input Sheet'!AU238</f>
        <v>0</v>
      </c>
      <c r="AV396" s="2">
        <f>'Input Sheet'!AV238</f>
        <v>0</v>
      </c>
      <c r="AW396" s="2">
        <f>'Input Sheet'!AW238</f>
        <v>0</v>
      </c>
      <c r="AX396" s="2">
        <f>'Input Sheet'!AX238</f>
        <v>0</v>
      </c>
      <c r="AY396" s="2">
        <f>'Input Sheet'!AY238</f>
        <v>0</v>
      </c>
      <c r="AZ396" s="2">
        <f>'Input Sheet'!AZ238</f>
        <v>0</v>
      </c>
      <c r="BA396" s="2">
        <f>'Input Sheet'!BA238</f>
        <v>0</v>
      </c>
      <c r="BB396" s="2">
        <f>'Input Sheet'!BB238</f>
        <v>0</v>
      </c>
      <c r="BC396" s="2">
        <f>'Input Sheet'!BC238</f>
        <v>0</v>
      </c>
      <c r="BD396" s="2">
        <f>'Input Sheet'!BD238</f>
        <v>0</v>
      </c>
      <c r="BE396" s="2">
        <f>'Input Sheet'!BE238</f>
        <v>0</v>
      </c>
      <c r="BF396" s="2">
        <f>'Input Sheet'!BF238</f>
        <v>0</v>
      </c>
      <c r="BG396" s="2">
        <f>'Input Sheet'!BG238</f>
        <v>0</v>
      </c>
      <c r="BH396" s="2">
        <f>'Input Sheet'!BH238</f>
        <v>0</v>
      </c>
      <c r="BI396" s="2">
        <f>'Input Sheet'!BI238</f>
        <v>0</v>
      </c>
      <c r="BJ396" s="2">
        <f>'Input Sheet'!BJ238</f>
        <v>0</v>
      </c>
    </row>
    <row r="398" spans="1:62" x14ac:dyDescent="0.25">
      <c r="C398" s="29">
        <f>IF(D4-C4=1,1,0)</f>
        <v>0</v>
      </c>
      <c r="D398" s="29">
        <f t="shared" ref="D398:AL398" si="272">IF(E4-D4=1,1,0)</f>
        <v>0</v>
      </c>
      <c r="E398" s="29">
        <f t="shared" si="272"/>
        <v>0</v>
      </c>
      <c r="F398" s="29">
        <f t="shared" si="272"/>
        <v>0</v>
      </c>
      <c r="G398" s="29">
        <f t="shared" si="272"/>
        <v>0</v>
      </c>
      <c r="H398" s="29">
        <f t="shared" si="272"/>
        <v>0</v>
      </c>
      <c r="I398" s="29">
        <f t="shared" si="272"/>
        <v>0</v>
      </c>
      <c r="J398" s="29">
        <f t="shared" si="272"/>
        <v>0</v>
      </c>
      <c r="K398" s="29">
        <f t="shared" si="272"/>
        <v>0</v>
      </c>
      <c r="L398" s="29">
        <f t="shared" si="272"/>
        <v>0</v>
      </c>
      <c r="M398" s="29">
        <f t="shared" si="272"/>
        <v>0</v>
      </c>
      <c r="N398" s="29">
        <f t="shared" si="272"/>
        <v>1</v>
      </c>
      <c r="O398" s="29">
        <f t="shared" si="272"/>
        <v>0</v>
      </c>
      <c r="P398" s="29">
        <f t="shared" si="272"/>
        <v>0</v>
      </c>
      <c r="Q398" s="29">
        <f t="shared" si="272"/>
        <v>0</v>
      </c>
      <c r="R398" s="29">
        <f t="shared" si="272"/>
        <v>0</v>
      </c>
      <c r="S398" s="29">
        <f t="shared" si="272"/>
        <v>0</v>
      </c>
      <c r="T398" s="29">
        <f t="shared" si="272"/>
        <v>0</v>
      </c>
      <c r="U398" s="29">
        <f t="shared" si="272"/>
        <v>0</v>
      </c>
      <c r="V398" s="29">
        <f t="shared" si="272"/>
        <v>0</v>
      </c>
      <c r="W398" s="29">
        <f t="shared" si="272"/>
        <v>0</v>
      </c>
      <c r="X398" s="29">
        <f t="shared" si="272"/>
        <v>0</v>
      </c>
      <c r="Y398" s="29">
        <f t="shared" si="272"/>
        <v>0</v>
      </c>
      <c r="Z398" s="29">
        <f t="shared" si="272"/>
        <v>1</v>
      </c>
      <c r="AA398" s="29">
        <f t="shared" si="272"/>
        <v>0</v>
      </c>
      <c r="AB398" s="29">
        <f t="shared" si="272"/>
        <v>0</v>
      </c>
      <c r="AC398" s="29">
        <f t="shared" si="272"/>
        <v>0</v>
      </c>
      <c r="AD398" s="29">
        <f t="shared" si="272"/>
        <v>0</v>
      </c>
      <c r="AE398" s="29">
        <f t="shared" si="272"/>
        <v>0</v>
      </c>
      <c r="AF398" s="29">
        <f t="shared" si="272"/>
        <v>0</v>
      </c>
      <c r="AG398" s="29">
        <f t="shared" si="272"/>
        <v>0</v>
      </c>
      <c r="AH398" s="29">
        <f t="shared" si="272"/>
        <v>0</v>
      </c>
      <c r="AI398" s="29">
        <f t="shared" si="272"/>
        <v>0</v>
      </c>
      <c r="AJ398" s="29">
        <f t="shared" si="272"/>
        <v>0</v>
      </c>
      <c r="AK398" s="29">
        <f t="shared" si="272"/>
        <v>0</v>
      </c>
      <c r="AL398" s="29">
        <f t="shared" si="272"/>
        <v>1</v>
      </c>
      <c r="AM398" s="29">
        <f t="shared" ref="AM398:BJ398" si="273">IF(AN4-AM4=1,1,0)</f>
        <v>0</v>
      </c>
      <c r="AN398" s="29">
        <f t="shared" si="273"/>
        <v>0</v>
      </c>
      <c r="AO398" s="29">
        <f t="shared" si="273"/>
        <v>0</v>
      </c>
      <c r="AP398" s="29">
        <f t="shared" si="273"/>
        <v>0</v>
      </c>
      <c r="AQ398" s="29">
        <f t="shared" si="273"/>
        <v>0</v>
      </c>
      <c r="AR398" s="29">
        <f t="shared" si="273"/>
        <v>0</v>
      </c>
      <c r="AS398" s="29">
        <f t="shared" si="273"/>
        <v>0</v>
      </c>
      <c r="AT398" s="29">
        <f t="shared" si="273"/>
        <v>0</v>
      </c>
      <c r="AU398" s="29">
        <f t="shared" si="273"/>
        <v>0</v>
      </c>
      <c r="AV398" s="29">
        <f t="shared" si="273"/>
        <v>0</v>
      </c>
      <c r="AW398" s="29">
        <f t="shared" si="273"/>
        <v>0</v>
      </c>
      <c r="AX398" s="29">
        <f t="shared" si="273"/>
        <v>1</v>
      </c>
      <c r="AY398" s="29">
        <f t="shared" si="273"/>
        <v>0</v>
      </c>
      <c r="AZ398" s="29">
        <f t="shared" si="273"/>
        <v>0</v>
      </c>
      <c r="BA398" s="29">
        <f t="shared" si="273"/>
        <v>0</v>
      </c>
      <c r="BB398" s="29">
        <f t="shared" si="273"/>
        <v>0</v>
      </c>
      <c r="BC398" s="29">
        <f t="shared" si="273"/>
        <v>0</v>
      </c>
      <c r="BD398" s="29">
        <f t="shared" si="273"/>
        <v>0</v>
      </c>
      <c r="BE398" s="29">
        <f t="shared" si="273"/>
        <v>0</v>
      </c>
      <c r="BF398" s="29">
        <f t="shared" si="273"/>
        <v>0</v>
      </c>
      <c r="BG398" s="29">
        <f t="shared" si="273"/>
        <v>0</v>
      </c>
      <c r="BH398" s="29">
        <f t="shared" si="273"/>
        <v>0</v>
      </c>
      <c r="BI398" s="29">
        <f t="shared" si="273"/>
        <v>0</v>
      </c>
      <c r="BJ398" s="29">
        <f t="shared" si="273"/>
        <v>1</v>
      </c>
    </row>
    <row r="399" spans="1:62" x14ac:dyDescent="0.25">
      <c r="B399" s="29" t="s">
        <v>253</v>
      </c>
      <c r="C399" s="29">
        <f>'Output Sheet'!C120</f>
        <v>-121676.88214756944</v>
      </c>
      <c r="D399" s="29">
        <f>IF(C398=1,'Output Sheet'!D120,'Output Sheet'!D120+C399)</f>
        <v>-262543.75997052051</v>
      </c>
      <c r="E399" s="29">
        <f>IF(D398=1,'Output Sheet'!E120,'Output Sheet'!E120+D399)</f>
        <v>-385790.40738870832</v>
      </c>
      <c r="F399" s="29">
        <f>IF(E398=1,'Output Sheet'!F120,'Output Sheet'!F120+E399)</f>
        <v>-513769.44989397319</v>
      </c>
      <c r="G399" s="29">
        <f>IF(F398=1,'Output Sheet'!G120,'Output Sheet'!G120+F399)</f>
        <v>-634062.53819528338</v>
      </c>
      <c r="H399" s="29">
        <f>IF(G398=1,'Output Sheet'!H120,'Output Sheet'!H120+G399)</f>
        <v>-752185.1110085129</v>
      </c>
      <c r="I399" s="29">
        <f>IF(H398=1,'Output Sheet'!I120,'Output Sheet'!I120+H399)</f>
        <v>-831666.48140128329</v>
      </c>
      <c r="J399" s="29">
        <f>IF(I398=1,'Output Sheet'!J120,'Output Sheet'!J120+I399)</f>
        <v>-895282.43511983426</v>
      </c>
      <c r="K399" s="29">
        <f>IF(J398=1,'Output Sheet'!K120,'Output Sheet'!K120+J399)</f>
        <v>-943328.61456376361</v>
      </c>
      <c r="L399" s="29">
        <f>IF(K398=1,'Output Sheet'!L120,'Output Sheet'!L120+K399)</f>
        <v>-976053.25908442121</v>
      </c>
      <c r="M399" s="29">
        <f>IF(L398=1,'Output Sheet'!M120,'Output Sheet'!M120+L399)</f>
        <v>-993757.93623624474</v>
      </c>
      <c r="N399" s="29">
        <f>IF(M398=1,'Output Sheet'!N120,'Output Sheet'!N120+M399)</f>
        <v>-996702.81574283272</v>
      </c>
      <c r="O399" s="29">
        <f>IF(N398=1,'Output Sheet'!O120,'Output Sheet'!O120+N399)</f>
        <v>-108895.21548977908</v>
      </c>
      <c r="P399" s="29">
        <f>IF(O398=1,'Output Sheet'!P120,'Output Sheet'!P120+O399)</f>
        <v>-186590.67937579213</v>
      </c>
      <c r="Q399" s="29">
        <f>IF(P398=1,'Output Sheet'!Q120,'Output Sheet'!Q120+P399)</f>
        <v>-238295.75292288073</v>
      </c>
      <c r="R399" s="29">
        <f>IF(Q398=1,'Output Sheet'!R120,'Output Sheet'!R120+Q399)</f>
        <v>-264306.55220655823</v>
      </c>
      <c r="S399" s="29">
        <f>IF(R398=1,'Output Sheet'!S120,'Output Sheet'!S120+R399)</f>
        <v>-264798.37240195926</v>
      </c>
      <c r="T399" s="29">
        <f>IF(S398=1,'Output Sheet'!T120,'Output Sheet'!T120+S399)</f>
        <v>-239994.17784251051</v>
      </c>
      <c r="U399" s="29">
        <f>IF(T398=1,'Output Sheet'!U120,'Output Sheet'!U120+T399)</f>
        <v>-178342.0659556493</v>
      </c>
      <c r="V399" s="29">
        <f>IF(U398=1,'Output Sheet'!V120,'Output Sheet'!V120+U399)</f>
        <v>-125608.43584137117</v>
      </c>
      <c r="W399" s="29">
        <f>IF(V398=1,'Output Sheet'!W120,'Output Sheet'!W120+V399)</f>
        <v>-21197.806200911364</v>
      </c>
      <c r="X399" s="29">
        <f>IF(W398=1,'Output Sheet'!X120,'Output Sheet'!X120+W399)</f>
        <v>114385.53606702849</v>
      </c>
      <c r="Y399" s="29">
        <f>IF(X398=1,'Output Sheet'!Y120,'Output Sheet'!Y120+X399)</f>
        <v>281794.78888829902</v>
      </c>
      <c r="Z399" s="29">
        <f>IF(Y398=1,'Output Sheet'!Z120,'Output Sheet'!Z120+Y399)</f>
        <v>481030.44893891213</v>
      </c>
      <c r="AA399" s="29">
        <f>IF(Z398=1,'Output Sheet'!AA120,'Output Sheet'!AA120+Z399)</f>
        <v>121311.31448512843</v>
      </c>
      <c r="AB399" s="29">
        <f>IF(AA398=1,'Output Sheet'!AB120,'Output Sheet'!AB120+AA399)</f>
        <v>278900.66027896968</v>
      </c>
      <c r="AC399" s="29">
        <f>IF(AB398=1,'Output Sheet'!AC120,'Output Sheet'!AC120+AB399)</f>
        <v>472719.08508179383</v>
      </c>
      <c r="AD399" s="29">
        <f>IF(AC398=1,'Output Sheet'!AD120,'Output Sheet'!AD120+AC399)</f>
        <v>701666.86227152054</v>
      </c>
      <c r="AE399" s="29">
        <f>IF(AD398=1,'Output Sheet'!AE120,'Output Sheet'!AE120+AD399)</f>
        <v>966766.37754359108</v>
      </c>
      <c r="AF399" s="29">
        <f>IF(AE398=1,'Output Sheet'!AF120,'Output Sheet'!AF120+AE399)</f>
        <v>1268002.0476039378</v>
      </c>
      <c r="AG399" s="29">
        <f>IF(AF398=1,'Output Sheet'!AG120,'Output Sheet'!AG120+AF399)</f>
        <v>1590349.9641486057</v>
      </c>
      <c r="AH399" s="29">
        <f>IF(AG398=1,'Output Sheet'!AH120,'Output Sheet'!AH120+AG399)</f>
        <v>1960664.8767510196</v>
      </c>
      <c r="AI399" s="29">
        <f>IF(AH398=1,'Output Sheet'!AI120,'Output Sheet'!AI120+AH399)</f>
        <v>2382006.7751023006</v>
      </c>
      <c r="AJ399" s="29">
        <f>IF(AI398=1,'Output Sheet'!AJ120,'Output Sheet'!AJ120+AI399)</f>
        <v>2846822.3328815685</v>
      </c>
      <c r="AK399" s="29">
        <f>IF(AJ398=1,'Output Sheet'!AK120,'Output Sheet'!AK120+AJ399)</f>
        <v>3355240.4392292337</v>
      </c>
      <c r="AL399" s="29">
        <f>IF(AK398=1,'Output Sheet'!AL120,'Output Sheet'!AL120+AK399)</f>
        <v>3907050.8831136813</v>
      </c>
      <c r="AM399" s="29">
        <f>IF(AL398=1,'Output Sheet'!AM120,'Output Sheet'!AM120+AL399)</f>
        <v>472928.81503089552</v>
      </c>
      <c r="AN399" s="29">
        <f>IF(AM398=1,'Output Sheet'!AN120,'Output Sheet'!AN120+AM399)</f>
        <v>993109.95266402396</v>
      </c>
      <c r="AO399" s="29">
        <f>IF(AN398=1,'Output Sheet'!AO120,'Output Sheet'!AO120+AN399)</f>
        <v>1549351.7735489924</v>
      </c>
      <c r="AP399" s="29">
        <f>IF(AO398=1,'Output Sheet'!AP120,'Output Sheet'!AP120+AO399)</f>
        <v>2156859.2141940398</v>
      </c>
      <c r="AQ399" s="29">
        <f>IF(AP398=1,'Output Sheet'!AQ120,'Output Sheet'!AQ120+AP399)</f>
        <v>2810947.6997286077</v>
      </c>
      <c r="AR399" s="29">
        <f>IF(AQ398=1,'Output Sheet'!AR120,'Output Sheet'!AR120+AQ399)</f>
        <v>3511424.5180218071</v>
      </c>
      <c r="AS399" s="29">
        <f>IF(AR398=1,'Output Sheet'!AS120,'Output Sheet'!AS120+AR399)</f>
        <v>4257492.4721098803</v>
      </c>
      <c r="AT399" s="29">
        <f>IF(AS398=1,'Output Sheet'!AT120,'Output Sheet'!AT120+AS399)</f>
        <v>5049584.7970033409</v>
      </c>
      <c r="AU399" s="29">
        <f>IF(AT398=1,'Output Sheet'!AU120,'Output Sheet'!AU120+AT399)</f>
        <v>5885818.7854480371</v>
      </c>
      <c r="AV399" s="29">
        <f>IF(AU398=1,'Output Sheet'!AV120,'Output Sheet'!AV120+AU399)</f>
        <v>6767014.1230973434</v>
      </c>
      <c r="AW399" s="29">
        <f>IF(AV398=1,'Output Sheet'!AW120,'Output Sheet'!AW120+AV399)</f>
        <v>7693730.4310910739</v>
      </c>
      <c r="AX399" s="29">
        <f>IF(AW398=1,'Output Sheet'!AX120,'Output Sheet'!AX120+AW399)</f>
        <v>8655372.4589191563</v>
      </c>
      <c r="AY399" s="29">
        <f>IF(AX398=1,'Output Sheet'!AY120,'Output Sheet'!AY120+AX399)</f>
        <v>1015852.2383535944</v>
      </c>
      <c r="AZ399" s="29">
        <f>IF(AY398=1,'Output Sheet'!AZ120,'Output Sheet'!AZ120+AY399)</f>
        <v>2110461.4843048677</v>
      </c>
      <c r="BA399" s="29">
        <f>IF(AZ398=1,'Output Sheet'!BA120,'Output Sheet'!BA120+AZ399)</f>
        <v>3268790.3831467605</v>
      </c>
      <c r="BB399" s="29">
        <f>IF(BA398=1,'Output Sheet'!BB120,'Output Sheet'!BB120+BA399)</f>
        <v>4489802.9058490843</v>
      </c>
      <c r="BC399" s="29">
        <f>IF(BB398=1,'Output Sheet'!BC120,'Output Sheet'!BC120+BB399)</f>
        <v>5774424.8720091153</v>
      </c>
      <c r="BD399" s="29">
        <f>IF(BC398=1,'Output Sheet'!BD120,'Output Sheet'!BD120+BC399)</f>
        <v>7122606.5247776061</v>
      </c>
      <c r="BE399" s="29">
        <f>IF(BD398=1,'Output Sheet'!BE120,'Output Sheet'!BE120+BD399)</f>
        <v>8533175.3440825753</v>
      </c>
      <c r="BF399" s="29">
        <f>IF(BE398=1,'Output Sheet'!BF120,'Output Sheet'!BF120+BE399)</f>
        <v>10007216.93036988</v>
      </c>
      <c r="BG399" s="29">
        <f>IF(BF398=1,'Output Sheet'!BG120,'Output Sheet'!BG120+BF399)</f>
        <v>11540913.038300708</v>
      </c>
      <c r="BH399" s="29">
        <f>IF(BG398=1,'Output Sheet'!BH120,'Output Sheet'!BH120+BG399)</f>
        <v>13136738.773291567</v>
      </c>
      <c r="BI399" s="29">
        <f>IF(BH398=1,'Output Sheet'!BI120,'Output Sheet'!BI120+BH399)</f>
        <v>14795939.562664377</v>
      </c>
      <c r="BJ399" s="29">
        <f>IF(BI398=1,'Output Sheet'!BJ120,'Output Sheet'!BJ120+BI399)</f>
        <v>16518495.097873587</v>
      </c>
    </row>
    <row r="400" spans="1:62" x14ac:dyDescent="0.25">
      <c r="A400" s="4" t="s">
        <v>83</v>
      </c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  <c r="BJ400" s="31"/>
    </row>
    <row r="401" spans="1:62" x14ac:dyDescent="0.25">
      <c r="A401" s="2" t="s">
        <v>254</v>
      </c>
      <c r="C401" s="2">
        <v>0</v>
      </c>
      <c r="D401" s="2">
        <f>C404</f>
        <v>0</v>
      </c>
      <c r="E401" s="2">
        <f t="shared" ref="E401:AL401" si="274">D404</f>
        <v>0</v>
      </c>
      <c r="F401" s="2">
        <f t="shared" si="274"/>
        <v>0</v>
      </c>
      <c r="G401" s="2">
        <f t="shared" si="274"/>
        <v>0</v>
      </c>
      <c r="H401" s="2">
        <f t="shared" si="274"/>
        <v>0</v>
      </c>
      <c r="I401" s="2">
        <f t="shared" si="274"/>
        <v>0</v>
      </c>
      <c r="J401" s="2">
        <f t="shared" si="274"/>
        <v>0</v>
      </c>
      <c r="K401" s="2">
        <f t="shared" si="274"/>
        <v>0</v>
      </c>
      <c r="L401" s="2">
        <f t="shared" si="274"/>
        <v>0</v>
      </c>
      <c r="M401" s="2">
        <f t="shared" si="274"/>
        <v>0</v>
      </c>
      <c r="N401" s="2">
        <f t="shared" si="274"/>
        <v>0</v>
      </c>
      <c r="O401" s="2">
        <f t="shared" si="274"/>
        <v>-99670.281574283275</v>
      </c>
      <c r="P401" s="2">
        <f t="shared" si="274"/>
        <v>-99670.281574283275</v>
      </c>
      <c r="Q401" s="2">
        <f t="shared" si="274"/>
        <v>-99670.281574283275</v>
      </c>
      <c r="R401" s="2">
        <f t="shared" si="274"/>
        <v>-99670.281574283275</v>
      </c>
      <c r="S401" s="2">
        <f t="shared" si="274"/>
        <v>-99670.281574283275</v>
      </c>
      <c r="T401" s="2">
        <f t="shared" si="274"/>
        <v>-99670.281574283275</v>
      </c>
      <c r="U401" s="2">
        <f t="shared" si="274"/>
        <v>-99670.281574283275</v>
      </c>
      <c r="V401" s="2">
        <f t="shared" si="274"/>
        <v>-99670.281574283275</v>
      </c>
      <c r="W401" s="2">
        <f t="shared" si="274"/>
        <v>-99670.281574283275</v>
      </c>
      <c r="X401" s="2">
        <f t="shared" si="274"/>
        <v>-99670.281574283275</v>
      </c>
      <c r="Y401" s="2">
        <f t="shared" si="274"/>
        <v>-99670.281574283275</v>
      </c>
      <c r="Z401" s="2">
        <f t="shared" si="274"/>
        <v>-99670.281574283275</v>
      </c>
      <c r="AA401" s="2">
        <f t="shared" si="274"/>
        <v>0</v>
      </c>
      <c r="AB401" s="2">
        <f t="shared" si="274"/>
        <v>0</v>
      </c>
      <c r="AC401" s="2">
        <f t="shared" si="274"/>
        <v>0</v>
      </c>
      <c r="AD401" s="2">
        <f t="shared" si="274"/>
        <v>0</v>
      </c>
      <c r="AE401" s="2">
        <f t="shared" si="274"/>
        <v>0</v>
      </c>
      <c r="AF401" s="2">
        <f t="shared" si="274"/>
        <v>0</v>
      </c>
      <c r="AG401" s="2">
        <f t="shared" si="274"/>
        <v>0</v>
      </c>
      <c r="AH401" s="2">
        <f t="shared" si="274"/>
        <v>0</v>
      </c>
      <c r="AI401" s="2">
        <f t="shared" si="274"/>
        <v>0</v>
      </c>
      <c r="AJ401" s="2">
        <f t="shared" si="274"/>
        <v>0</v>
      </c>
      <c r="AK401" s="2">
        <f t="shared" si="274"/>
        <v>0</v>
      </c>
      <c r="AL401" s="2">
        <f t="shared" si="274"/>
        <v>0</v>
      </c>
      <c r="AM401" s="2">
        <f t="shared" ref="AM401:BJ401" si="275">AL404</f>
        <v>0</v>
      </c>
      <c r="AN401" s="2">
        <f t="shared" si="275"/>
        <v>0</v>
      </c>
      <c r="AO401" s="2">
        <f t="shared" si="275"/>
        <v>0</v>
      </c>
      <c r="AP401" s="2">
        <f t="shared" si="275"/>
        <v>0</v>
      </c>
      <c r="AQ401" s="2">
        <f t="shared" si="275"/>
        <v>0</v>
      </c>
      <c r="AR401" s="2">
        <f t="shared" si="275"/>
        <v>0</v>
      </c>
      <c r="AS401" s="2">
        <f t="shared" si="275"/>
        <v>0</v>
      </c>
      <c r="AT401" s="2">
        <f t="shared" si="275"/>
        <v>0</v>
      </c>
      <c r="AU401" s="2">
        <f t="shared" si="275"/>
        <v>0</v>
      </c>
      <c r="AV401" s="2">
        <f t="shared" si="275"/>
        <v>0</v>
      </c>
      <c r="AW401" s="2">
        <f t="shared" si="275"/>
        <v>0</v>
      </c>
      <c r="AX401" s="2">
        <f t="shared" si="275"/>
        <v>0</v>
      </c>
      <c r="AY401" s="2">
        <f t="shared" si="275"/>
        <v>0</v>
      </c>
      <c r="AZ401" s="2">
        <f t="shared" si="275"/>
        <v>0</v>
      </c>
      <c r="BA401" s="2">
        <f t="shared" si="275"/>
        <v>0</v>
      </c>
      <c r="BB401" s="2">
        <f t="shared" si="275"/>
        <v>0</v>
      </c>
      <c r="BC401" s="2">
        <f t="shared" si="275"/>
        <v>0</v>
      </c>
      <c r="BD401" s="2">
        <f t="shared" si="275"/>
        <v>0</v>
      </c>
      <c r="BE401" s="2">
        <f t="shared" si="275"/>
        <v>0</v>
      </c>
      <c r="BF401" s="2">
        <f t="shared" si="275"/>
        <v>0</v>
      </c>
      <c r="BG401" s="2">
        <f t="shared" si="275"/>
        <v>0</v>
      </c>
      <c r="BH401" s="2">
        <f t="shared" si="275"/>
        <v>0</v>
      </c>
      <c r="BI401" s="2">
        <f t="shared" si="275"/>
        <v>0</v>
      </c>
      <c r="BJ401" s="2">
        <f t="shared" si="275"/>
        <v>0</v>
      </c>
    </row>
    <row r="402" spans="1:62" x14ac:dyDescent="0.25">
      <c r="A402" s="2" t="s">
        <v>255</v>
      </c>
      <c r="C402" s="2">
        <f>IF(C398=1,IF(C399&lt;'Input Sheet'!$C$244,10%*C399,IF(C399&lt;'Input Sheet'!$D$244,'Input Sheet'!$C$245*C399,IF(C399&lt;'Input Sheet'!$E$244,'Input Sheet'!$D$245*C399,'Input Sheet'!$E$245*C399))),0)</f>
        <v>0</v>
      </c>
      <c r="D402" s="2">
        <f>IF(D398=1,IF(D399&lt;'Input Sheet'!$C$244,10%*D399,IF(D399&lt;'Input Sheet'!$D$244,'Input Sheet'!$C$245*D399,IF(D399&lt;'Input Sheet'!$E$244,'Input Sheet'!$D$245*D399,'Input Sheet'!$E$245*D399))),0)</f>
        <v>0</v>
      </c>
      <c r="E402" s="2">
        <f>IF(E398=1,IF(E399&lt;'Input Sheet'!$C$244,10%*E399,IF(E399&lt;'Input Sheet'!$D$244,'Input Sheet'!$C$245*E399,IF(E399&lt;'Input Sheet'!$E$244,'Input Sheet'!$D$245*E399,'Input Sheet'!$E$245*E399))),0)</f>
        <v>0</v>
      </c>
      <c r="F402" s="2">
        <f>IF(F398=1,IF(F399&lt;'Input Sheet'!$C$244,10%*F399,IF(F399&lt;'Input Sheet'!$D$244,'Input Sheet'!$C$245*F399,IF(F399&lt;'Input Sheet'!$E$244,'Input Sheet'!$D$245*F399,'Input Sheet'!$E$245*F399))),0)</f>
        <v>0</v>
      </c>
      <c r="G402" s="2">
        <f>IF(G398=1,IF(G399&lt;'Input Sheet'!$C$244,10%*G399,IF(G399&lt;'Input Sheet'!$D$244,'Input Sheet'!$C$245*G399,IF(G399&lt;'Input Sheet'!$E$244,'Input Sheet'!$D$245*G399,'Input Sheet'!$E$245*G399))),0)</f>
        <v>0</v>
      </c>
      <c r="H402" s="2">
        <f>IF(H398=1,IF(H399&lt;'Input Sheet'!$C$244,10%*H399,IF(H399&lt;'Input Sheet'!$D$244,'Input Sheet'!$C$245*H399,IF(H399&lt;'Input Sheet'!$E$244,'Input Sheet'!$D$245*H399,'Input Sheet'!$E$245*H399))),0)</f>
        <v>0</v>
      </c>
      <c r="I402" s="2">
        <f>IF(I398=1,IF(I399&lt;'Input Sheet'!$C$244,10%*I399,IF(I399&lt;'Input Sheet'!$D$244,'Input Sheet'!$C$245*I399,IF(I399&lt;'Input Sheet'!$E$244,'Input Sheet'!$D$245*I399,'Input Sheet'!$E$245*I399))),0)</f>
        <v>0</v>
      </c>
      <c r="J402" s="2">
        <f>IF(J398=1,IF(J399&lt;'Input Sheet'!$C$244,10%*J399,IF(J399&lt;'Input Sheet'!$D$244,'Input Sheet'!$C$245*J399,IF(J399&lt;'Input Sheet'!$E$244,'Input Sheet'!$D$245*J399,'Input Sheet'!$E$245*J399))),0)</f>
        <v>0</v>
      </c>
      <c r="K402" s="2">
        <f>IF(K398=1,IF(K399&lt;'Input Sheet'!$C$244,10%*K399,IF(K399&lt;'Input Sheet'!$D$244,'Input Sheet'!$C$245*K399,IF(K399&lt;'Input Sheet'!$E$244,'Input Sheet'!$D$245*K399,'Input Sheet'!$E$245*K399))),0)</f>
        <v>0</v>
      </c>
      <c r="L402" s="2">
        <f>IF(L398=1,IF(L399&lt;'Input Sheet'!$C$244,10%*L399,IF(L399&lt;'Input Sheet'!$D$244,'Input Sheet'!$C$245*L399,IF(L399&lt;'Input Sheet'!$E$244,'Input Sheet'!$D$245*L399,'Input Sheet'!$E$245*L399))),0)</f>
        <v>0</v>
      </c>
      <c r="M402" s="2">
        <f>IF(M398=1,IF(M399&lt;'Input Sheet'!$C$244,10%*M399,IF(M399&lt;'Input Sheet'!$D$244,'Input Sheet'!$C$245*M399,IF(M399&lt;'Input Sheet'!$E$244,'Input Sheet'!$D$245*M399,'Input Sheet'!$E$245*M399))),0)</f>
        <v>0</v>
      </c>
      <c r="N402" s="2">
        <f>IF(N398=1,IF(N399&lt;'Input Sheet'!$C$244,10%*N399,IF(N399&lt;'Input Sheet'!$D$244,'Input Sheet'!$C$245*N399,IF(N399&lt;'Input Sheet'!$E$244,'Input Sheet'!$D$245*N399,'Input Sheet'!$E$245*N399))),0)</f>
        <v>-99670.281574283275</v>
      </c>
      <c r="O402" s="2">
        <f>IF(O398=1,IF(O399&lt;'Input Sheet'!$C$244,10%*O399,IF(O399&lt;'Input Sheet'!$D$244,'Input Sheet'!$C$245*O399,IF(O399&lt;'Input Sheet'!$E$244,'Input Sheet'!$D$245*O399,'Input Sheet'!$E$245*O399))),0)</f>
        <v>0</v>
      </c>
      <c r="P402" s="2">
        <f>IF(P398=1,IF(P399&lt;'Input Sheet'!$C$244,10%*P399,IF(P399&lt;'Input Sheet'!$D$244,'Input Sheet'!$C$245*P399,IF(P399&lt;'Input Sheet'!$E$244,'Input Sheet'!$D$245*P399,'Input Sheet'!$E$245*P399))),0)</f>
        <v>0</v>
      </c>
      <c r="Q402" s="2">
        <f>IF(Q398=1,IF(Q399&lt;'Input Sheet'!$C$244,10%*Q399,IF(Q399&lt;'Input Sheet'!$D$244,'Input Sheet'!$C$245*Q399,IF(Q399&lt;'Input Sheet'!$E$244,'Input Sheet'!$D$245*Q399,'Input Sheet'!$E$245*Q399))),0)</f>
        <v>0</v>
      </c>
      <c r="R402" s="2">
        <f>IF(R398=1,IF(R399&lt;'Input Sheet'!$C$244,10%*R399,IF(R399&lt;'Input Sheet'!$D$244,'Input Sheet'!$C$245*R399,IF(R399&lt;'Input Sheet'!$E$244,'Input Sheet'!$D$245*R399,'Input Sheet'!$E$245*R399))),0)</f>
        <v>0</v>
      </c>
      <c r="S402" s="2">
        <f>IF(S398=1,IF(S399&lt;'Input Sheet'!$C$244,10%*S399,IF(S399&lt;'Input Sheet'!$D$244,'Input Sheet'!$C$245*S399,IF(S399&lt;'Input Sheet'!$E$244,'Input Sheet'!$D$245*S399,'Input Sheet'!$E$245*S399))),0)</f>
        <v>0</v>
      </c>
      <c r="T402" s="2">
        <f>IF(T398=1,IF(T399&lt;'Input Sheet'!$C$244,10%*T399,IF(T399&lt;'Input Sheet'!$D$244,'Input Sheet'!$C$245*T399,IF(T399&lt;'Input Sheet'!$E$244,'Input Sheet'!$D$245*T399,'Input Sheet'!$E$245*T399))),0)</f>
        <v>0</v>
      </c>
      <c r="U402" s="2">
        <f>IF(U398=1,IF(U399&lt;'Input Sheet'!$C$244,10%*U399,IF(U399&lt;'Input Sheet'!$D$244,'Input Sheet'!$C$245*U399,IF(U399&lt;'Input Sheet'!$E$244,'Input Sheet'!$D$245*U399,'Input Sheet'!$E$245*U399))),0)</f>
        <v>0</v>
      </c>
      <c r="V402" s="2">
        <f>IF(V398=1,IF(V399&lt;'Input Sheet'!$C$244,10%*V399,IF(V399&lt;'Input Sheet'!$D$244,'Input Sheet'!$C$245*V399,IF(V399&lt;'Input Sheet'!$E$244,'Input Sheet'!$D$245*V399,'Input Sheet'!$E$245*V399))),0)</f>
        <v>0</v>
      </c>
      <c r="W402" s="2">
        <f>IF(W398=1,IF(W399&lt;'Input Sheet'!$C$244,10%*W399,IF(W399&lt;'Input Sheet'!$D$244,'Input Sheet'!$C$245*W399,IF(W399&lt;'Input Sheet'!$E$244,'Input Sheet'!$D$245*W399,'Input Sheet'!$E$245*W399))),0)</f>
        <v>0</v>
      </c>
      <c r="X402" s="2">
        <f>IF(X398=1,IF(X399&lt;'Input Sheet'!$C$244,10%*X399,IF(X399&lt;'Input Sheet'!$D$244,'Input Sheet'!$C$245*X399,IF(X399&lt;'Input Sheet'!$E$244,'Input Sheet'!$D$245*X399,'Input Sheet'!$E$245*X399))),0)</f>
        <v>0</v>
      </c>
      <c r="Y402" s="2">
        <f>IF(Y398=1,IF(Y399&lt;'Input Sheet'!$C$244,10%*Y399,IF(Y399&lt;'Input Sheet'!$D$244,'Input Sheet'!$C$245*Y399,IF(Y399&lt;'Input Sheet'!$E$244,'Input Sheet'!$D$245*Y399,'Input Sheet'!$E$245*Y399))),0)</f>
        <v>0</v>
      </c>
      <c r="Z402" s="2">
        <f>IF(Z398=1,IF(Z399&lt;'Input Sheet'!$C$244,10%*Z399,IF(Z399&lt;'Input Sheet'!$D$244,'Input Sheet'!$C$245*Z399,IF(Z399&lt;'Input Sheet'!$E$244,'Input Sheet'!$D$245*Z399,'Input Sheet'!$E$245*Z399))),0)</f>
        <v>157537.47202749373</v>
      </c>
      <c r="AA402" s="2">
        <f>IF(AA398=1,IF(AA399&lt;'Input Sheet'!$C$244,10%*AA399,IF(AA399&lt;'Input Sheet'!$D$244,'Input Sheet'!$C$245*AA399,IF(AA399&lt;'Input Sheet'!$E$244,'Input Sheet'!$D$245*AA399,'Input Sheet'!$E$245*AA399))),0)</f>
        <v>0</v>
      </c>
      <c r="AB402" s="2">
        <f>IF(AB398=1,IF(AB399&lt;'Input Sheet'!$C$244,10%*AB399,IF(AB399&lt;'Input Sheet'!$D$244,'Input Sheet'!$C$245*AB399,IF(AB399&lt;'Input Sheet'!$E$244,'Input Sheet'!$D$245*AB399,'Input Sheet'!$E$245*AB399))),0)</f>
        <v>0</v>
      </c>
      <c r="AC402" s="2">
        <f>IF(AC398=1,IF(AC399&lt;'Input Sheet'!$C$244,10%*AC399,IF(AC399&lt;'Input Sheet'!$D$244,'Input Sheet'!$C$245*AC399,IF(AC399&lt;'Input Sheet'!$E$244,'Input Sheet'!$D$245*AC399,'Input Sheet'!$E$245*AC399))),0)</f>
        <v>0</v>
      </c>
      <c r="AD402" s="2">
        <f>IF(AD398=1,IF(AD399&lt;'Input Sheet'!$C$244,10%*AD399,IF(AD399&lt;'Input Sheet'!$D$244,'Input Sheet'!$C$245*AD399,IF(AD399&lt;'Input Sheet'!$E$244,'Input Sheet'!$D$245*AD399,'Input Sheet'!$E$245*AD399))),0)</f>
        <v>0</v>
      </c>
      <c r="AE402" s="2">
        <f>IF(AE398=1,IF(AE399&lt;'Input Sheet'!$C$244,10%*AE399,IF(AE399&lt;'Input Sheet'!$D$244,'Input Sheet'!$C$245*AE399,IF(AE399&lt;'Input Sheet'!$E$244,'Input Sheet'!$D$245*AE399,'Input Sheet'!$E$245*AE399))),0)</f>
        <v>0</v>
      </c>
      <c r="AF402" s="2">
        <f>IF(AF398=1,IF(AF399&lt;'Input Sheet'!$C$244,10%*AF399,IF(AF399&lt;'Input Sheet'!$D$244,'Input Sheet'!$C$245*AF399,IF(AF399&lt;'Input Sheet'!$E$244,'Input Sheet'!$D$245*AF399,'Input Sheet'!$E$245*AF399))),0)</f>
        <v>0</v>
      </c>
      <c r="AG402" s="2">
        <f>IF(AG398=1,IF(AG399&lt;'Input Sheet'!$C$244,10%*AG399,IF(AG399&lt;'Input Sheet'!$D$244,'Input Sheet'!$C$245*AG399,IF(AG399&lt;'Input Sheet'!$E$244,'Input Sheet'!$D$245*AG399,'Input Sheet'!$E$245*AG399))),0)</f>
        <v>0</v>
      </c>
      <c r="AH402" s="2">
        <f>IF(AH398=1,IF(AH399&lt;'Input Sheet'!$C$244,10%*AH399,IF(AH399&lt;'Input Sheet'!$D$244,'Input Sheet'!$C$245*AH399,IF(AH399&lt;'Input Sheet'!$E$244,'Input Sheet'!$D$245*AH399,'Input Sheet'!$E$245*AH399))),0)</f>
        <v>0</v>
      </c>
      <c r="AI402" s="2">
        <f>IF(AI398=1,IF(AI399&lt;'Input Sheet'!$C$244,10%*AI399,IF(AI399&lt;'Input Sheet'!$D$244,'Input Sheet'!$C$245*AI399,IF(AI399&lt;'Input Sheet'!$E$244,'Input Sheet'!$D$245*AI399,'Input Sheet'!$E$245*AI399))),0)</f>
        <v>0</v>
      </c>
      <c r="AJ402" s="2">
        <f>IF(AJ398=1,IF(AJ399&lt;'Input Sheet'!$C$244,10%*AJ399,IF(AJ399&lt;'Input Sheet'!$D$244,'Input Sheet'!$C$245*AJ399,IF(AJ399&lt;'Input Sheet'!$E$244,'Input Sheet'!$D$245*AJ399,'Input Sheet'!$E$245*AJ399))),0)</f>
        <v>0</v>
      </c>
      <c r="AK402" s="2">
        <f>IF(AK398=1,IF(AK399&lt;'Input Sheet'!$C$244,10%*AK399,IF(AK399&lt;'Input Sheet'!$D$244,'Input Sheet'!$C$245*AK399,IF(AK399&lt;'Input Sheet'!$E$244,'Input Sheet'!$D$245*AK399,'Input Sheet'!$E$245*AK399))),0)</f>
        <v>0</v>
      </c>
      <c r="AL402" s="2">
        <f>IF(AL398=1,IF(AL399&lt;'Input Sheet'!$C$244,10%*AL399,IF(AL399&lt;'Input Sheet'!$D$244,'Input Sheet'!$C$245*AL399,IF(AL399&lt;'Input Sheet'!$E$244,'Input Sheet'!$D$245*AL399,'Input Sheet'!$E$245*AL399))),0)</f>
        <v>1172115.2649341044</v>
      </c>
      <c r="AM402" s="2">
        <f>IF(AM398=1,IF(AM399&lt;'Input Sheet'!$C$244,10%*AM399,IF(AM399&lt;'Input Sheet'!$D$244,'Input Sheet'!$C$245*AM399,IF(AM399&lt;'Input Sheet'!$E$244,'Input Sheet'!$D$245*AM399,'Input Sheet'!$E$245*AM399))),0)</f>
        <v>0</v>
      </c>
      <c r="AN402" s="2">
        <f>IF(AN398=1,IF(AN399&lt;'Input Sheet'!$C$244,10%*AN399,IF(AN399&lt;'Input Sheet'!$D$244,'Input Sheet'!$C$245*AN399,IF(AN399&lt;'Input Sheet'!$E$244,'Input Sheet'!$D$245*AN399,'Input Sheet'!$E$245*AN399))),0)</f>
        <v>0</v>
      </c>
      <c r="AO402" s="2">
        <f>IF(AO398=1,IF(AO399&lt;'Input Sheet'!$C$244,10%*AO399,IF(AO399&lt;'Input Sheet'!$D$244,'Input Sheet'!$C$245*AO399,IF(AO399&lt;'Input Sheet'!$E$244,'Input Sheet'!$D$245*AO399,'Input Sheet'!$E$245*AO399))),0)</f>
        <v>0</v>
      </c>
      <c r="AP402" s="2">
        <f>IF(AP398=1,IF(AP399&lt;'Input Sheet'!$C$244,10%*AP399,IF(AP399&lt;'Input Sheet'!$D$244,'Input Sheet'!$C$245*AP399,IF(AP399&lt;'Input Sheet'!$E$244,'Input Sheet'!$D$245*AP399,'Input Sheet'!$E$245*AP399))),0)</f>
        <v>0</v>
      </c>
      <c r="AQ402" s="2">
        <f>IF(AQ398=1,IF(AQ399&lt;'Input Sheet'!$C$244,10%*AQ399,IF(AQ399&lt;'Input Sheet'!$D$244,'Input Sheet'!$C$245*AQ399,IF(AQ399&lt;'Input Sheet'!$E$244,'Input Sheet'!$D$245*AQ399,'Input Sheet'!$E$245*AQ399))),0)</f>
        <v>0</v>
      </c>
      <c r="AR402" s="2">
        <f>IF(AR398=1,IF(AR399&lt;'Input Sheet'!$C$244,10%*AR399,IF(AR399&lt;'Input Sheet'!$D$244,'Input Sheet'!$C$245*AR399,IF(AR399&lt;'Input Sheet'!$E$244,'Input Sheet'!$D$245*AR399,'Input Sheet'!$E$245*AR399))),0)</f>
        <v>0</v>
      </c>
      <c r="AS402" s="2">
        <f>IF(AS398=1,IF(AS399&lt;'Input Sheet'!$C$244,10%*AS399,IF(AS399&lt;'Input Sheet'!$D$244,'Input Sheet'!$C$245*AS399,IF(AS399&lt;'Input Sheet'!$E$244,'Input Sheet'!$D$245*AS399,'Input Sheet'!$E$245*AS399))),0)</f>
        <v>0</v>
      </c>
      <c r="AT402" s="2">
        <f>IF(AT398=1,IF(AT399&lt;'Input Sheet'!$C$244,10%*AT399,IF(AT399&lt;'Input Sheet'!$D$244,'Input Sheet'!$C$245*AT399,IF(AT399&lt;'Input Sheet'!$E$244,'Input Sheet'!$D$245*AT399,'Input Sheet'!$E$245*AT399))),0)</f>
        <v>0</v>
      </c>
      <c r="AU402" s="2">
        <f>IF(AU398=1,IF(AU399&lt;'Input Sheet'!$C$244,10%*AU399,IF(AU399&lt;'Input Sheet'!$D$244,'Input Sheet'!$C$245*AU399,IF(AU399&lt;'Input Sheet'!$E$244,'Input Sheet'!$D$245*AU399,'Input Sheet'!$E$245*AU399))),0)</f>
        <v>0</v>
      </c>
      <c r="AV402" s="2">
        <f>IF(AV398=1,IF(AV399&lt;'Input Sheet'!$C$244,10%*AV399,IF(AV399&lt;'Input Sheet'!$D$244,'Input Sheet'!$C$245*AV399,IF(AV399&lt;'Input Sheet'!$E$244,'Input Sheet'!$D$245*AV399,'Input Sheet'!$E$245*AV399))),0)</f>
        <v>0</v>
      </c>
      <c r="AW402" s="2">
        <f>IF(AW398=1,IF(AW399&lt;'Input Sheet'!$C$244,10%*AW399,IF(AW399&lt;'Input Sheet'!$D$244,'Input Sheet'!$C$245*AW399,IF(AW399&lt;'Input Sheet'!$E$244,'Input Sheet'!$D$245*AW399,'Input Sheet'!$E$245*AW399))),0)</f>
        <v>0</v>
      </c>
      <c r="AX402" s="2">
        <f>IF(AX398=1,IF(AX399&lt;'Input Sheet'!$C$244,10%*AX399,IF(AX399&lt;'Input Sheet'!$D$244,'Input Sheet'!$C$245*AX399,IF(AX399&lt;'Input Sheet'!$E$244,'Input Sheet'!$D$245*AX399,'Input Sheet'!$E$245*AX399))),0)</f>
        <v>2596611.7376757469</v>
      </c>
      <c r="AY402" s="2">
        <f>IF(AY398=1,IF(AY399&lt;'Input Sheet'!$C$244,10%*AY399,IF(AY399&lt;'Input Sheet'!$D$244,'Input Sheet'!$C$245*AY399,IF(AY399&lt;'Input Sheet'!$E$244,'Input Sheet'!$D$245*AY399,'Input Sheet'!$E$245*AY399))),0)</f>
        <v>0</v>
      </c>
      <c r="AZ402" s="2">
        <f>IF(AZ398=1,IF(AZ399&lt;'Input Sheet'!$C$244,10%*AZ399,IF(AZ399&lt;'Input Sheet'!$D$244,'Input Sheet'!$C$245*AZ399,IF(AZ399&lt;'Input Sheet'!$E$244,'Input Sheet'!$D$245*AZ399,'Input Sheet'!$E$245*AZ399))),0)</f>
        <v>0</v>
      </c>
      <c r="BA402" s="2">
        <f>IF(BA398=1,IF(BA399&lt;'Input Sheet'!$C$244,10%*BA399,IF(BA399&lt;'Input Sheet'!$D$244,'Input Sheet'!$C$245*BA399,IF(BA399&lt;'Input Sheet'!$E$244,'Input Sheet'!$D$245*BA399,'Input Sheet'!$E$245*BA399))),0)</f>
        <v>0</v>
      </c>
      <c r="BB402" s="2">
        <f>IF(BB398=1,IF(BB399&lt;'Input Sheet'!$C$244,10%*BB399,IF(BB399&lt;'Input Sheet'!$D$244,'Input Sheet'!$C$245*BB399,IF(BB399&lt;'Input Sheet'!$E$244,'Input Sheet'!$D$245*BB399,'Input Sheet'!$E$245*BB399))),0)</f>
        <v>0</v>
      </c>
      <c r="BC402" s="2">
        <f>IF(BC398=1,IF(BC399&lt;'Input Sheet'!$C$244,10%*BC399,IF(BC399&lt;'Input Sheet'!$D$244,'Input Sheet'!$C$245*BC399,IF(BC399&lt;'Input Sheet'!$E$244,'Input Sheet'!$D$245*BC399,'Input Sheet'!$E$245*BC399))),0)</f>
        <v>0</v>
      </c>
      <c r="BD402" s="2">
        <f>IF(BD398=1,IF(BD399&lt;'Input Sheet'!$C$244,10%*BD399,IF(BD399&lt;'Input Sheet'!$D$244,'Input Sheet'!$C$245*BD399,IF(BD399&lt;'Input Sheet'!$E$244,'Input Sheet'!$D$245*BD399,'Input Sheet'!$E$245*BD399))),0)</f>
        <v>0</v>
      </c>
      <c r="BE402" s="2">
        <f>IF(BE398=1,IF(BE399&lt;'Input Sheet'!$C$244,10%*BE399,IF(BE399&lt;'Input Sheet'!$D$244,'Input Sheet'!$C$245*BE399,IF(BE399&lt;'Input Sheet'!$E$244,'Input Sheet'!$D$245*BE399,'Input Sheet'!$E$245*BE399))),0)</f>
        <v>0</v>
      </c>
      <c r="BF402" s="2">
        <f>IF(BF398=1,IF(BF399&lt;'Input Sheet'!$C$244,10%*BF399,IF(BF399&lt;'Input Sheet'!$D$244,'Input Sheet'!$C$245*BF399,IF(BF399&lt;'Input Sheet'!$E$244,'Input Sheet'!$D$245*BF399,'Input Sheet'!$E$245*BF399))),0)</f>
        <v>0</v>
      </c>
      <c r="BG402" s="2">
        <f>IF(BG398=1,IF(BG399&lt;'Input Sheet'!$C$244,10%*BG399,IF(BG399&lt;'Input Sheet'!$D$244,'Input Sheet'!$C$245*BG399,IF(BG399&lt;'Input Sheet'!$E$244,'Input Sheet'!$D$245*BG399,'Input Sheet'!$E$245*BG399))),0)</f>
        <v>0</v>
      </c>
      <c r="BH402" s="2">
        <f>IF(BH398=1,IF(BH399&lt;'Input Sheet'!$C$244,10%*BH399,IF(BH399&lt;'Input Sheet'!$D$244,'Input Sheet'!$C$245*BH399,IF(BH399&lt;'Input Sheet'!$E$244,'Input Sheet'!$D$245*BH399,'Input Sheet'!$E$245*BH399))),0)</f>
        <v>0</v>
      </c>
      <c r="BI402" s="2">
        <f>IF(BI398=1,IF(BI399&lt;'Input Sheet'!$C$244,10%*BI399,IF(BI399&lt;'Input Sheet'!$D$244,'Input Sheet'!$C$245*BI399,IF(BI399&lt;'Input Sheet'!$E$244,'Input Sheet'!$D$245*BI399,'Input Sheet'!$E$245*BI399))),0)</f>
        <v>0</v>
      </c>
      <c r="BJ402" s="2">
        <f>IF(BJ398=1,IF(BJ399&lt;'Input Sheet'!$C$244,10%*BJ399,IF(BJ399&lt;'Input Sheet'!$D$244,'Input Sheet'!$C$245*BJ399,IF(BJ399&lt;'Input Sheet'!$E$244,'Input Sheet'!$D$245*BJ399,'Input Sheet'!$E$245*BJ399))),0)</f>
        <v>4955548.529362076</v>
      </c>
    </row>
    <row r="403" spans="1:62" x14ac:dyDescent="0.25">
      <c r="A403" s="2" t="s">
        <v>256</v>
      </c>
      <c r="C403" s="2">
        <f t="shared" ref="C403:AK403" si="276">-IF((C401+C402)&lt;0,0,C401+C402)</f>
        <v>0</v>
      </c>
      <c r="D403" s="2">
        <f t="shared" si="276"/>
        <v>0</v>
      </c>
      <c r="E403" s="2">
        <f t="shared" si="276"/>
        <v>0</v>
      </c>
      <c r="F403" s="2">
        <f t="shared" si="276"/>
        <v>0</v>
      </c>
      <c r="G403" s="2">
        <f t="shared" si="276"/>
        <v>0</v>
      </c>
      <c r="H403" s="2">
        <f t="shared" si="276"/>
        <v>0</v>
      </c>
      <c r="I403" s="2">
        <f t="shared" si="276"/>
        <v>0</v>
      </c>
      <c r="J403" s="2">
        <f t="shared" si="276"/>
        <v>0</v>
      </c>
      <c r="K403" s="2">
        <f t="shared" si="276"/>
        <v>0</v>
      </c>
      <c r="L403" s="2">
        <f t="shared" si="276"/>
        <v>0</v>
      </c>
      <c r="M403" s="2">
        <f t="shared" si="276"/>
        <v>0</v>
      </c>
      <c r="N403" s="2">
        <f t="shared" si="276"/>
        <v>0</v>
      </c>
      <c r="O403" s="2">
        <f t="shared" si="276"/>
        <v>0</v>
      </c>
      <c r="P403" s="2">
        <f t="shared" si="276"/>
        <v>0</v>
      </c>
      <c r="Q403" s="2">
        <f t="shared" si="276"/>
        <v>0</v>
      </c>
      <c r="R403" s="2">
        <f t="shared" si="276"/>
        <v>0</v>
      </c>
      <c r="S403" s="2">
        <f t="shared" si="276"/>
        <v>0</v>
      </c>
      <c r="T403" s="2">
        <f t="shared" si="276"/>
        <v>0</v>
      </c>
      <c r="U403" s="2">
        <f t="shared" si="276"/>
        <v>0</v>
      </c>
      <c r="V403" s="2">
        <f t="shared" si="276"/>
        <v>0</v>
      </c>
      <c r="W403" s="2">
        <f t="shared" si="276"/>
        <v>0</v>
      </c>
      <c r="X403" s="2">
        <f t="shared" si="276"/>
        <v>0</v>
      </c>
      <c r="Y403" s="2">
        <f t="shared" si="276"/>
        <v>0</v>
      </c>
      <c r="Z403" s="2">
        <f t="shared" si="276"/>
        <v>-57867.190453210453</v>
      </c>
      <c r="AA403" s="2">
        <f t="shared" si="276"/>
        <v>0</v>
      </c>
      <c r="AB403" s="2">
        <f t="shared" si="276"/>
        <v>0</v>
      </c>
      <c r="AC403" s="2">
        <f t="shared" si="276"/>
        <v>0</v>
      </c>
      <c r="AD403" s="2">
        <f t="shared" si="276"/>
        <v>0</v>
      </c>
      <c r="AE403" s="2">
        <f t="shared" si="276"/>
        <v>0</v>
      </c>
      <c r="AF403" s="2">
        <f t="shared" si="276"/>
        <v>0</v>
      </c>
      <c r="AG403" s="2">
        <f t="shared" si="276"/>
        <v>0</v>
      </c>
      <c r="AH403" s="2">
        <f t="shared" si="276"/>
        <v>0</v>
      </c>
      <c r="AI403" s="2">
        <f t="shared" si="276"/>
        <v>0</v>
      </c>
      <c r="AJ403" s="2">
        <f t="shared" si="276"/>
        <v>0</v>
      </c>
      <c r="AK403" s="2">
        <f t="shared" si="276"/>
        <v>0</v>
      </c>
      <c r="AL403" s="2">
        <f>-IF((AL401+AL402)&lt;0,0,AL401+AL402)</f>
        <v>-1172115.2649341044</v>
      </c>
      <c r="AM403" s="2">
        <f t="shared" ref="AM403:BJ403" si="277">-IF((AM401+AM402)&lt;0,0,AM401+AM402)</f>
        <v>0</v>
      </c>
      <c r="AN403" s="2">
        <f t="shared" si="277"/>
        <v>0</v>
      </c>
      <c r="AO403" s="2">
        <f t="shared" si="277"/>
        <v>0</v>
      </c>
      <c r="AP403" s="2">
        <f t="shared" si="277"/>
        <v>0</v>
      </c>
      <c r="AQ403" s="2">
        <f t="shared" si="277"/>
        <v>0</v>
      </c>
      <c r="AR403" s="2">
        <f t="shared" si="277"/>
        <v>0</v>
      </c>
      <c r="AS403" s="2">
        <f t="shared" si="277"/>
        <v>0</v>
      </c>
      <c r="AT403" s="2">
        <f t="shared" si="277"/>
        <v>0</v>
      </c>
      <c r="AU403" s="2">
        <f t="shared" si="277"/>
        <v>0</v>
      </c>
      <c r="AV403" s="2">
        <f t="shared" si="277"/>
        <v>0</v>
      </c>
      <c r="AW403" s="2">
        <f t="shared" si="277"/>
        <v>0</v>
      </c>
      <c r="AX403" s="2">
        <f t="shared" si="277"/>
        <v>-2596611.7376757469</v>
      </c>
      <c r="AY403" s="2">
        <f t="shared" si="277"/>
        <v>0</v>
      </c>
      <c r="AZ403" s="2">
        <f t="shared" si="277"/>
        <v>0</v>
      </c>
      <c r="BA403" s="2">
        <f t="shared" si="277"/>
        <v>0</v>
      </c>
      <c r="BB403" s="2">
        <f t="shared" si="277"/>
        <v>0</v>
      </c>
      <c r="BC403" s="2">
        <f t="shared" si="277"/>
        <v>0</v>
      </c>
      <c r="BD403" s="2">
        <f t="shared" si="277"/>
        <v>0</v>
      </c>
      <c r="BE403" s="2">
        <f t="shared" si="277"/>
        <v>0</v>
      </c>
      <c r="BF403" s="2">
        <f t="shared" si="277"/>
        <v>0</v>
      </c>
      <c r="BG403" s="2">
        <f t="shared" si="277"/>
        <v>0</v>
      </c>
      <c r="BH403" s="2">
        <f t="shared" si="277"/>
        <v>0</v>
      </c>
      <c r="BI403" s="2">
        <f t="shared" si="277"/>
        <v>0</v>
      </c>
      <c r="BJ403" s="2">
        <f t="shared" si="277"/>
        <v>-4955548.529362076</v>
      </c>
    </row>
    <row r="404" spans="1:62" x14ac:dyDescent="0.25">
      <c r="A404" s="2" t="s">
        <v>257</v>
      </c>
      <c r="C404" s="2">
        <f>IF((C401+C402)&lt;0,C401+C402,0)</f>
        <v>0</v>
      </c>
      <c r="D404" s="2">
        <f>IF((D401+D402)&lt;0,D401+D402,0)</f>
        <v>0</v>
      </c>
      <c r="E404" s="2">
        <f t="shared" ref="E404:AL404" si="278">IF((E401+E402)&lt;0,E401+E402,0)</f>
        <v>0</v>
      </c>
      <c r="F404" s="2">
        <f t="shared" si="278"/>
        <v>0</v>
      </c>
      <c r="G404" s="2">
        <f t="shared" si="278"/>
        <v>0</v>
      </c>
      <c r="H404" s="2">
        <f t="shared" si="278"/>
        <v>0</v>
      </c>
      <c r="I404" s="2">
        <f t="shared" si="278"/>
        <v>0</v>
      </c>
      <c r="J404" s="2">
        <f t="shared" si="278"/>
        <v>0</v>
      </c>
      <c r="K404" s="2">
        <f t="shared" si="278"/>
        <v>0</v>
      </c>
      <c r="L404" s="2">
        <f t="shared" si="278"/>
        <v>0</v>
      </c>
      <c r="M404" s="2">
        <f t="shared" si="278"/>
        <v>0</v>
      </c>
      <c r="N404" s="2">
        <f t="shared" si="278"/>
        <v>-99670.281574283275</v>
      </c>
      <c r="O404" s="2">
        <f t="shared" si="278"/>
        <v>-99670.281574283275</v>
      </c>
      <c r="P404" s="2">
        <f t="shared" si="278"/>
        <v>-99670.281574283275</v>
      </c>
      <c r="Q404" s="2">
        <f t="shared" si="278"/>
        <v>-99670.281574283275</v>
      </c>
      <c r="R404" s="2">
        <f t="shared" si="278"/>
        <v>-99670.281574283275</v>
      </c>
      <c r="S404" s="2">
        <f t="shared" si="278"/>
        <v>-99670.281574283275</v>
      </c>
      <c r="T404" s="2">
        <f t="shared" si="278"/>
        <v>-99670.281574283275</v>
      </c>
      <c r="U404" s="2">
        <f t="shared" si="278"/>
        <v>-99670.281574283275</v>
      </c>
      <c r="V404" s="2">
        <f t="shared" si="278"/>
        <v>-99670.281574283275</v>
      </c>
      <c r="W404" s="2">
        <f t="shared" si="278"/>
        <v>-99670.281574283275</v>
      </c>
      <c r="X404" s="2">
        <f t="shared" si="278"/>
        <v>-99670.281574283275</v>
      </c>
      <c r="Y404" s="2">
        <f t="shared" si="278"/>
        <v>-99670.281574283275</v>
      </c>
      <c r="Z404" s="2">
        <f t="shared" si="278"/>
        <v>0</v>
      </c>
      <c r="AA404" s="2">
        <f t="shared" si="278"/>
        <v>0</v>
      </c>
      <c r="AB404" s="2">
        <f t="shared" si="278"/>
        <v>0</v>
      </c>
      <c r="AC404" s="2">
        <f t="shared" si="278"/>
        <v>0</v>
      </c>
      <c r="AD404" s="2">
        <f t="shared" si="278"/>
        <v>0</v>
      </c>
      <c r="AE404" s="2">
        <f t="shared" si="278"/>
        <v>0</v>
      </c>
      <c r="AF404" s="2">
        <f t="shared" si="278"/>
        <v>0</v>
      </c>
      <c r="AG404" s="2">
        <f t="shared" si="278"/>
        <v>0</v>
      </c>
      <c r="AH404" s="2">
        <f t="shared" si="278"/>
        <v>0</v>
      </c>
      <c r="AI404" s="2">
        <f t="shared" si="278"/>
        <v>0</v>
      </c>
      <c r="AJ404" s="2">
        <f t="shared" si="278"/>
        <v>0</v>
      </c>
      <c r="AK404" s="2">
        <f t="shared" si="278"/>
        <v>0</v>
      </c>
      <c r="AL404" s="2">
        <f t="shared" si="278"/>
        <v>0</v>
      </c>
      <c r="AM404" s="2">
        <f t="shared" ref="AM404:BJ404" si="279">IF((AM401+AM402)&lt;0,AM401+AM402,0)</f>
        <v>0</v>
      </c>
      <c r="AN404" s="2">
        <f t="shared" si="279"/>
        <v>0</v>
      </c>
      <c r="AO404" s="2">
        <f t="shared" si="279"/>
        <v>0</v>
      </c>
      <c r="AP404" s="2">
        <f t="shared" si="279"/>
        <v>0</v>
      </c>
      <c r="AQ404" s="2">
        <f t="shared" si="279"/>
        <v>0</v>
      </c>
      <c r="AR404" s="2">
        <f t="shared" si="279"/>
        <v>0</v>
      </c>
      <c r="AS404" s="2">
        <f t="shared" si="279"/>
        <v>0</v>
      </c>
      <c r="AT404" s="2">
        <f t="shared" si="279"/>
        <v>0</v>
      </c>
      <c r="AU404" s="2">
        <f t="shared" si="279"/>
        <v>0</v>
      </c>
      <c r="AV404" s="2">
        <f t="shared" si="279"/>
        <v>0</v>
      </c>
      <c r="AW404" s="2">
        <f t="shared" si="279"/>
        <v>0</v>
      </c>
      <c r="AX404" s="2">
        <f t="shared" si="279"/>
        <v>0</v>
      </c>
      <c r="AY404" s="2">
        <f t="shared" si="279"/>
        <v>0</v>
      </c>
      <c r="AZ404" s="2">
        <f t="shared" si="279"/>
        <v>0</v>
      </c>
      <c r="BA404" s="2">
        <f t="shared" si="279"/>
        <v>0</v>
      </c>
      <c r="BB404" s="2">
        <f t="shared" si="279"/>
        <v>0</v>
      </c>
      <c r="BC404" s="2">
        <f t="shared" si="279"/>
        <v>0</v>
      </c>
      <c r="BD404" s="2">
        <f t="shared" si="279"/>
        <v>0</v>
      </c>
      <c r="BE404" s="2">
        <f t="shared" si="279"/>
        <v>0</v>
      </c>
      <c r="BF404" s="2">
        <f t="shared" si="279"/>
        <v>0</v>
      </c>
      <c r="BG404" s="2">
        <f t="shared" si="279"/>
        <v>0</v>
      </c>
      <c r="BH404" s="2">
        <f t="shared" si="279"/>
        <v>0</v>
      </c>
      <c r="BI404" s="2">
        <f t="shared" si="279"/>
        <v>0</v>
      </c>
      <c r="BJ404" s="2">
        <f t="shared" si="279"/>
        <v>0</v>
      </c>
    </row>
    <row r="406" spans="1:62" x14ac:dyDescent="0.25">
      <c r="A406" s="2" t="s">
        <v>258</v>
      </c>
      <c r="C406" s="2">
        <f>-'Input Sheet'!C267</f>
        <v>0</v>
      </c>
      <c r="D406" s="2">
        <f>C409</f>
        <v>0</v>
      </c>
      <c r="E406" s="2">
        <f t="shared" ref="E406:AL406" si="280">D409</f>
        <v>0</v>
      </c>
      <c r="F406" s="2">
        <f t="shared" si="280"/>
        <v>0</v>
      </c>
      <c r="G406" s="2">
        <f t="shared" si="280"/>
        <v>0</v>
      </c>
      <c r="H406" s="2">
        <f t="shared" si="280"/>
        <v>0</v>
      </c>
      <c r="I406" s="2">
        <f t="shared" si="280"/>
        <v>0</v>
      </c>
      <c r="J406" s="2">
        <f t="shared" si="280"/>
        <v>0</v>
      </c>
      <c r="K406" s="2">
        <f t="shared" si="280"/>
        <v>0</v>
      </c>
      <c r="L406" s="2">
        <f t="shared" si="280"/>
        <v>0</v>
      </c>
      <c r="M406" s="2">
        <f t="shared" si="280"/>
        <v>0</v>
      </c>
      <c r="N406" s="2">
        <f t="shared" si="280"/>
        <v>0</v>
      </c>
      <c r="O406" s="2">
        <f t="shared" si="280"/>
        <v>0</v>
      </c>
      <c r="P406" s="2">
        <f t="shared" si="280"/>
        <v>0</v>
      </c>
      <c r="Q406" s="2">
        <f t="shared" si="280"/>
        <v>0</v>
      </c>
      <c r="R406" s="2">
        <f t="shared" si="280"/>
        <v>0</v>
      </c>
      <c r="S406" s="2">
        <f t="shared" si="280"/>
        <v>0</v>
      </c>
      <c r="T406" s="2">
        <f t="shared" si="280"/>
        <v>0</v>
      </c>
      <c r="U406" s="2">
        <f t="shared" si="280"/>
        <v>0</v>
      </c>
      <c r="V406" s="2">
        <f t="shared" si="280"/>
        <v>0</v>
      </c>
      <c r="W406" s="2">
        <f t="shared" si="280"/>
        <v>0</v>
      </c>
      <c r="X406" s="2">
        <f t="shared" si="280"/>
        <v>0</v>
      </c>
      <c r="Y406" s="2">
        <f t="shared" si="280"/>
        <v>0</v>
      </c>
      <c r="Z406" s="2">
        <f t="shared" si="280"/>
        <v>0</v>
      </c>
      <c r="AA406" s="2">
        <f t="shared" si="280"/>
        <v>-57867.190453210453</v>
      </c>
      <c r="AB406" s="2">
        <f t="shared" si="280"/>
        <v>-57867.190453210453</v>
      </c>
      <c r="AC406" s="2">
        <f t="shared" si="280"/>
        <v>-57867.190453210453</v>
      </c>
      <c r="AD406" s="2">
        <f t="shared" si="280"/>
        <v>-57867.190453210453</v>
      </c>
      <c r="AE406" s="2">
        <f t="shared" si="280"/>
        <v>-57867.190453210453</v>
      </c>
      <c r="AF406" s="2">
        <f t="shared" si="280"/>
        <v>-57867.190453210453</v>
      </c>
      <c r="AG406" s="2">
        <f t="shared" si="280"/>
        <v>-57867.190453210453</v>
      </c>
      <c r="AH406" s="2">
        <f t="shared" si="280"/>
        <v>-57867.190453210453</v>
      </c>
      <c r="AI406" s="2">
        <f t="shared" si="280"/>
        <v>-57867.190453210453</v>
      </c>
      <c r="AJ406" s="2">
        <f t="shared" si="280"/>
        <v>0</v>
      </c>
      <c r="AK406" s="2">
        <f t="shared" si="280"/>
        <v>0</v>
      </c>
      <c r="AL406" s="2">
        <f t="shared" si="280"/>
        <v>0</v>
      </c>
      <c r="AM406" s="2">
        <f t="shared" ref="AM406:BJ406" si="281">AL409</f>
        <v>-1172115.2649341044</v>
      </c>
      <c r="AN406" s="2">
        <f t="shared" si="281"/>
        <v>-1172115.2649341044</v>
      </c>
      <c r="AO406" s="2">
        <f t="shared" si="281"/>
        <v>-1172115.2649341044</v>
      </c>
      <c r="AP406" s="2">
        <f t="shared" si="281"/>
        <v>-1172115.2649341044</v>
      </c>
      <c r="AQ406" s="2">
        <f t="shared" si="281"/>
        <v>-1172115.2649341044</v>
      </c>
      <c r="AR406" s="2">
        <f t="shared" si="281"/>
        <v>-1172115.2649341044</v>
      </c>
      <c r="AS406" s="2">
        <f t="shared" si="281"/>
        <v>-1172115.2649341044</v>
      </c>
      <c r="AT406" s="2">
        <f t="shared" si="281"/>
        <v>-1172115.2649341044</v>
      </c>
      <c r="AU406" s="2">
        <f t="shared" si="281"/>
        <v>-1172115.2649341044</v>
      </c>
      <c r="AV406" s="2">
        <f t="shared" si="281"/>
        <v>0</v>
      </c>
      <c r="AW406" s="2">
        <f t="shared" si="281"/>
        <v>0</v>
      </c>
      <c r="AX406" s="2">
        <f t="shared" si="281"/>
        <v>0</v>
      </c>
      <c r="AY406" s="2">
        <f t="shared" si="281"/>
        <v>-2596611.7376757469</v>
      </c>
      <c r="AZ406" s="2">
        <f t="shared" si="281"/>
        <v>-2596611.7376757469</v>
      </c>
      <c r="BA406" s="2">
        <f t="shared" si="281"/>
        <v>-2596611.7376757469</v>
      </c>
      <c r="BB406" s="2">
        <f t="shared" si="281"/>
        <v>-2596611.7376757469</v>
      </c>
      <c r="BC406" s="2">
        <f t="shared" si="281"/>
        <v>-2596611.7376757469</v>
      </c>
      <c r="BD406" s="2">
        <f t="shared" si="281"/>
        <v>-2596611.7376757469</v>
      </c>
      <c r="BE406" s="2">
        <f t="shared" si="281"/>
        <v>-2596611.7376757469</v>
      </c>
      <c r="BF406" s="2">
        <f t="shared" si="281"/>
        <v>-2596611.7376757469</v>
      </c>
      <c r="BG406" s="2">
        <f t="shared" si="281"/>
        <v>-2596611.7376757469</v>
      </c>
      <c r="BH406" s="2">
        <f t="shared" si="281"/>
        <v>0</v>
      </c>
      <c r="BI406" s="2">
        <f t="shared" si="281"/>
        <v>0</v>
      </c>
      <c r="BJ406" s="2">
        <f t="shared" si="281"/>
        <v>0</v>
      </c>
    </row>
    <row r="407" spans="1:62" x14ac:dyDescent="0.25">
      <c r="A407" s="2" t="s">
        <v>259</v>
      </c>
      <c r="C407" s="2">
        <f>C403</f>
        <v>0</v>
      </c>
      <c r="D407" s="2">
        <f>D403</f>
        <v>0</v>
      </c>
      <c r="E407" s="2">
        <f t="shared" ref="E407:AL407" si="282">E403</f>
        <v>0</v>
      </c>
      <c r="F407" s="2">
        <f t="shared" si="282"/>
        <v>0</v>
      </c>
      <c r="G407" s="2">
        <f t="shared" si="282"/>
        <v>0</v>
      </c>
      <c r="H407" s="2">
        <f t="shared" si="282"/>
        <v>0</v>
      </c>
      <c r="I407" s="2">
        <f t="shared" si="282"/>
        <v>0</v>
      </c>
      <c r="J407" s="2">
        <f t="shared" si="282"/>
        <v>0</v>
      </c>
      <c r="K407" s="2">
        <f t="shared" si="282"/>
        <v>0</v>
      </c>
      <c r="L407" s="2">
        <f t="shared" si="282"/>
        <v>0</v>
      </c>
      <c r="M407" s="2">
        <f t="shared" si="282"/>
        <v>0</v>
      </c>
      <c r="N407" s="2">
        <f t="shared" si="282"/>
        <v>0</v>
      </c>
      <c r="O407" s="2">
        <f t="shared" si="282"/>
        <v>0</v>
      </c>
      <c r="P407" s="2">
        <f t="shared" si="282"/>
        <v>0</v>
      </c>
      <c r="Q407" s="2">
        <f t="shared" si="282"/>
        <v>0</v>
      </c>
      <c r="R407" s="2">
        <f t="shared" si="282"/>
        <v>0</v>
      </c>
      <c r="S407" s="2">
        <f t="shared" si="282"/>
        <v>0</v>
      </c>
      <c r="T407" s="2">
        <f t="shared" si="282"/>
        <v>0</v>
      </c>
      <c r="U407" s="2">
        <f t="shared" si="282"/>
        <v>0</v>
      </c>
      <c r="V407" s="2">
        <f t="shared" si="282"/>
        <v>0</v>
      </c>
      <c r="W407" s="2">
        <f t="shared" si="282"/>
        <v>0</v>
      </c>
      <c r="X407" s="2">
        <f t="shared" si="282"/>
        <v>0</v>
      </c>
      <c r="Y407" s="2">
        <f t="shared" si="282"/>
        <v>0</v>
      </c>
      <c r="Z407" s="2">
        <f t="shared" si="282"/>
        <v>-57867.190453210453</v>
      </c>
      <c r="AA407" s="2">
        <f t="shared" si="282"/>
        <v>0</v>
      </c>
      <c r="AB407" s="2">
        <f t="shared" si="282"/>
        <v>0</v>
      </c>
      <c r="AC407" s="2">
        <f t="shared" si="282"/>
        <v>0</v>
      </c>
      <c r="AD407" s="2">
        <f t="shared" si="282"/>
        <v>0</v>
      </c>
      <c r="AE407" s="2">
        <f t="shared" si="282"/>
        <v>0</v>
      </c>
      <c r="AF407" s="2">
        <f t="shared" si="282"/>
        <v>0</v>
      </c>
      <c r="AG407" s="2">
        <f t="shared" si="282"/>
        <v>0</v>
      </c>
      <c r="AH407" s="2">
        <f t="shared" si="282"/>
        <v>0</v>
      </c>
      <c r="AI407" s="2">
        <f t="shared" si="282"/>
        <v>0</v>
      </c>
      <c r="AJ407" s="2">
        <f t="shared" si="282"/>
        <v>0</v>
      </c>
      <c r="AK407" s="2">
        <f t="shared" si="282"/>
        <v>0</v>
      </c>
      <c r="AL407" s="2">
        <f t="shared" si="282"/>
        <v>-1172115.2649341044</v>
      </c>
      <c r="AM407" s="2">
        <f t="shared" ref="AM407:BJ407" si="283">AM403</f>
        <v>0</v>
      </c>
      <c r="AN407" s="2">
        <f t="shared" si="283"/>
        <v>0</v>
      </c>
      <c r="AO407" s="2">
        <f t="shared" si="283"/>
        <v>0</v>
      </c>
      <c r="AP407" s="2">
        <f t="shared" si="283"/>
        <v>0</v>
      </c>
      <c r="AQ407" s="2">
        <f t="shared" si="283"/>
        <v>0</v>
      </c>
      <c r="AR407" s="2">
        <f t="shared" si="283"/>
        <v>0</v>
      </c>
      <c r="AS407" s="2">
        <f t="shared" si="283"/>
        <v>0</v>
      </c>
      <c r="AT407" s="2">
        <f t="shared" si="283"/>
        <v>0</v>
      </c>
      <c r="AU407" s="2">
        <f t="shared" si="283"/>
        <v>0</v>
      </c>
      <c r="AV407" s="2">
        <f t="shared" si="283"/>
        <v>0</v>
      </c>
      <c r="AW407" s="2">
        <f t="shared" si="283"/>
        <v>0</v>
      </c>
      <c r="AX407" s="2">
        <f t="shared" si="283"/>
        <v>-2596611.7376757469</v>
      </c>
      <c r="AY407" s="2">
        <f t="shared" si="283"/>
        <v>0</v>
      </c>
      <c r="AZ407" s="2">
        <f t="shared" si="283"/>
        <v>0</v>
      </c>
      <c r="BA407" s="2">
        <f t="shared" si="283"/>
        <v>0</v>
      </c>
      <c r="BB407" s="2">
        <f t="shared" si="283"/>
        <v>0</v>
      </c>
      <c r="BC407" s="2">
        <f t="shared" si="283"/>
        <v>0</v>
      </c>
      <c r="BD407" s="2">
        <f t="shared" si="283"/>
        <v>0</v>
      </c>
      <c r="BE407" s="2">
        <f t="shared" si="283"/>
        <v>0</v>
      </c>
      <c r="BF407" s="2">
        <f t="shared" si="283"/>
        <v>0</v>
      </c>
      <c r="BG407" s="2">
        <f t="shared" si="283"/>
        <v>0</v>
      </c>
      <c r="BH407" s="2">
        <f t="shared" si="283"/>
        <v>0</v>
      </c>
      <c r="BI407" s="2">
        <f t="shared" si="283"/>
        <v>0</v>
      </c>
      <c r="BJ407" s="2">
        <f t="shared" si="283"/>
        <v>-4955548.529362076</v>
      </c>
    </row>
    <row r="408" spans="1:62" x14ac:dyDescent="0.25">
      <c r="A408" s="2" t="s">
        <v>260</v>
      </c>
      <c r="C408" s="2">
        <v>0</v>
      </c>
      <c r="D408" s="2">
        <f>IF(D410=9,D406,0)</f>
        <v>0</v>
      </c>
      <c r="E408" s="2">
        <f t="shared" ref="E408:AL408" si="284">IF(E410=9,E406,0)</f>
        <v>0</v>
      </c>
      <c r="F408" s="2">
        <f t="shared" si="284"/>
        <v>0</v>
      </c>
      <c r="G408" s="2">
        <f t="shared" si="284"/>
        <v>0</v>
      </c>
      <c r="H408" s="2">
        <f t="shared" si="284"/>
        <v>0</v>
      </c>
      <c r="I408" s="2">
        <f t="shared" si="284"/>
        <v>0</v>
      </c>
      <c r="J408" s="2">
        <f t="shared" si="284"/>
        <v>0</v>
      </c>
      <c r="K408" s="2">
        <f t="shared" si="284"/>
        <v>0</v>
      </c>
      <c r="L408" s="2">
        <f t="shared" si="284"/>
        <v>0</v>
      </c>
      <c r="M408" s="2">
        <f t="shared" si="284"/>
        <v>0</v>
      </c>
      <c r="N408" s="2">
        <f t="shared" si="284"/>
        <v>0</v>
      </c>
      <c r="O408" s="2">
        <f t="shared" si="284"/>
        <v>0</v>
      </c>
      <c r="P408" s="2">
        <f t="shared" si="284"/>
        <v>0</v>
      </c>
      <c r="Q408" s="2">
        <f t="shared" si="284"/>
        <v>0</v>
      </c>
      <c r="R408" s="2">
        <f t="shared" si="284"/>
        <v>0</v>
      </c>
      <c r="S408" s="2">
        <f t="shared" si="284"/>
        <v>0</v>
      </c>
      <c r="T408" s="2">
        <f t="shared" si="284"/>
        <v>0</v>
      </c>
      <c r="U408" s="2">
        <f t="shared" si="284"/>
        <v>0</v>
      </c>
      <c r="V408" s="2">
        <f t="shared" si="284"/>
        <v>0</v>
      </c>
      <c r="W408" s="2">
        <f t="shared" si="284"/>
        <v>0</v>
      </c>
      <c r="X408" s="2">
        <f t="shared" si="284"/>
        <v>0</v>
      </c>
      <c r="Y408" s="2">
        <f t="shared" si="284"/>
        <v>0</v>
      </c>
      <c r="Z408" s="2">
        <f t="shared" si="284"/>
        <v>0</v>
      </c>
      <c r="AA408" s="2">
        <f t="shared" si="284"/>
        <v>0</v>
      </c>
      <c r="AB408" s="2">
        <f t="shared" si="284"/>
        <v>0</v>
      </c>
      <c r="AC408" s="2">
        <f t="shared" si="284"/>
        <v>0</v>
      </c>
      <c r="AD408" s="2">
        <f t="shared" si="284"/>
        <v>0</v>
      </c>
      <c r="AE408" s="2">
        <f t="shared" si="284"/>
        <v>0</v>
      </c>
      <c r="AF408" s="2">
        <f t="shared" si="284"/>
        <v>0</v>
      </c>
      <c r="AG408" s="2">
        <f t="shared" si="284"/>
        <v>0</v>
      </c>
      <c r="AH408" s="2">
        <f t="shared" si="284"/>
        <v>0</v>
      </c>
      <c r="AI408" s="2">
        <f t="shared" si="284"/>
        <v>-57867.190453210453</v>
      </c>
      <c r="AJ408" s="2">
        <f t="shared" si="284"/>
        <v>0</v>
      </c>
      <c r="AK408" s="2">
        <f t="shared" si="284"/>
        <v>0</v>
      </c>
      <c r="AL408" s="2">
        <f t="shared" si="284"/>
        <v>0</v>
      </c>
      <c r="AM408" s="2">
        <f t="shared" ref="AM408:BJ408" si="285">IF(AM410=9,AM406,0)</f>
        <v>0</v>
      </c>
      <c r="AN408" s="2">
        <f t="shared" si="285"/>
        <v>0</v>
      </c>
      <c r="AO408" s="2">
        <f t="shared" si="285"/>
        <v>0</v>
      </c>
      <c r="AP408" s="2">
        <f t="shared" si="285"/>
        <v>0</v>
      </c>
      <c r="AQ408" s="2">
        <f t="shared" si="285"/>
        <v>0</v>
      </c>
      <c r="AR408" s="2">
        <f t="shared" si="285"/>
        <v>0</v>
      </c>
      <c r="AS408" s="2">
        <f t="shared" si="285"/>
        <v>0</v>
      </c>
      <c r="AT408" s="2">
        <f t="shared" si="285"/>
        <v>0</v>
      </c>
      <c r="AU408" s="2">
        <f t="shared" si="285"/>
        <v>-1172115.2649341044</v>
      </c>
      <c r="AV408" s="2">
        <f t="shared" si="285"/>
        <v>0</v>
      </c>
      <c r="AW408" s="2">
        <f t="shared" si="285"/>
        <v>0</v>
      </c>
      <c r="AX408" s="2">
        <f t="shared" si="285"/>
        <v>0</v>
      </c>
      <c r="AY408" s="2">
        <f t="shared" si="285"/>
        <v>0</v>
      </c>
      <c r="AZ408" s="2">
        <f t="shared" si="285"/>
        <v>0</v>
      </c>
      <c r="BA408" s="2">
        <f t="shared" si="285"/>
        <v>0</v>
      </c>
      <c r="BB408" s="2">
        <f t="shared" si="285"/>
        <v>0</v>
      </c>
      <c r="BC408" s="2">
        <f t="shared" si="285"/>
        <v>0</v>
      </c>
      <c r="BD408" s="2">
        <f t="shared" si="285"/>
        <v>0</v>
      </c>
      <c r="BE408" s="2">
        <f t="shared" si="285"/>
        <v>0</v>
      </c>
      <c r="BF408" s="2">
        <f t="shared" si="285"/>
        <v>0</v>
      </c>
      <c r="BG408" s="2">
        <f t="shared" si="285"/>
        <v>-2596611.7376757469</v>
      </c>
      <c r="BH408" s="2">
        <f t="shared" si="285"/>
        <v>0</v>
      </c>
      <c r="BI408" s="2">
        <f t="shared" si="285"/>
        <v>0</v>
      </c>
      <c r="BJ408" s="2">
        <f t="shared" si="285"/>
        <v>0</v>
      </c>
    </row>
    <row r="409" spans="1:62" x14ac:dyDescent="0.25">
      <c r="A409" s="2" t="s">
        <v>261</v>
      </c>
      <c r="C409" s="2">
        <f>C406+C407-C408</f>
        <v>0</v>
      </c>
      <c r="D409" s="2">
        <f t="shared" ref="D409:AL409" si="286">D406+D407-D408</f>
        <v>0</v>
      </c>
      <c r="E409" s="2">
        <f t="shared" si="286"/>
        <v>0</v>
      </c>
      <c r="F409" s="2">
        <f t="shared" si="286"/>
        <v>0</v>
      </c>
      <c r="G409" s="2">
        <f t="shared" si="286"/>
        <v>0</v>
      </c>
      <c r="H409" s="2">
        <f t="shared" si="286"/>
        <v>0</v>
      </c>
      <c r="I409" s="2">
        <f t="shared" si="286"/>
        <v>0</v>
      </c>
      <c r="J409" s="2">
        <f t="shared" si="286"/>
        <v>0</v>
      </c>
      <c r="K409" s="2">
        <f t="shared" si="286"/>
        <v>0</v>
      </c>
      <c r="L409" s="2">
        <f t="shared" si="286"/>
        <v>0</v>
      </c>
      <c r="M409" s="2">
        <f t="shared" si="286"/>
        <v>0</v>
      </c>
      <c r="N409" s="2">
        <f t="shared" si="286"/>
        <v>0</v>
      </c>
      <c r="O409" s="2">
        <f t="shared" si="286"/>
        <v>0</v>
      </c>
      <c r="P409" s="2">
        <f t="shared" si="286"/>
        <v>0</v>
      </c>
      <c r="Q409" s="2">
        <f t="shared" si="286"/>
        <v>0</v>
      </c>
      <c r="R409" s="2">
        <f t="shared" si="286"/>
        <v>0</v>
      </c>
      <c r="S409" s="2">
        <f t="shared" si="286"/>
        <v>0</v>
      </c>
      <c r="T409" s="2">
        <f t="shared" si="286"/>
        <v>0</v>
      </c>
      <c r="U409" s="2">
        <f t="shared" si="286"/>
        <v>0</v>
      </c>
      <c r="V409" s="2">
        <f t="shared" si="286"/>
        <v>0</v>
      </c>
      <c r="W409" s="2">
        <f t="shared" si="286"/>
        <v>0</v>
      </c>
      <c r="X409" s="2">
        <f t="shared" si="286"/>
        <v>0</v>
      </c>
      <c r="Y409" s="2">
        <f t="shared" si="286"/>
        <v>0</v>
      </c>
      <c r="Z409" s="2">
        <f t="shared" si="286"/>
        <v>-57867.190453210453</v>
      </c>
      <c r="AA409" s="2">
        <f t="shared" si="286"/>
        <v>-57867.190453210453</v>
      </c>
      <c r="AB409" s="2">
        <f t="shared" si="286"/>
        <v>-57867.190453210453</v>
      </c>
      <c r="AC409" s="2">
        <f t="shared" si="286"/>
        <v>-57867.190453210453</v>
      </c>
      <c r="AD409" s="2">
        <f t="shared" si="286"/>
        <v>-57867.190453210453</v>
      </c>
      <c r="AE409" s="2">
        <f t="shared" si="286"/>
        <v>-57867.190453210453</v>
      </c>
      <c r="AF409" s="2">
        <f t="shared" si="286"/>
        <v>-57867.190453210453</v>
      </c>
      <c r="AG409" s="2">
        <f t="shared" si="286"/>
        <v>-57867.190453210453</v>
      </c>
      <c r="AH409" s="2">
        <f t="shared" si="286"/>
        <v>-57867.190453210453</v>
      </c>
      <c r="AI409" s="2">
        <f t="shared" si="286"/>
        <v>0</v>
      </c>
      <c r="AJ409" s="2">
        <f t="shared" si="286"/>
        <v>0</v>
      </c>
      <c r="AK409" s="2">
        <f t="shared" si="286"/>
        <v>0</v>
      </c>
      <c r="AL409" s="2">
        <f t="shared" si="286"/>
        <v>-1172115.2649341044</v>
      </c>
      <c r="AM409" s="2">
        <f t="shared" ref="AM409:BJ409" si="287">AM406+AM407-AM408</f>
        <v>-1172115.2649341044</v>
      </c>
      <c r="AN409" s="2">
        <f t="shared" si="287"/>
        <v>-1172115.2649341044</v>
      </c>
      <c r="AO409" s="2">
        <f t="shared" si="287"/>
        <v>-1172115.2649341044</v>
      </c>
      <c r="AP409" s="2">
        <f t="shared" si="287"/>
        <v>-1172115.2649341044</v>
      </c>
      <c r="AQ409" s="2">
        <f t="shared" si="287"/>
        <v>-1172115.2649341044</v>
      </c>
      <c r="AR409" s="2">
        <f t="shared" si="287"/>
        <v>-1172115.2649341044</v>
      </c>
      <c r="AS409" s="2">
        <f t="shared" si="287"/>
        <v>-1172115.2649341044</v>
      </c>
      <c r="AT409" s="2">
        <f t="shared" si="287"/>
        <v>-1172115.2649341044</v>
      </c>
      <c r="AU409" s="2">
        <f t="shared" si="287"/>
        <v>0</v>
      </c>
      <c r="AV409" s="2">
        <f t="shared" si="287"/>
        <v>0</v>
      </c>
      <c r="AW409" s="2">
        <f t="shared" si="287"/>
        <v>0</v>
      </c>
      <c r="AX409" s="2">
        <f t="shared" si="287"/>
        <v>-2596611.7376757469</v>
      </c>
      <c r="AY409" s="2">
        <f t="shared" si="287"/>
        <v>-2596611.7376757469</v>
      </c>
      <c r="AZ409" s="2">
        <f t="shared" si="287"/>
        <v>-2596611.7376757469</v>
      </c>
      <c r="BA409" s="2">
        <f t="shared" si="287"/>
        <v>-2596611.7376757469</v>
      </c>
      <c r="BB409" s="2">
        <f t="shared" si="287"/>
        <v>-2596611.7376757469</v>
      </c>
      <c r="BC409" s="2">
        <f t="shared" si="287"/>
        <v>-2596611.7376757469</v>
      </c>
      <c r="BD409" s="2">
        <f t="shared" si="287"/>
        <v>-2596611.7376757469</v>
      </c>
      <c r="BE409" s="2">
        <f t="shared" si="287"/>
        <v>-2596611.7376757469</v>
      </c>
      <c r="BF409" s="2">
        <f t="shared" si="287"/>
        <v>-2596611.7376757469</v>
      </c>
      <c r="BG409" s="2">
        <f t="shared" si="287"/>
        <v>0</v>
      </c>
      <c r="BH409" s="2">
        <f t="shared" si="287"/>
        <v>0</v>
      </c>
      <c r="BI409" s="2">
        <f t="shared" si="287"/>
        <v>0</v>
      </c>
      <c r="BJ409" s="2">
        <f t="shared" si="287"/>
        <v>-4955548.529362076</v>
      </c>
    </row>
    <row r="410" spans="1:62" x14ac:dyDescent="0.25">
      <c r="C410" s="29">
        <v>0</v>
      </c>
      <c r="D410" s="29">
        <f>IF(C398=1,1,C410+1)</f>
        <v>1</v>
      </c>
      <c r="E410" s="29">
        <f t="shared" ref="E410:AL410" si="288">IF(D398=1,1,D410+1)</f>
        <v>2</v>
      </c>
      <c r="F410" s="29">
        <f t="shared" si="288"/>
        <v>3</v>
      </c>
      <c r="G410" s="29">
        <f t="shared" si="288"/>
        <v>4</v>
      </c>
      <c r="H410" s="29">
        <f t="shared" si="288"/>
        <v>5</v>
      </c>
      <c r="I410" s="29">
        <f t="shared" si="288"/>
        <v>6</v>
      </c>
      <c r="J410" s="29">
        <f t="shared" si="288"/>
        <v>7</v>
      </c>
      <c r="K410" s="29">
        <f t="shared" si="288"/>
        <v>8</v>
      </c>
      <c r="L410" s="29">
        <f t="shared" si="288"/>
        <v>9</v>
      </c>
      <c r="M410" s="29">
        <f t="shared" si="288"/>
        <v>10</v>
      </c>
      <c r="N410" s="29">
        <f t="shared" si="288"/>
        <v>11</v>
      </c>
      <c r="O410" s="29">
        <f t="shared" si="288"/>
        <v>1</v>
      </c>
      <c r="P410" s="29">
        <f t="shared" si="288"/>
        <v>2</v>
      </c>
      <c r="Q410" s="29">
        <f t="shared" si="288"/>
        <v>3</v>
      </c>
      <c r="R410" s="29">
        <f t="shared" si="288"/>
        <v>4</v>
      </c>
      <c r="S410" s="29">
        <f t="shared" si="288"/>
        <v>5</v>
      </c>
      <c r="T410" s="29">
        <f t="shared" si="288"/>
        <v>6</v>
      </c>
      <c r="U410" s="29">
        <f t="shared" si="288"/>
        <v>7</v>
      </c>
      <c r="V410" s="29">
        <f t="shared" si="288"/>
        <v>8</v>
      </c>
      <c r="W410" s="29">
        <f t="shared" si="288"/>
        <v>9</v>
      </c>
      <c r="X410" s="29">
        <f t="shared" si="288"/>
        <v>10</v>
      </c>
      <c r="Y410" s="29">
        <f t="shared" si="288"/>
        <v>11</v>
      </c>
      <c r="Z410" s="29">
        <f t="shared" si="288"/>
        <v>12</v>
      </c>
      <c r="AA410" s="29">
        <f t="shared" si="288"/>
        <v>1</v>
      </c>
      <c r="AB410" s="29">
        <f t="shared" si="288"/>
        <v>2</v>
      </c>
      <c r="AC410" s="29">
        <f t="shared" si="288"/>
        <v>3</v>
      </c>
      <c r="AD410" s="29">
        <f t="shared" si="288"/>
        <v>4</v>
      </c>
      <c r="AE410" s="29">
        <f t="shared" si="288"/>
        <v>5</v>
      </c>
      <c r="AF410" s="29">
        <f t="shared" si="288"/>
        <v>6</v>
      </c>
      <c r="AG410" s="29">
        <f t="shared" si="288"/>
        <v>7</v>
      </c>
      <c r="AH410" s="29">
        <f t="shared" si="288"/>
        <v>8</v>
      </c>
      <c r="AI410" s="29">
        <f t="shared" si="288"/>
        <v>9</v>
      </c>
      <c r="AJ410" s="29">
        <f t="shared" si="288"/>
        <v>10</v>
      </c>
      <c r="AK410" s="29">
        <f t="shared" si="288"/>
        <v>11</v>
      </c>
      <c r="AL410" s="29">
        <f t="shared" si="288"/>
        <v>12</v>
      </c>
      <c r="AM410" s="29">
        <f t="shared" ref="AM410:BJ410" si="289">IF(AL398=1,1,AL410+1)</f>
        <v>1</v>
      </c>
      <c r="AN410" s="29">
        <f t="shared" si="289"/>
        <v>2</v>
      </c>
      <c r="AO410" s="29">
        <f t="shared" si="289"/>
        <v>3</v>
      </c>
      <c r="AP410" s="29">
        <f t="shared" si="289"/>
        <v>4</v>
      </c>
      <c r="AQ410" s="29">
        <f t="shared" si="289"/>
        <v>5</v>
      </c>
      <c r="AR410" s="29">
        <f t="shared" si="289"/>
        <v>6</v>
      </c>
      <c r="AS410" s="29">
        <f t="shared" si="289"/>
        <v>7</v>
      </c>
      <c r="AT410" s="29">
        <f t="shared" si="289"/>
        <v>8</v>
      </c>
      <c r="AU410" s="29">
        <f t="shared" si="289"/>
        <v>9</v>
      </c>
      <c r="AV410" s="29">
        <f t="shared" si="289"/>
        <v>10</v>
      </c>
      <c r="AW410" s="29">
        <f t="shared" si="289"/>
        <v>11</v>
      </c>
      <c r="AX410" s="29">
        <f t="shared" si="289"/>
        <v>12</v>
      </c>
      <c r="AY410" s="29">
        <f t="shared" si="289"/>
        <v>1</v>
      </c>
      <c r="AZ410" s="29">
        <f t="shared" si="289"/>
        <v>2</v>
      </c>
      <c r="BA410" s="29">
        <f t="shared" si="289"/>
        <v>3</v>
      </c>
      <c r="BB410" s="29">
        <f t="shared" si="289"/>
        <v>4</v>
      </c>
      <c r="BC410" s="29">
        <f t="shared" si="289"/>
        <v>5</v>
      </c>
      <c r="BD410" s="29">
        <f t="shared" si="289"/>
        <v>6</v>
      </c>
      <c r="BE410" s="29">
        <f t="shared" si="289"/>
        <v>7</v>
      </c>
      <c r="BF410" s="29">
        <f t="shared" si="289"/>
        <v>8</v>
      </c>
      <c r="BG410" s="29">
        <f t="shared" si="289"/>
        <v>9</v>
      </c>
      <c r="BH410" s="29">
        <f t="shared" si="289"/>
        <v>10</v>
      </c>
      <c r="BI410" s="29">
        <f t="shared" si="289"/>
        <v>11</v>
      </c>
      <c r="BJ410" s="29">
        <f t="shared" si="289"/>
        <v>12</v>
      </c>
    </row>
    <row r="412" spans="1:62" x14ac:dyDescent="0.25">
      <c r="A412" s="17" t="s">
        <v>262</v>
      </c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</row>
    <row r="413" spans="1:62" x14ac:dyDescent="0.25">
      <c r="A413" s="17" t="s">
        <v>84</v>
      </c>
      <c r="B413" s="17">
        <f>SUMIF($C$4:$BJ$4,1,$C$403:$BJ$403)</f>
        <v>0</v>
      </c>
      <c r="C413" s="17">
        <f>IF(C$4=1,$B413/12,0)</f>
        <v>0</v>
      </c>
      <c r="D413" s="17">
        <f t="shared" ref="D413:BJ413" si="290">IF(D$4=1,$B413/12,0)</f>
        <v>0</v>
      </c>
      <c r="E413" s="17">
        <f t="shared" si="290"/>
        <v>0</v>
      </c>
      <c r="F413" s="17">
        <f t="shared" si="290"/>
        <v>0</v>
      </c>
      <c r="G413" s="17">
        <f t="shared" si="290"/>
        <v>0</v>
      </c>
      <c r="H413" s="17">
        <f t="shared" si="290"/>
        <v>0</v>
      </c>
      <c r="I413" s="17">
        <f t="shared" si="290"/>
        <v>0</v>
      </c>
      <c r="J413" s="17">
        <f t="shared" si="290"/>
        <v>0</v>
      </c>
      <c r="K413" s="17">
        <f t="shared" si="290"/>
        <v>0</v>
      </c>
      <c r="L413" s="17">
        <f t="shared" si="290"/>
        <v>0</v>
      </c>
      <c r="M413" s="17">
        <f t="shared" si="290"/>
        <v>0</v>
      </c>
      <c r="N413" s="17">
        <f t="shared" si="290"/>
        <v>0</v>
      </c>
      <c r="O413" s="17">
        <f t="shared" si="290"/>
        <v>0</v>
      </c>
      <c r="P413" s="17">
        <f t="shared" si="290"/>
        <v>0</v>
      </c>
      <c r="Q413" s="17">
        <f t="shared" si="290"/>
        <v>0</v>
      </c>
      <c r="R413" s="17">
        <f t="shared" si="290"/>
        <v>0</v>
      </c>
      <c r="S413" s="17">
        <f t="shared" si="290"/>
        <v>0</v>
      </c>
      <c r="T413" s="17">
        <f t="shared" si="290"/>
        <v>0</v>
      </c>
      <c r="U413" s="17">
        <f t="shared" si="290"/>
        <v>0</v>
      </c>
      <c r="V413" s="17">
        <f t="shared" si="290"/>
        <v>0</v>
      </c>
      <c r="W413" s="17">
        <f t="shared" si="290"/>
        <v>0</v>
      </c>
      <c r="X413" s="17">
        <f t="shared" si="290"/>
        <v>0</v>
      </c>
      <c r="Y413" s="17">
        <f t="shared" si="290"/>
        <v>0</v>
      </c>
      <c r="Z413" s="17">
        <f t="shared" si="290"/>
        <v>0</v>
      </c>
      <c r="AA413" s="17">
        <f t="shared" si="290"/>
        <v>0</v>
      </c>
      <c r="AB413" s="17">
        <f t="shared" si="290"/>
        <v>0</v>
      </c>
      <c r="AC413" s="17">
        <f t="shared" si="290"/>
        <v>0</v>
      </c>
      <c r="AD413" s="17">
        <f t="shared" si="290"/>
        <v>0</v>
      </c>
      <c r="AE413" s="17">
        <f t="shared" si="290"/>
        <v>0</v>
      </c>
      <c r="AF413" s="17">
        <f t="shared" si="290"/>
        <v>0</v>
      </c>
      <c r="AG413" s="17">
        <f t="shared" si="290"/>
        <v>0</v>
      </c>
      <c r="AH413" s="17">
        <f t="shared" si="290"/>
        <v>0</v>
      </c>
      <c r="AI413" s="17">
        <f t="shared" si="290"/>
        <v>0</v>
      </c>
      <c r="AJ413" s="17">
        <f t="shared" si="290"/>
        <v>0</v>
      </c>
      <c r="AK413" s="17">
        <f t="shared" si="290"/>
        <v>0</v>
      </c>
      <c r="AL413" s="17">
        <f t="shared" si="290"/>
        <v>0</v>
      </c>
      <c r="AM413" s="17">
        <f t="shared" si="290"/>
        <v>0</v>
      </c>
      <c r="AN413" s="17">
        <f t="shared" si="290"/>
        <v>0</v>
      </c>
      <c r="AO413" s="17">
        <f t="shared" si="290"/>
        <v>0</v>
      </c>
      <c r="AP413" s="17">
        <f t="shared" si="290"/>
        <v>0</v>
      </c>
      <c r="AQ413" s="17">
        <f t="shared" si="290"/>
        <v>0</v>
      </c>
      <c r="AR413" s="17">
        <f t="shared" si="290"/>
        <v>0</v>
      </c>
      <c r="AS413" s="17">
        <f t="shared" si="290"/>
        <v>0</v>
      </c>
      <c r="AT413" s="17">
        <f t="shared" si="290"/>
        <v>0</v>
      </c>
      <c r="AU413" s="17">
        <f t="shared" si="290"/>
        <v>0</v>
      </c>
      <c r="AV413" s="17">
        <f t="shared" si="290"/>
        <v>0</v>
      </c>
      <c r="AW413" s="17">
        <f t="shared" si="290"/>
        <v>0</v>
      </c>
      <c r="AX413" s="17">
        <f t="shared" si="290"/>
        <v>0</v>
      </c>
      <c r="AY413" s="17">
        <f t="shared" si="290"/>
        <v>0</v>
      </c>
      <c r="AZ413" s="17">
        <f t="shared" si="290"/>
        <v>0</v>
      </c>
      <c r="BA413" s="17">
        <f t="shared" si="290"/>
        <v>0</v>
      </c>
      <c r="BB413" s="17">
        <f t="shared" si="290"/>
        <v>0</v>
      </c>
      <c r="BC413" s="17">
        <f t="shared" si="290"/>
        <v>0</v>
      </c>
      <c r="BD413" s="17">
        <f t="shared" si="290"/>
        <v>0</v>
      </c>
      <c r="BE413" s="17">
        <f t="shared" si="290"/>
        <v>0</v>
      </c>
      <c r="BF413" s="17">
        <f t="shared" si="290"/>
        <v>0</v>
      </c>
      <c r="BG413" s="17">
        <f t="shared" si="290"/>
        <v>0</v>
      </c>
      <c r="BH413" s="17">
        <f t="shared" si="290"/>
        <v>0</v>
      </c>
      <c r="BI413" s="17">
        <f t="shared" si="290"/>
        <v>0</v>
      </c>
      <c r="BJ413" s="17">
        <f t="shared" si="290"/>
        <v>0</v>
      </c>
    </row>
    <row r="414" spans="1:62" x14ac:dyDescent="0.25">
      <c r="A414" s="17" t="s">
        <v>85</v>
      </c>
      <c r="B414" s="17">
        <f>SUMIF($C$4:$BJ$4,2,$C$403:$BJ$403)</f>
        <v>-57867.190453210453</v>
      </c>
      <c r="C414" s="17">
        <f>IF(C$4=2,$B414/12,0)</f>
        <v>0</v>
      </c>
      <c r="D414" s="17">
        <f t="shared" ref="D414:BJ414" si="291">IF(D$4=2,$B414/12,0)</f>
        <v>0</v>
      </c>
      <c r="E414" s="17">
        <f t="shared" si="291"/>
        <v>0</v>
      </c>
      <c r="F414" s="17">
        <f t="shared" si="291"/>
        <v>0</v>
      </c>
      <c r="G414" s="17">
        <f t="shared" si="291"/>
        <v>0</v>
      </c>
      <c r="H414" s="17">
        <f t="shared" si="291"/>
        <v>0</v>
      </c>
      <c r="I414" s="17">
        <f t="shared" si="291"/>
        <v>0</v>
      </c>
      <c r="J414" s="17">
        <f t="shared" si="291"/>
        <v>0</v>
      </c>
      <c r="K414" s="17">
        <f t="shared" si="291"/>
        <v>0</v>
      </c>
      <c r="L414" s="17">
        <f t="shared" si="291"/>
        <v>0</v>
      </c>
      <c r="M414" s="17">
        <f t="shared" si="291"/>
        <v>0</v>
      </c>
      <c r="N414" s="17">
        <f t="shared" si="291"/>
        <v>0</v>
      </c>
      <c r="O414" s="17">
        <f t="shared" si="291"/>
        <v>-4822.2658711008708</v>
      </c>
      <c r="P414" s="17">
        <f t="shared" si="291"/>
        <v>-4822.2658711008708</v>
      </c>
      <c r="Q414" s="17">
        <f t="shared" si="291"/>
        <v>-4822.2658711008708</v>
      </c>
      <c r="R414" s="17">
        <f t="shared" si="291"/>
        <v>-4822.2658711008708</v>
      </c>
      <c r="S414" s="17">
        <f t="shared" si="291"/>
        <v>-4822.2658711008708</v>
      </c>
      <c r="T414" s="17">
        <f t="shared" si="291"/>
        <v>-4822.2658711008708</v>
      </c>
      <c r="U414" s="17">
        <f t="shared" si="291"/>
        <v>-4822.2658711008708</v>
      </c>
      <c r="V414" s="17">
        <f t="shared" si="291"/>
        <v>-4822.2658711008708</v>
      </c>
      <c r="W414" s="17">
        <f t="shared" si="291"/>
        <v>-4822.2658711008708</v>
      </c>
      <c r="X414" s="17">
        <f t="shared" si="291"/>
        <v>-4822.2658711008708</v>
      </c>
      <c r="Y414" s="17">
        <f t="shared" si="291"/>
        <v>-4822.2658711008708</v>
      </c>
      <c r="Z414" s="17">
        <f t="shared" si="291"/>
        <v>-4822.2658711008708</v>
      </c>
      <c r="AA414" s="17">
        <f t="shared" si="291"/>
        <v>0</v>
      </c>
      <c r="AB414" s="17">
        <f t="shared" si="291"/>
        <v>0</v>
      </c>
      <c r="AC414" s="17">
        <f t="shared" si="291"/>
        <v>0</v>
      </c>
      <c r="AD414" s="17">
        <f t="shared" si="291"/>
        <v>0</v>
      </c>
      <c r="AE414" s="17">
        <f t="shared" si="291"/>
        <v>0</v>
      </c>
      <c r="AF414" s="17">
        <f t="shared" si="291"/>
        <v>0</v>
      </c>
      <c r="AG414" s="17">
        <f t="shared" si="291"/>
        <v>0</v>
      </c>
      <c r="AH414" s="17">
        <f t="shared" si="291"/>
        <v>0</v>
      </c>
      <c r="AI414" s="17">
        <f t="shared" si="291"/>
        <v>0</v>
      </c>
      <c r="AJ414" s="17">
        <f t="shared" si="291"/>
        <v>0</v>
      </c>
      <c r="AK414" s="17">
        <f t="shared" si="291"/>
        <v>0</v>
      </c>
      <c r="AL414" s="17">
        <f t="shared" si="291"/>
        <v>0</v>
      </c>
      <c r="AM414" s="17">
        <f t="shared" si="291"/>
        <v>0</v>
      </c>
      <c r="AN414" s="17">
        <f t="shared" si="291"/>
        <v>0</v>
      </c>
      <c r="AO414" s="17">
        <f t="shared" si="291"/>
        <v>0</v>
      </c>
      <c r="AP414" s="17">
        <f t="shared" si="291"/>
        <v>0</v>
      </c>
      <c r="AQ414" s="17">
        <f t="shared" si="291"/>
        <v>0</v>
      </c>
      <c r="AR414" s="17">
        <f t="shared" si="291"/>
        <v>0</v>
      </c>
      <c r="AS414" s="17">
        <f t="shared" si="291"/>
        <v>0</v>
      </c>
      <c r="AT414" s="17">
        <f t="shared" si="291"/>
        <v>0</v>
      </c>
      <c r="AU414" s="17">
        <f t="shared" si="291"/>
        <v>0</v>
      </c>
      <c r="AV414" s="17">
        <f t="shared" si="291"/>
        <v>0</v>
      </c>
      <c r="AW414" s="17">
        <f t="shared" si="291"/>
        <v>0</v>
      </c>
      <c r="AX414" s="17">
        <f t="shared" si="291"/>
        <v>0</v>
      </c>
      <c r="AY414" s="17">
        <f t="shared" si="291"/>
        <v>0</v>
      </c>
      <c r="AZ414" s="17">
        <f t="shared" si="291"/>
        <v>0</v>
      </c>
      <c r="BA414" s="17">
        <f t="shared" si="291"/>
        <v>0</v>
      </c>
      <c r="BB414" s="17">
        <f t="shared" si="291"/>
        <v>0</v>
      </c>
      <c r="BC414" s="17">
        <f t="shared" si="291"/>
        <v>0</v>
      </c>
      <c r="BD414" s="17">
        <f t="shared" si="291"/>
        <v>0</v>
      </c>
      <c r="BE414" s="17">
        <f t="shared" si="291"/>
        <v>0</v>
      </c>
      <c r="BF414" s="17">
        <f t="shared" si="291"/>
        <v>0</v>
      </c>
      <c r="BG414" s="17">
        <f t="shared" si="291"/>
        <v>0</v>
      </c>
      <c r="BH414" s="17">
        <f t="shared" si="291"/>
        <v>0</v>
      </c>
      <c r="BI414" s="17">
        <f t="shared" si="291"/>
        <v>0</v>
      </c>
      <c r="BJ414" s="17">
        <f t="shared" si="291"/>
        <v>0</v>
      </c>
    </row>
    <row r="415" spans="1:62" x14ac:dyDescent="0.25">
      <c r="A415" s="17" t="s">
        <v>86</v>
      </c>
      <c r="B415" s="17">
        <f>SUMIF($C$4:$BJ$4,3,$C$403:$BJ$403)</f>
        <v>-1172115.2649341044</v>
      </c>
      <c r="C415" s="17">
        <f>IF(C$4=3,$B415/12,0)</f>
        <v>0</v>
      </c>
      <c r="D415" s="17">
        <f t="shared" ref="D415:BJ415" si="292">IF(D$4=3,$B415/12,0)</f>
        <v>0</v>
      </c>
      <c r="E415" s="17">
        <f t="shared" si="292"/>
        <v>0</v>
      </c>
      <c r="F415" s="17">
        <f t="shared" si="292"/>
        <v>0</v>
      </c>
      <c r="G415" s="17">
        <f t="shared" si="292"/>
        <v>0</v>
      </c>
      <c r="H415" s="17">
        <f t="shared" si="292"/>
        <v>0</v>
      </c>
      <c r="I415" s="17">
        <f t="shared" si="292"/>
        <v>0</v>
      </c>
      <c r="J415" s="17">
        <f t="shared" si="292"/>
        <v>0</v>
      </c>
      <c r="K415" s="17">
        <f t="shared" si="292"/>
        <v>0</v>
      </c>
      <c r="L415" s="17">
        <f t="shared" si="292"/>
        <v>0</v>
      </c>
      <c r="M415" s="17">
        <f t="shared" si="292"/>
        <v>0</v>
      </c>
      <c r="N415" s="17">
        <f t="shared" si="292"/>
        <v>0</v>
      </c>
      <c r="O415" s="17">
        <f t="shared" si="292"/>
        <v>0</v>
      </c>
      <c r="P415" s="17">
        <f t="shared" si="292"/>
        <v>0</v>
      </c>
      <c r="Q415" s="17">
        <f t="shared" si="292"/>
        <v>0</v>
      </c>
      <c r="R415" s="17">
        <f t="shared" si="292"/>
        <v>0</v>
      </c>
      <c r="S415" s="17">
        <f t="shared" si="292"/>
        <v>0</v>
      </c>
      <c r="T415" s="17">
        <f t="shared" si="292"/>
        <v>0</v>
      </c>
      <c r="U415" s="17">
        <f t="shared" si="292"/>
        <v>0</v>
      </c>
      <c r="V415" s="17">
        <f t="shared" si="292"/>
        <v>0</v>
      </c>
      <c r="W415" s="17">
        <f t="shared" si="292"/>
        <v>0</v>
      </c>
      <c r="X415" s="17">
        <f t="shared" si="292"/>
        <v>0</v>
      </c>
      <c r="Y415" s="17">
        <f t="shared" si="292"/>
        <v>0</v>
      </c>
      <c r="Z415" s="17">
        <f t="shared" si="292"/>
        <v>0</v>
      </c>
      <c r="AA415" s="17">
        <f t="shared" si="292"/>
        <v>-97676.272077842033</v>
      </c>
      <c r="AB415" s="17">
        <f t="shared" si="292"/>
        <v>-97676.272077842033</v>
      </c>
      <c r="AC415" s="17">
        <f t="shared" si="292"/>
        <v>-97676.272077842033</v>
      </c>
      <c r="AD415" s="17">
        <f t="shared" si="292"/>
        <v>-97676.272077842033</v>
      </c>
      <c r="AE415" s="17">
        <f t="shared" si="292"/>
        <v>-97676.272077842033</v>
      </c>
      <c r="AF415" s="17">
        <f t="shared" si="292"/>
        <v>-97676.272077842033</v>
      </c>
      <c r="AG415" s="17">
        <f t="shared" si="292"/>
        <v>-97676.272077842033</v>
      </c>
      <c r="AH415" s="17">
        <f t="shared" si="292"/>
        <v>-97676.272077842033</v>
      </c>
      <c r="AI415" s="17">
        <f t="shared" si="292"/>
        <v>-97676.272077842033</v>
      </c>
      <c r="AJ415" s="17">
        <f t="shared" si="292"/>
        <v>-97676.272077842033</v>
      </c>
      <c r="AK415" s="17">
        <f t="shared" si="292"/>
        <v>-97676.272077842033</v>
      </c>
      <c r="AL415" s="17">
        <f t="shared" si="292"/>
        <v>-97676.272077842033</v>
      </c>
      <c r="AM415" s="17">
        <f t="shared" si="292"/>
        <v>0</v>
      </c>
      <c r="AN415" s="17">
        <f t="shared" si="292"/>
        <v>0</v>
      </c>
      <c r="AO415" s="17">
        <f t="shared" si="292"/>
        <v>0</v>
      </c>
      <c r="AP415" s="17">
        <f t="shared" si="292"/>
        <v>0</v>
      </c>
      <c r="AQ415" s="17">
        <f t="shared" si="292"/>
        <v>0</v>
      </c>
      <c r="AR415" s="17">
        <f t="shared" si="292"/>
        <v>0</v>
      </c>
      <c r="AS415" s="17">
        <f t="shared" si="292"/>
        <v>0</v>
      </c>
      <c r="AT415" s="17">
        <f t="shared" si="292"/>
        <v>0</v>
      </c>
      <c r="AU415" s="17">
        <f t="shared" si="292"/>
        <v>0</v>
      </c>
      <c r="AV415" s="17">
        <f t="shared" si="292"/>
        <v>0</v>
      </c>
      <c r="AW415" s="17">
        <f t="shared" si="292"/>
        <v>0</v>
      </c>
      <c r="AX415" s="17">
        <f t="shared" si="292"/>
        <v>0</v>
      </c>
      <c r="AY415" s="17">
        <f t="shared" si="292"/>
        <v>0</v>
      </c>
      <c r="AZ415" s="17">
        <f t="shared" si="292"/>
        <v>0</v>
      </c>
      <c r="BA415" s="17">
        <f t="shared" si="292"/>
        <v>0</v>
      </c>
      <c r="BB415" s="17">
        <f t="shared" si="292"/>
        <v>0</v>
      </c>
      <c r="BC415" s="17">
        <f t="shared" si="292"/>
        <v>0</v>
      </c>
      <c r="BD415" s="17">
        <f t="shared" si="292"/>
        <v>0</v>
      </c>
      <c r="BE415" s="17">
        <f t="shared" si="292"/>
        <v>0</v>
      </c>
      <c r="BF415" s="17">
        <f t="shared" si="292"/>
        <v>0</v>
      </c>
      <c r="BG415" s="17">
        <f t="shared" si="292"/>
        <v>0</v>
      </c>
      <c r="BH415" s="17">
        <f t="shared" si="292"/>
        <v>0</v>
      </c>
      <c r="BI415" s="17">
        <f t="shared" si="292"/>
        <v>0</v>
      </c>
      <c r="BJ415" s="17">
        <f t="shared" si="292"/>
        <v>0</v>
      </c>
    </row>
    <row r="416" spans="1:62" x14ac:dyDescent="0.25">
      <c r="A416" s="17" t="s">
        <v>87</v>
      </c>
      <c r="B416" s="17">
        <f>SUMIF($C$4:$BJ$4,4,$C$403:$BJ$403)</f>
        <v>-2596611.7376757469</v>
      </c>
      <c r="C416" s="17">
        <f>IF(C$4=4,$B416/12,0)</f>
        <v>0</v>
      </c>
      <c r="D416" s="17">
        <f t="shared" ref="D416:BJ416" si="293">IF(D$4=4,$B416/12,0)</f>
        <v>0</v>
      </c>
      <c r="E416" s="17">
        <f t="shared" si="293"/>
        <v>0</v>
      </c>
      <c r="F416" s="17">
        <f t="shared" si="293"/>
        <v>0</v>
      </c>
      <c r="G416" s="17">
        <f t="shared" si="293"/>
        <v>0</v>
      </c>
      <c r="H416" s="17">
        <f t="shared" si="293"/>
        <v>0</v>
      </c>
      <c r="I416" s="17">
        <f t="shared" si="293"/>
        <v>0</v>
      </c>
      <c r="J416" s="17">
        <f t="shared" si="293"/>
        <v>0</v>
      </c>
      <c r="K416" s="17">
        <f t="shared" si="293"/>
        <v>0</v>
      </c>
      <c r="L416" s="17">
        <f t="shared" si="293"/>
        <v>0</v>
      </c>
      <c r="M416" s="17">
        <f t="shared" si="293"/>
        <v>0</v>
      </c>
      <c r="N416" s="17">
        <f t="shared" si="293"/>
        <v>0</v>
      </c>
      <c r="O416" s="17">
        <f t="shared" si="293"/>
        <v>0</v>
      </c>
      <c r="P416" s="17">
        <f t="shared" si="293"/>
        <v>0</v>
      </c>
      <c r="Q416" s="17">
        <f t="shared" si="293"/>
        <v>0</v>
      </c>
      <c r="R416" s="17">
        <f t="shared" si="293"/>
        <v>0</v>
      </c>
      <c r="S416" s="17">
        <f t="shared" si="293"/>
        <v>0</v>
      </c>
      <c r="T416" s="17">
        <f t="shared" si="293"/>
        <v>0</v>
      </c>
      <c r="U416" s="17">
        <f t="shared" si="293"/>
        <v>0</v>
      </c>
      <c r="V416" s="17">
        <f t="shared" si="293"/>
        <v>0</v>
      </c>
      <c r="W416" s="17">
        <f t="shared" si="293"/>
        <v>0</v>
      </c>
      <c r="X416" s="17">
        <f t="shared" si="293"/>
        <v>0</v>
      </c>
      <c r="Y416" s="17">
        <f t="shared" si="293"/>
        <v>0</v>
      </c>
      <c r="Z416" s="17">
        <f t="shared" si="293"/>
        <v>0</v>
      </c>
      <c r="AA416" s="17">
        <f t="shared" si="293"/>
        <v>0</v>
      </c>
      <c r="AB416" s="17">
        <f t="shared" si="293"/>
        <v>0</v>
      </c>
      <c r="AC416" s="17">
        <f t="shared" si="293"/>
        <v>0</v>
      </c>
      <c r="AD416" s="17">
        <f t="shared" si="293"/>
        <v>0</v>
      </c>
      <c r="AE416" s="17">
        <f t="shared" si="293"/>
        <v>0</v>
      </c>
      <c r="AF416" s="17">
        <f t="shared" si="293"/>
        <v>0</v>
      </c>
      <c r="AG416" s="17">
        <f t="shared" si="293"/>
        <v>0</v>
      </c>
      <c r="AH416" s="17">
        <f t="shared" si="293"/>
        <v>0</v>
      </c>
      <c r="AI416" s="17">
        <f t="shared" si="293"/>
        <v>0</v>
      </c>
      <c r="AJ416" s="17">
        <f t="shared" si="293"/>
        <v>0</v>
      </c>
      <c r="AK416" s="17">
        <f t="shared" si="293"/>
        <v>0</v>
      </c>
      <c r="AL416" s="17">
        <f t="shared" si="293"/>
        <v>0</v>
      </c>
      <c r="AM416" s="17">
        <f t="shared" si="293"/>
        <v>-216384.31147297891</v>
      </c>
      <c r="AN416" s="17">
        <f t="shared" si="293"/>
        <v>-216384.31147297891</v>
      </c>
      <c r="AO416" s="17">
        <f t="shared" si="293"/>
        <v>-216384.31147297891</v>
      </c>
      <c r="AP416" s="17">
        <f t="shared" si="293"/>
        <v>-216384.31147297891</v>
      </c>
      <c r="AQ416" s="17">
        <f t="shared" si="293"/>
        <v>-216384.31147297891</v>
      </c>
      <c r="AR416" s="17">
        <f t="shared" si="293"/>
        <v>-216384.31147297891</v>
      </c>
      <c r="AS416" s="17">
        <f t="shared" si="293"/>
        <v>-216384.31147297891</v>
      </c>
      <c r="AT416" s="17">
        <f t="shared" si="293"/>
        <v>-216384.31147297891</v>
      </c>
      <c r="AU416" s="17">
        <f t="shared" si="293"/>
        <v>-216384.31147297891</v>
      </c>
      <c r="AV416" s="17">
        <f t="shared" si="293"/>
        <v>-216384.31147297891</v>
      </c>
      <c r="AW416" s="17">
        <f t="shared" si="293"/>
        <v>-216384.31147297891</v>
      </c>
      <c r="AX416" s="17">
        <f t="shared" si="293"/>
        <v>-216384.31147297891</v>
      </c>
      <c r="AY416" s="17">
        <f t="shared" si="293"/>
        <v>0</v>
      </c>
      <c r="AZ416" s="17">
        <f t="shared" si="293"/>
        <v>0</v>
      </c>
      <c r="BA416" s="17">
        <f t="shared" si="293"/>
        <v>0</v>
      </c>
      <c r="BB416" s="17">
        <f t="shared" si="293"/>
        <v>0</v>
      </c>
      <c r="BC416" s="17">
        <f t="shared" si="293"/>
        <v>0</v>
      </c>
      <c r="BD416" s="17">
        <f t="shared" si="293"/>
        <v>0</v>
      </c>
      <c r="BE416" s="17">
        <f t="shared" si="293"/>
        <v>0</v>
      </c>
      <c r="BF416" s="17">
        <f t="shared" si="293"/>
        <v>0</v>
      </c>
      <c r="BG416" s="17">
        <f t="shared" si="293"/>
        <v>0</v>
      </c>
      <c r="BH416" s="17">
        <f t="shared" si="293"/>
        <v>0</v>
      </c>
      <c r="BI416" s="17">
        <f t="shared" si="293"/>
        <v>0</v>
      </c>
      <c r="BJ416" s="17">
        <f t="shared" si="293"/>
        <v>0</v>
      </c>
    </row>
    <row r="417" spans="1:62" x14ac:dyDescent="0.25">
      <c r="A417" s="17" t="s">
        <v>88</v>
      </c>
      <c r="B417" s="17">
        <f>SUMIF($C$4:$BJ$4,5,$C$403:$BJ$403)</f>
        <v>-4955548.529362076</v>
      </c>
      <c r="C417" s="17">
        <f>IF(C$4=5,$B417/12,0)</f>
        <v>0</v>
      </c>
      <c r="D417" s="17">
        <f t="shared" ref="D417:BJ417" si="294">IF(D$4=5,$B417/12,0)</f>
        <v>0</v>
      </c>
      <c r="E417" s="17">
        <f t="shared" si="294"/>
        <v>0</v>
      </c>
      <c r="F417" s="17">
        <f t="shared" si="294"/>
        <v>0</v>
      </c>
      <c r="G417" s="17">
        <f t="shared" si="294"/>
        <v>0</v>
      </c>
      <c r="H417" s="17">
        <f t="shared" si="294"/>
        <v>0</v>
      </c>
      <c r="I417" s="17">
        <f t="shared" si="294"/>
        <v>0</v>
      </c>
      <c r="J417" s="17">
        <f t="shared" si="294"/>
        <v>0</v>
      </c>
      <c r="K417" s="17">
        <f t="shared" si="294"/>
        <v>0</v>
      </c>
      <c r="L417" s="17">
        <f t="shared" si="294"/>
        <v>0</v>
      </c>
      <c r="M417" s="17">
        <f t="shared" si="294"/>
        <v>0</v>
      </c>
      <c r="N417" s="17">
        <f t="shared" si="294"/>
        <v>0</v>
      </c>
      <c r="O417" s="17">
        <f t="shared" si="294"/>
        <v>0</v>
      </c>
      <c r="P417" s="17">
        <f t="shared" si="294"/>
        <v>0</v>
      </c>
      <c r="Q417" s="17">
        <f t="shared" si="294"/>
        <v>0</v>
      </c>
      <c r="R417" s="17">
        <f t="shared" si="294"/>
        <v>0</v>
      </c>
      <c r="S417" s="17">
        <f t="shared" si="294"/>
        <v>0</v>
      </c>
      <c r="T417" s="17">
        <f t="shared" si="294"/>
        <v>0</v>
      </c>
      <c r="U417" s="17">
        <f t="shared" si="294"/>
        <v>0</v>
      </c>
      <c r="V417" s="17">
        <f t="shared" si="294"/>
        <v>0</v>
      </c>
      <c r="W417" s="17">
        <f t="shared" si="294"/>
        <v>0</v>
      </c>
      <c r="X417" s="17">
        <f t="shared" si="294"/>
        <v>0</v>
      </c>
      <c r="Y417" s="17">
        <f t="shared" si="294"/>
        <v>0</v>
      </c>
      <c r="Z417" s="17">
        <f t="shared" si="294"/>
        <v>0</v>
      </c>
      <c r="AA417" s="17">
        <f t="shared" si="294"/>
        <v>0</v>
      </c>
      <c r="AB417" s="17">
        <f t="shared" si="294"/>
        <v>0</v>
      </c>
      <c r="AC417" s="17">
        <f t="shared" si="294"/>
        <v>0</v>
      </c>
      <c r="AD417" s="17">
        <f t="shared" si="294"/>
        <v>0</v>
      </c>
      <c r="AE417" s="17">
        <f t="shared" si="294"/>
        <v>0</v>
      </c>
      <c r="AF417" s="17">
        <f t="shared" si="294"/>
        <v>0</v>
      </c>
      <c r="AG417" s="17">
        <f t="shared" si="294"/>
        <v>0</v>
      </c>
      <c r="AH417" s="17">
        <f t="shared" si="294"/>
        <v>0</v>
      </c>
      <c r="AI417" s="17">
        <f t="shared" si="294"/>
        <v>0</v>
      </c>
      <c r="AJ417" s="17">
        <f t="shared" si="294"/>
        <v>0</v>
      </c>
      <c r="AK417" s="17">
        <f t="shared" si="294"/>
        <v>0</v>
      </c>
      <c r="AL417" s="17">
        <f t="shared" si="294"/>
        <v>0</v>
      </c>
      <c r="AM417" s="17">
        <f t="shared" si="294"/>
        <v>0</v>
      </c>
      <c r="AN417" s="17">
        <f t="shared" si="294"/>
        <v>0</v>
      </c>
      <c r="AO417" s="17">
        <f t="shared" si="294"/>
        <v>0</v>
      </c>
      <c r="AP417" s="17">
        <f t="shared" si="294"/>
        <v>0</v>
      </c>
      <c r="AQ417" s="17">
        <f t="shared" si="294"/>
        <v>0</v>
      </c>
      <c r="AR417" s="17">
        <f t="shared" si="294"/>
        <v>0</v>
      </c>
      <c r="AS417" s="17">
        <f t="shared" si="294"/>
        <v>0</v>
      </c>
      <c r="AT417" s="17">
        <f t="shared" si="294"/>
        <v>0</v>
      </c>
      <c r="AU417" s="17">
        <f t="shared" si="294"/>
        <v>0</v>
      </c>
      <c r="AV417" s="17">
        <f t="shared" si="294"/>
        <v>0</v>
      </c>
      <c r="AW417" s="17">
        <f t="shared" si="294"/>
        <v>0</v>
      </c>
      <c r="AX417" s="17">
        <f t="shared" si="294"/>
        <v>0</v>
      </c>
      <c r="AY417" s="17">
        <f t="shared" si="294"/>
        <v>-412962.37744683964</v>
      </c>
      <c r="AZ417" s="17">
        <f t="shared" si="294"/>
        <v>-412962.37744683964</v>
      </c>
      <c r="BA417" s="17">
        <f t="shared" si="294"/>
        <v>-412962.37744683964</v>
      </c>
      <c r="BB417" s="17">
        <f t="shared" si="294"/>
        <v>-412962.37744683964</v>
      </c>
      <c r="BC417" s="17">
        <f t="shared" si="294"/>
        <v>-412962.37744683964</v>
      </c>
      <c r="BD417" s="17">
        <f t="shared" si="294"/>
        <v>-412962.37744683964</v>
      </c>
      <c r="BE417" s="17">
        <f t="shared" si="294"/>
        <v>-412962.37744683964</v>
      </c>
      <c r="BF417" s="17">
        <f t="shared" si="294"/>
        <v>-412962.37744683964</v>
      </c>
      <c r="BG417" s="17">
        <f t="shared" si="294"/>
        <v>-412962.37744683964</v>
      </c>
      <c r="BH417" s="17">
        <f t="shared" si="294"/>
        <v>-412962.37744683964</v>
      </c>
      <c r="BI417" s="17">
        <f t="shared" si="294"/>
        <v>-412962.37744683964</v>
      </c>
      <c r="BJ417" s="17">
        <f t="shared" si="294"/>
        <v>-412962.37744683964</v>
      </c>
    </row>
    <row r="418" spans="1:62" x14ac:dyDescent="0.25">
      <c r="A418" s="17"/>
      <c r="B418" s="17"/>
      <c r="C418" s="17">
        <f>SUM(C413:C417)</f>
        <v>0</v>
      </c>
      <c r="D418" s="17">
        <f t="shared" ref="D418:AL418" si="295">SUM(D413:D417)</f>
        <v>0</v>
      </c>
      <c r="E418" s="17">
        <f t="shared" si="295"/>
        <v>0</v>
      </c>
      <c r="F418" s="17">
        <f t="shared" si="295"/>
        <v>0</v>
      </c>
      <c r="G418" s="17">
        <f t="shared" si="295"/>
        <v>0</v>
      </c>
      <c r="H418" s="17">
        <f t="shared" si="295"/>
        <v>0</v>
      </c>
      <c r="I418" s="17">
        <f t="shared" si="295"/>
        <v>0</v>
      </c>
      <c r="J418" s="17">
        <f t="shared" si="295"/>
        <v>0</v>
      </c>
      <c r="K418" s="17">
        <f t="shared" si="295"/>
        <v>0</v>
      </c>
      <c r="L418" s="17">
        <f t="shared" si="295"/>
        <v>0</v>
      </c>
      <c r="M418" s="17">
        <f t="shared" si="295"/>
        <v>0</v>
      </c>
      <c r="N418" s="17">
        <f t="shared" si="295"/>
        <v>0</v>
      </c>
      <c r="O418" s="17">
        <f t="shared" si="295"/>
        <v>-4822.2658711008708</v>
      </c>
      <c r="P418" s="17">
        <f t="shared" si="295"/>
        <v>-4822.2658711008708</v>
      </c>
      <c r="Q418" s="17">
        <f t="shared" si="295"/>
        <v>-4822.2658711008708</v>
      </c>
      <c r="R418" s="17">
        <f t="shared" si="295"/>
        <v>-4822.2658711008708</v>
      </c>
      <c r="S418" s="17">
        <f t="shared" si="295"/>
        <v>-4822.2658711008708</v>
      </c>
      <c r="T418" s="17">
        <f t="shared" si="295"/>
        <v>-4822.2658711008708</v>
      </c>
      <c r="U418" s="17">
        <f t="shared" si="295"/>
        <v>-4822.2658711008708</v>
      </c>
      <c r="V418" s="17">
        <f t="shared" si="295"/>
        <v>-4822.2658711008708</v>
      </c>
      <c r="W418" s="17">
        <f t="shared" si="295"/>
        <v>-4822.2658711008708</v>
      </c>
      <c r="X418" s="17">
        <f t="shared" si="295"/>
        <v>-4822.2658711008708</v>
      </c>
      <c r="Y418" s="17">
        <f t="shared" si="295"/>
        <v>-4822.2658711008708</v>
      </c>
      <c r="Z418" s="17">
        <f t="shared" si="295"/>
        <v>-4822.2658711008708</v>
      </c>
      <c r="AA418" s="17">
        <f t="shared" si="295"/>
        <v>-97676.272077842033</v>
      </c>
      <c r="AB418" s="17">
        <f t="shared" si="295"/>
        <v>-97676.272077842033</v>
      </c>
      <c r="AC418" s="17">
        <f t="shared" si="295"/>
        <v>-97676.272077842033</v>
      </c>
      <c r="AD418" s="17">
        <f t="shared" si="295"/>
        <v>-97676.272077842033</v>
      </c>
      <c r="AE418" s="17">
        <f t="shared" si="295"/>
        <v>-97676.272077842033</v>
      </c>
      <c r="AF418" s="17">
        <f t="shared" si="295"/>
        <v>-97676.272077842033</v>
      </c>
      <c r="AG418" s="17">
        <f t="shared" si="295"/>
        <v>-97676.272077842033</v>
      </c>
      <c r="AH418" s="17">
        <f t="shared" si="295"/>
        <v>-97676.272077842033</v>
      </c>
      <c r="AI418" s="17">
        <f t="shared" si="295"/>
        <v>-97676.272077842033</v>
      </c>
      <c r="AJ418" s="17">
        <f t="shared" si="295"/>
        <v>-97676.272077842033</v>
      </c>
      <c r="AK418" s="17">
        <f t="shared" si="295"/>
        <v>-97676.272077842033</v>
      </c>
      <c r="AL418" s="17">
        <f t="shared" si="295"/>
        <v>-97676.272077842033</v>
      </c>
      <c r="AM418" s="17">
        <f t="shared" ref="AM418:BJ418" si="296">SUM(AM413:AM417)</f>
        <v>-216384.31147297891</v>
      </c>
      <c r="AN418" s="17">
        <f t="shared" si="296"/>
        <v>-216384.31147297891</v>
      </c>
      <c r="AO418" s="17">
        <f t="shared" si="296"/>
        <v>-216384.31147297891</v>
      </c>
      <c r="AP418" s="17">
        <f t="shared" si="296"/>
        <v>-216384.31147297891</v>
      </c>
      <c r="AQ418" s="17">
        <f t="shared" si="296"/>
        <v>-216384.31147297891</v>
      </c>
      <c r="AR418" s="17">
        <f t="shared" si="296"/>
        <v>-216384.31147297891</v>
      </c>
      <c r="AS418" s="17">
        <f t="shared" si="296"/>
        <v>-216384.31147297891</v>
      </c>
      <c r="AT418" s="17">
        <f t="shared" si="296"/>
        <v>-216384.31147297891</v>
      </c>
      <c r="AU418" s="17">
        <f t="shared" si="296"/>
        <v>-216384.31147297891</v>
      </c>
      <c r="AV418" s="17">
        <f t="shared" si="296"/>
        <v>-216384.31147297891</v>
      </c>
      <c r="AW418" s="17">
        <f t="shared" si="296"/>
        <v>-216384.31147297891</v>
      </c>
      <c r="AX418" s="17">
        <f t="shared" si="296"/>
        <v>-216384.31147297891</v>
      </c>
      <c r="AY418" s="17">
        <f t="shared" si="296"/>
        <v>-412962.37744683964</v>
      </c>
      <c r="AZ418" s="17">
        <f t="shared" si="296"/>
        <v>-412962.37744683964</v>
      </c>
      <c r="BA418" s="17">
        <f t="shared" si="296"/>
        <v>-412962.37744683964</v>
      </c>
      <c r="BB418" s="17">
        <f t="shared" si="296"/>
        <v>-412962.37744683964</v>
      </c>
      <c r="BC418" s="17">
        <f t="shared" si="296"/>
        <v>-412962.37744683964</v>
      </c>
      <c r="BD418" s="17">
        <f t="shared" si="296"/>
        <v>-412962.37744683964</v>
      </c>
      <c r="BE418" s="17">
        <f t="shared" si="296"/>
        <v>-412962.37744683964</v>
      </c>
      <c r="BF418" s="17">
        <f t="shared" si="296"/>
        <v>-412962.37744683964</v>
      </c>
      <c r="BG418" s="17">
        <f t="shared" si="296"/>
        <v>-412962.37744683964</v>
      </c>
      <c r="BH418" s="17">
        <f t="shared" si="296"/>
        <v>-412962.37744683964</v>
      </c>
      <c r="BI418" s="17">
        <f t="shared" si="296"/>
        <v>-412962.37744683964</v>
      </c>
      <c r="BJ418" s="17">
        <f t="shared" si="296"/>
        <v>-412962.37744683964</v>
      </c>
    </row>
    <row r="420" spans="1:62" x14ac:dyDescent="0.25">
      <c r="B420" s="2" t="s">
        <v>130</v>
      </c>
      <c r="C420" s="2">
        <f>'Output Sheet'!C124</f>
        <v>-121676.88214756944</v>
      </c>
      <c r="D420" s="2">
        <f>'Output Sheet'!D124</f>
        <v>-140866.87782295104</v>
      </c>
      <c r="E420" s="2">
        <f>'Output Sheet'!E124</f>
        <v>-123246.64741818781</v>
      </c>
      <c r="F420" s="2">
        <f>'Output Sheet'!F124</f>
        <v>-127979.04250526489</v>
      </c>
      <c r="G420" s="2">
        <f>'Output Sheet'!G124</f>
        <v>-120293.0883013102</v>
      </c>
      <c r="H420" s="2">
        <f>'Output Sheet'!H124</f>
        <v>-118122.57281322952</v>
      </c>
      <c r="I420" s="2">
        <f>'Output Sheet'!I124</f>
        <v>-79481.370392770419</v>
      </c>
      <c r="J420" s="2">
        <f>'Output Sheet'!J124</f>
        <v>-63615.95371855102</v>
      </c>
      <c r="K420" s="2">
        <f>'Output Sheet'!K124</f>
        <v>-48046.179443929374</v>
      </c>
      <c r="L420" s="2">
        <f>'Output Sheet'!L124</f>
        <v>-32724.644520657654</v>
      </c>
      <c r="M420" s="2">
        <f>'Output Sheet'!M124</f>
        <v>-17704.677151823562</v>
      </c>
      <c r="N420" s="2">
        <f>'Output Sheet'!N124</f>
        <v>-2944.879506588024</v>
      </c>
      <c r="O420" s="2">
        <f>'Output Sheet'!O124</f>
        <v>-113717.48136087994</v>
      </c>
      <c r="P420" s="2">
        <f>'Output Sheet'!P124</f>
        <v>-82517.729757113921</v>
      </c>
      <c r="Q420" s="2">
        <f>'Output Sheet'!Q124</f>
        <v>-56527.339418189476</v>
      </c>
      <c r="R420" s="2">
        <f>'Output Sheet'!R124</f>
        <v>-30833.0651547784</v>
      </c>
      <c r="S420" s="2">
        <f>'Output Sheet'!S124</f>
        <v>-5314.0860665019054</v>
      </c>
      <c r="T420" s="2">
        <f>'Output Sheet'!T124</f>
        <v>19981.928688347885</v>
      </c>
      <c r="U420" s="2">
        <f>'Output Sheet'!U124</f>
        <v>56829.846015760326</v>
      </c>
      <c r="V420" s="2">
        <f>'Output Sheet'!V124</f>
        <v>47911.364243177261</v>
      </c>
      <c r="W420" s="2">
        <f>'Output Sheet'!W124</f>
        <v>99588.363769358941</v>
      </c>
      <c r="X420" s="2">
        <f>'Output Sheet'!X124</f>
        <v>130761.07639683898</v>
      </c>
      <c r="Y420" s="2">
        <f>'Output Sheet'!Y124</f>
        <v>162586.98695016964</v>
      </c>
      <c r="Z420" s="2">
        <f>'Output Sheet'!Z124</f>
        <v>194413.39417951225</v>
      </c>
      <c r="AA420" s="2">
        <f>'Output Sheet'!AA124</f>
        <v>23635.042407286397</v>
      </c>
      <c r="AB420" s="2">
        <f>'Output Sheet'!AB124</f>
        <v>59913.073715999228</v>
      </c>
      <c r="AC420" s="2">
        <f>'Output Sheet'!AC124</f>
        <v>96142.152724982094</v>
      </c>
      <c r="AD420" s="2">
        <f>'Output Sheet'!AD124</f>
        <v>131271.50511188473</v>
      </c>
      <c r="AE420" s="2">
        <f>'Output Sheet'!AE124</f>
        <v>167423.2431942285</v>
      </c>
      <c r="AF420" s="2">
        <f>'Output Sheet'!AF124</f>
        <v>203559.39798250474</v>
      </c>
      <c r="AG420" s="2">
        <f>'Output Sheet'!AG124</f>
        <v>224671.64446682599</v>
      </c>
      <c r="AH420" s="2">
        <f>'Output Sheet'!AH124</f>
        <v>272638.64052457199</v>
      </c>
      <c r="AI420" s="2">
        <f>'Output Sheet'!AI124</f>
        <v>323665.62627343868</v>
      </c>
      <c r="AJ420" s="2">
        <f>'Output Sheet'!AJ124</f>
        <v>367139.2857014258</v>
      </c>
      <c r="AK420" s="2">
        <f>'Output Sheet'!AK124</f>
        <v>410741.83426982327</v>
      </c>
      <c r="AL420" s="2">
        <f>'Output Sheet'!AL124</f>
        <v>454134.17180660565</v>
      </c>
      <c r="AM420" s="2">
        <f>'Output Sheet'!AM124</f>
        <v>256544.50355791661</v>
      </c>
      <c r="AN420" s="2">
        <f>'Output Sheet'!AN124</f>
        <v>303796.82616014947</v>
      </c>
      <c r="AO420" s="2">
        <f>'Output Sheet'!AO124</f>
        <v>339857.50941198959</v>
      </c>
      <c r="AP420" s="2">
        <f>'Output Sheet'!AP124</f>
        <v>391123.12917206855</v>
      </c>
      <c r="AQ420" s="2">
        <f>'Output Sheet'!AQ124</f>
        <v>437704.17406158894</v>
      </c>
      <c r="AR420" s="2">
        <f>'Output Sheet'!AR124</f>
        <v>484092.50682022038</v>
      </c>
      <c r="AS420" s="2">
        <f>'Output Sheet'!AS124</f>
        <v>529683.64261509385</v>
      </c>
      <c r="AT420" s="2">
        <f>'Output Sheet'!AT124</f>
        <v>575708.01342048205</v>
      </c>
      <c r="AU420" s="2">
        <f>'Output Sheet'!AU124</f>
        <v>619849.67697171762</v>
      </c>
      <c r="AV420" s="2">
        <f>'Output Sheet'!AV124</f>
        <v>664811.02617632714</v>
      </c>
      <c r="AW420" s="2">
        <f>'Output Sheet'!AW124</f>
        <v>710331.99652075162</v>
      </c>
      <c r="AX420" s="2">
        <f>'Output Sheet'!AX124</f>
        <v>745257.71635510435</v>
      </c>
      <c r="AY420" s="2">
        <f>'Output Sheet'!AY124</f>
        <v>602889.86090675485</v>
      </c>
      <c r="AZ420" s="2">
        <f>'Output Sheet'!AZ124</f>
        <v>681646.86850443366</v>
      </c>
      <c r="BA420" s="2">
        <f>'Output Sheet'!BA124</f>
        <v>745366.52139505325</v>
      </c>
      <c r="BB420" s="2">
        <f>'Output Sheet'!BB124</f>
        <v>808050.14525548415</v>
      </c>
      <c r="BC420" s="2">
        <f>'Output Sheet'!BC124</f>
        <v>871659.58871319145</v>
      </c>
      <c r="BD420" s="2">
        <f>'Output Sheet'!BD124</f>
        <v>935219.27532165172</v>
      </c>
      <c r="BE420" s="2">
        <f>'Output Sheet'!BE124</f>
        <v>997606.44185812958</v>
      </c>
      <c r="BF420" s="2">
        <f>'Output Sheet'!BF124</f>
        <v>1061079.2088404642</v>
      </c>
      <c r="BG420" s="2">
        <f>'Output Sheet'!BG124</f>
        <v>1120733.7304839885</v>
      </c>
      <c r="BH420" s="2">
        <f>'Output Sheet'!BH124</f>
        <v>1182863.3575440194</v>
      </c>
      <c r="BI420" s="2">
        <f>'Output Sheet'!BI124</f>
        <v>1246238.4119259696</v>
      </c>
      <c r="BJ420" s="2">
        <f>'Output Sheet'!BJ124</f>
        <v>1309593.1577623701</v>
      </c>
    </row>
    <row r="421" spans="1:62" x14ac:dyDescent="0.25">
      <c r="B421" s="2" t="s">
        <v>131</v>
      </c>
      <c r="C421" s="2">
        <f>'Output Sheet'!C29</f>
        <v>-83008.681814236115</v>
      </c>
      <c r="D421" s="2">
        <f>'Output Sheet'!D29</f>
        <v>-265022.53430385381</v>
      </c>
      <c r="E421" s="2">
        <f>'Output Sheet'!E29</f>
        <v>-463686.18172204163</v>
      </c>
      <c r="F421" s="2">
        <f>'Output Sheet'!F29</f>
        <v>-598556.4005606398</v>
      </c>
      <c r="G421" s="2">
        <f>'Output Sheet'!G29</f>
        <v>-782384.82219528337</v>
      </c>
      <c r="H421" s="2">
        <f>'Output Sheet'!H29</f>
        <v>-979779.9843418462</v>
      </c>
      <c r="I421" s="2">
        <f>'Output Sheet'!I29</f>
        <v>-1122223.3547346166</v>
      </c>
      <c r="J421" s="2">
        <f>'Output Sheet'!J29</f>
        <v>-1257055.7611615011</v>
      </c>
      <c r="K421" s="2">
        <f>'Output Sheet'!K29</f>
        <v>-1371854.0596814721</v>
      </c>
      <c r="L421" s="2">
        <f>'Output Sheet'!L29</f>
        <v>-1462706.5765449577</v>
      </c>
      <c r="M421" s="2">
        <f>'Output Sheet'!M29</f>
        <v>-1538510.9601402453</v>
      </c>
      <c r="N421" s="2">
        <f>'Output Sheet'!N29</f>
        <v>-1595354.4540351897</v>
      </c>
      <c r="O421" s="2">
        <f>'Output Sheet'!O29</f>
        <v>-1677490.3020138745</v>
      </c>
      <c r="P421" s="2">
        <f>'Output Sheet'!P29</f>
        <v>-1837398.4069221553</v>
      </c>
      <c r="Q421" s="2">
        <f>'Output Sheet'!Q29</f>
        <v>-1959039.4158573372</v>
      </c>
      <c r="R421" s="2">
        <f>'Output Sheet'!R29</f>
        <v>-2056152.143760151</v>
      </c>
      <c r="S421" s="2">
        <f>'Output Sheet'!S29</f>
        <v>-2114073.5627608276</v>
      </c>
      <c r="T421" s="2">
        <f>'Output Sheet'!T29</f>
        <v>-2140584.2910201536</v>
      </c>
      <c r="U421" s="2">
        <f>'Output Sheet'!U29</f>
        <v>-2179395.034564612</v>
      </c>
      <c r="V421" s="2">
        <f>'Output Sheet'!V29</f>
        <v>-2151393.2208202421</v>
      </c>
      <c r="W421" s="2">
        <f>'Output Sheet'!W29</f>
        <v>-2118527.3451391584</v>
      </c>
      <c r="X421" s="2">
        <f>'Output Sheet'!X29</f>
        <v>-2115168.7362547922</v>
      </c>
      <c r="Y421" s="2">
        <f>'Output Sheet'!Y29</f>
        <v>-1981727.4279494821</v>
      </c>
      <c r="Z421" s="2">
        <f>'Output Sheet'!Z29</f>
        <v>-1809505.1448125008</v>
      </c>
      <c r="AA421" s="2">
        <f>'Output Sheet'!AA29</f>
        <v>-1750750.970157352</v>
      </c>
      <c r="AB421" s="2">
        <f>'Output Sheet'!AB29</f>
        <v>-1628407.0221291028</v>
      </c>
      <c r="AC421" s="2">
        <f>'Output Sheet'!AC29</f>
        <v>-1462000.7474249592</v>
      </c>
      <c r="AD421" s="2">
        <f>'Output Sheet'!AD29</f>
        <v>-1398607.7615385035</v>
      </c>
      <c r="AE421" s="2">
        <f>'Output Sheet'!AE29</f>
        <v>-1145471.5609734349</v>
      </c>
      <c r="AF421" s="2">
        <f>'Output Sheet'!AF29</f>
        <v>-848587.60409694992</v>
      </c>
      <c r="AG421" s="2">
        <f>'Output Sheet'!AG29</f>
        <v>-724907.23966463539</v>
      </c>
      <c r="AH421" s="2">
        <f>'Output Sheet'!AH29</f>
        <v>-366543.40587085695</v>
      </c>
      <c r="AI421" s="2">
        <f>'Output Sheet'!AI29</f>
        <v>-6284.1423448710902</v>
      </c>
      <c r="AJ421" s="2">
        <f>'Output Sheet'!AJ29</f>
        <v>209008.60653751309</v>
      </c>
      <c r="AK421" s="2">
        <f>'Output Sheet'!AK29</f>
        <v>738659.78082465346</v>
      </c>
      <c r="AL421" s="2">
        <f>'Output Sheet'!AL29</f>
        <v>1320905.4255912979</v>
      </c>
      <c r="AM421" s="2">
        <f>'Output Sheet'!AM29</f>
        <v>1612284.022813702</v>
      </c>
      <c r="AN421" s="2">
        <f>'Output Sheet'!AN29</f>
        <v>2158319.3130609621</v>
      </c>
      <c r="AO421" s="2">
        <f>'Output Sheet'!AO29</f>
        <v>2755048.3900274443</v>
      </c>
      <c r="AP421" s="2">
        <f>'Output Sheet'!AP29</f>
        <v>3051342.3437067592</v>
      </c>
      <c r="AQ421" s="2">
        <f>'Output Sheet'!AQ29</f>
        <v>3757830.2455499698</v>
      </c>
      <c r="AR421" s="2">
        <f>'Output Sheet'!AR29</f>
        <v>4520421.891098164</v>
      </c>
      <c r="AS421" s="2">
        <f>'Output Sheet'!AS29</f>
        <v>4916130.6109319301</v>
      </c>
      <c r="AT421" s="2">
        <f>'Output Sheet'!AT29</f>
        <v>5789601.1880086036</v>
      </c>
      <c r="AU421" s="2">
        <f>'Output Sheet'!AU29</f>
        <v>5544653.2190276235</v>
      </c>
      <c r="AV421" s="2">
        <f>'Output Sheet'!AV29</f>
        <v>6031283.5098860245</v>
      </c>
      <c r="AW421" s="2">
        <f>'Output Sheet'!AW29</f>
        <v>7067889.0292082913</v>
      </c>
      <c r="AX421" s="2">
        <f>'Output Sheet'!AX29</f>
        <v>8153370.2721775686</v>
      </c>
      <c r="AY421" s="2">
        <f>'Output Sheet'!AY29</f>
        <v>8687079.7662781794</v>
      </c>
      <c r="AZ421" s="2">
        <f>'Output Sheet'!AZ29</f>
        <v>9882652.008521039</v>
      </c>
      <c r="BA421" s="2">
        <f>'Output Sheet'!BA29</f>
        <v>11172261.863511546</v>
      </c>
      <c r="BB421" s="2">
        <f>'Output Sheet'!BB29</f>
        <v>11865373.411442026</v>
      </c>
      <c r="BC421" s="2">
        <f>'Output Sheet'!BC29</f>
        <v>13306550.590323292</v>
      </c>
      <c r="BD421" s="2">
        <f>'Output Sheet'!BD29</f>
        <v>14823878.771156196</v>
      </c>
      <c r="BE421" s="2">
        <f>'Output Sheet'!BE29</f>
        <v>15642314.57140442</v>
      </c>
      <c r="BF421" s="2">
        <f>'Output Sheet'!BF29</f>
        <v>17310582.738987543</v>
      </c>
      <c r="BG421" s="2">
        <f>'Output Sheet'!BG29</f>
        <v>16454383.448558882</v>
      </c>
      <c r="BH421" s="2">
        <f>'Output Sheet'!BH29</f>
        <v>17396939.449008219</v>
      </c>
      <c r="BI421" s="2">
        <f>'Output Sheet'!BI29</f>
        <v>19287755.608820941</v>
      </c>
      <c r="BJ421" s="2">
        <f>'Output Sheet'!BJ29</f>
        <v>21254329.809275474</v>
      </c>
    </row>
    <row r="423" spans="1:62" x14ac:dyDescent="0.25">
      <c r="A423" s="4" t="s">
        <v>132</v>
      </c>
      <c r="D423" s="1">
        <f>IF(AND(D420&gt;0,C420&lt;0),1,0)</f>
        <v>0</v>
      </c>
      <c r="E423" s="1">
        <f t="shared" ref="E423:BJ423" si="297">IF(AND(E420&gt;0,D420&lt;0),1,0)</f>
        <v>0</v>
      </c>
      <c r="F423" s="1">
        <f t="shared" si="297"/>
        <v>0</v>
      </c>
      <c r="G423" s="1">
        <f t="shared" si="297"/>
        <v>0</v>
      </c>
      <c r="H423" s="1">
        <f t="shared" si="297"/>
        <v>0</v>
      </c>
      <c r="I423" s="1">
        <f t="shared" si="297"/>
        <v>0</v>
      </c>
      <c r="J423" s="1">
        <f t="shared" si="297"/>
        <v>0</v>
      </c>
      <c r="K423" s="1">
        <f t="shared" si="297"/>
        <v>0</v>
      </c>
      <c r="L423" s="1">
        <f t="shared" si="297"/>
        <v>0</v>
      </c>
      <c r="M423" s="1">
        <f t="shared" si="297"/>
        <v>0</v>
      </c>
      <c r="N423" s="1">
        <f t="shared" si="297"/>
        <v>0</v>
      </c>
      <c r="O423" s="1">
        <f t="shared" si="297"/>
        <v>0</v>
      </c>
      <c r="P423" s="1">
        <f t="shared" si="297"/>
        <v>0</v>
      </c>
      <c r="Q423" s="1">
        <f t="shared" si="297"/>
        <v>0</v>
      </c>
      <c r="R423" s="1">
        <f t="shared" si="297"/>
        <v>0</v>
      </c>
      <c r="S423" s="1">
        <f t="shared" si="297"/>
        <v>0</v>
      </c>
      <c r="T423" s="1">
        <f t="shared" si="297"/>
        <v>1</v>
      </c>
      <c r="U423" s="1">
        <f t="shared" si="297"/>
        <v>0</v>
      </c>
      <c r="V423" s="1">
        <f t="shared" si="297"/>
        <v>0</v>
      </c>
      <c r="W423" s="1">
        <f t="shared" si="297"/>
        <v>0</v>
      </c>
      <c r="X423" s="1">
        <f t="shared" si="297"/>
        <v>0</v>
      </c>
      <c r="Y423" s="1">
        <f t="shared" si="297"/>
        <v>0</v>
      </c>
      <c r="Z423" s="1">
        <f t="shared" si="297"/>
        <v>0</v>
      </c>
      <c r="AA423" s="1">
        <f t="shared" si="297"/>
        <v>0</v>
      </c>
      <c r="AB423" s="1">
        <f t="shared" si="297"/>
        <v>0</v>
      </c>
      <c r="AC423" s="1">
        <f t="shared" si="297"/>
        <v>0</v>
      </c>
      <c r="AD423" s="1">
        <f t="shared" si="297"/>
        <v>0</v>
      </c>
      <c r="AE423" s="1">
        <f t="shared" si="297"/>
        <v>0</v>
      </c>
      <c r="AF423" s="1">
        <f t="shared" si="297"/>
        <v>0</v>
      </c>
      <c r="AG423" s="1">
        <f t="shared" si="297"/>
        <v>0</v>
      </c>
      <c r="AH423" s="1">
        <f t="shared" si="297"/>
        <v>0</v>
      </c>
      <c r="AI423" s="1">
        <f t="shared" si="297"/>
        <v>0</v>
      </c>
      <c r="AJ423" s="1">
        <f t="shared" si="297"/>
        <v>0</v>
      </c>
      <c r="AK423" s="1">
        <f t="shared" si="297"/>
        <v>0</v>
      </c>
      <c r="AL423" s="1">
        <f t="shared" si="297"/>
        <v>0</v>
      </c>
      <c r="AM423" s="1">
        <f t="shared" si="297"/>
        <v>0</v>
      </c>
      <c r="AN423" s="1">
        <f t="shared" si="297"/>
        <v>0</v>
      </c>
      <c r="AO423" s="1">
        <f t="shared" si="297"/>
        <v>0</v>
      </c>
      <c r="AP423" s="1">
        <f t="shared" si="297"/>
        <v>0</v>
      </c>
      <c r="AQ423" s="1">
        <f t="shared" si="297"/>
        <v>0</v>
      </c>
      <c r="AR423" s="1">
        <f t="shared" si="297"/>
        <v>0</v>
      </c>
      <c r="AS423" s="1">
        <f t="shared" si="297"/>
        <v>0</v>
      </c>
      <c r="AT423" s="1">
        <f t="shared" si="297"/>
        <v>0</v>
      </c>
      <c r="AU423" s="1">
        <f t="shared" si="297"/>
        <v>0</v>
      </c>
      <c r="AV423" s="1">
        <f t="shared" si="297"/>
        <v>0</v>
      </c>
      <c r="AW423" s="1">
        <f t="shared" si="297"/>
        <v>0</v>
      </c>
      <c r="AX423" s="1">
        <f t="shared" si="297"/>
        <v>0</v>
      </c>
      <c r="AY423" s="1">
        <f t="shared" si="297"/>
        <v>0</v>
      </c>
      <c r="AZ423" s="1">
        <f t="shared" si="297"/>
        <v>0</v>
      </c>
      <c r="BA423" s="1">
        <f t="shared" si="297"/>
        <v>0</v>
      </c>
      <c r="BB423" s="1">
        <f t="shared" si="297"/>
        <v>0</v>
      </c>
      <c r="BC423" s="1">
        <f t="shared" si="297"/>
        <v>0</v>
      </c>
      <c r="BD423" s="1">
        <f t="shared" si="297"/>
        <v>0</v>
      </c>
      <c r="BE423" s="1">
        <f t="shared" si="297"/>
        <v>0</v>
      </c>
      <c r="BF423" s="1">
        <f t="shared" si="297"/>
        <v>0</v>
      </c>
      <c r="BG423" s="1">
        <f t="shared" si="297"/>
        <v>0</v>
      </c>
      <c r="BH423" s="1">
        <f t="shared" si="297"/>
        <v>0</v>
      </c>
      <c r="BI423" s="1">
        <f t="shared" si="297"/>
        <v>0</v>
      </c>
      <c r="BJ423" s="1">
        <f t="shared" si="297"/>
        <v>0</v>
      </c>
    </row>
    <row r="424" spans="1:62" x14ac:dyDescent="0.25">
      <c r="A424" s="2" t="s">
        <v>12</v>
      </c>
      <c r="C424" s="17">
        <f>C5</f>
        <v>1</v>
      </c>
      <c r="D424" s="17">
        <f>D5</f>
        <v>2</v>
      </c>
      <c r="E424" s="17">
        <f t="shared" ref="E424:BJ424" si="298">E5</f>
        <v>3</v>
      </c>
      <c r="F424" s="17">
        <f t="shared" si="298"/>
        <v>4</v>
      </c>
      <c r="G424" s="17">
        <f t="shared" si="298"/>
        <v>5</v>
      </c>
      <c r="H424" s="17">
        <f t="shared" si="298"/>
        <v>6</v>
      </c>
      <c r="I424" s="17">
        <f t="shared" si="298"/>
        <v>7</v>
      </c>
      <c r="J424" s="17">
        <f t="shared" si="298"/>
        <v>8</v>
      </c>
      <c r="K424" s="17">
        <f t="shared" si="298"/>
        <v>9</v>
      </c>
      <c r="L424" s="17">
        <f t="shared" si="298"/>
        <v>10</v>
      </c>
      <c r="M424" s="17">
        <f t="shared" si="298"/>
        <v>11</v>
      </c>
      <c r="N424" s="17">
        <f t="shared" si="298"/>
        <v>12</v>
      </c>
      <c r="O424" s="17">
        <f t="shared" si="298"/>
        <v>13</v>
      </c>
      <c r="P424" s="17">
        <f t="shared" si="298"/>
        <v>14</v>
      </c>
      <c r="Q424" s="17">
        <f t="shared" si="298"/>
        <v>15</v>
      </c>
      <c r="R424" s="17">
        <f t="shared" si="298"/>
        <v>16</v>
      </c>
      <c r="S424" s="17">
        <f t="shared" si="298"/>
        <v>17</v>
      </c>
      <c r="T424" s="17">
        <f t="shared" si="298"/>
        <v>18</v>
      </c>
      <c r="U424" s="17">
        <f t="shared" si="298"/>
        <v>19</v>
      </c>
      <c r="V424" s="17">
        <f t="shared" si="298"/>
        <v>20</v>
      </c>
      <c r="W424" s="17">
        <f t="shared" si="298"/>
        <v>21</v>
      </c>
      <c r="X424" s="17">
        <f t="shared" si="298"/>
        <v>22</v>
      </c>
      <c r="Y424" s="17">
        <f t="shared" si="298"/>
        <v>23</v>
      </c>
      <c r="Z424" s="17">
        <f t="shared" si="298"/>
        <v>24</v>
      </c>
      <c r="AA424" s="17">
        <f t="shared" si="298"/>
        <v>25</v>
      </c>
      <c r="AB424" s="17">
        <f t="shared" si="298"/>
        <v>26</v>
      </c>
      <c r="AC424" s="17">
        <f t="shared" si="298"/>
        <v>27</v>
      </c>
      <c r="AD424" s="17">
        <f t="shared" si="298"/>
        <v>28</v>
      </c>
      <c r="AE424" s="17">
        <f t="shared" si="298"/>
        <v>29</v>
      </c>
      <c r="AF424" s="17">
        <f t="shared" si="298"/>
        <v>30</v>
      </c>
      <c r="AG424" s="17">
        <f t="shared" si="298"/>
        <v>31</v>
      </c>
      <c r="AH424" s="17">
        <f t="shared" si="298"/>
        <v>32</v>
      </c>
      <c r="AI424" s="17">
        <f t="shared" si="298"/>
        <v>33</v>
      </c>
      <c r="AJ424" s="17">
        <f t="shared" si="298"/>
        <v>34</v>
      </c>
      <c r="AK424" s="17">
        <f t="shared" si="298"/>
        <v>35</v>
      </c>
      <c r="AL424" s="17">
        <f t="shared" si="298"/>
        <v>36</v>
      </c>
      <c r="AM424" s="17">
        <f t="shared" si="298"/>
        <v>37</v>
      </c>
      <c r="AN424" s="17">
        <f t="shared" si="298"/>
        <v>38</v>
      </c>
      <c r="AO424" s="17">
        <f t="shared" si="298"/>
        <v>39</v>
      </c>
      <c r="AP424" s="17">
        <f t="shared" si="298"/>
        <v>40</v>
      </c>
      <c r="AQ424" s="17">
        <f t="shared" si="298"/>
        <v>41</v>
      </c>
      <c r="AR424" s="17">
        <f t="shared" si="298"/>
        <v>42</v>
      </c>
      <c r="AS424" s="17">
        <f t="shared" si="298"/>
        <v>43</v>
      </c>
      <c r="AT424" s="17">
        <f t="shared" si="298"/>
        <v>44</v>
      </c>
      <c r="AU424" s="17">
        <f t="shared" si="298"/>
        <v>45</v>
      </c>
      <c r="AV424" s="17">
        <f t="shared" si="298"/>
        <v>46</v>
      </c>
      <c r="AW424" s="17">
        <f t="shared" si="298"/>
        <v>47</v>
      </c>
      <c r="AX424" s="17">
        <f t="shared" si="298"/>
        <v>48</v>
      </c>
      <c r="AY424" s="17">
        <f t="shared" si="298"/>
        <v>49</v>
      </c>
      <c r="AZ424" s="17">
        <f t="shared" si="298"/>
        <v>50</v>
      </c>
      <c r="BA424" s="17">
        <f t="shared" si="298"/>
        <v>51</v>
      </c>
      <c r="BB424" s="17">
        <f t="shared" si="298"/>
        <v>52</v>
      </c>
      <c r="BC424" s="17">
        <f t="shared" si="298"/>
        <v>53</v>
      </c>
      <c r="BD424" s="17">
        <f t="shared" si="298"/>
        <v>54</v>
      </c>
      <c r="BE424" s="17">
        <f t="shared" si="298"/>
        <v>55</v>
      </c>
      <c r="BF424" s="17">
        <f t="shared" si="298"/>
        <v>56</v>
      </c>
      <c r="BG424" s="17">
        <f t="shared" si="298"/>
        <v>57</v>
      </c>
      <c r="BH424" s="17">
        <f t="shared" si="298"/>
        <v>58</v>
      </c>
      <c r="BI424" s="17">
        <f t="shared" si="298"/>
        <v>59</v>
      </c>
      <c r="BJ424" s="17">
        <f t="shared" si="298"/>
        <v>60</v>
      </c>
    </row>
    <row r="425" spans="1:62" x14ac:dyDescent="0.25">
      <c r="A425" s="4" t="s">
        <v>133</v>
      </c>
      <c r="D425" s="1">
        <f>IF(AND(D421&gt;0,C421&lt;0),1,0)</f>
        <v>0</v>
      </c>
      <c r="E425" s="1">
        <f t="shared" ref="E425:BJ425" si="299">IF(AND(E421&gt;0,D421&lt;0),1,0)</f>
        <v>0</v>
      </c>
      <c r="F425" s="1">
        <f t="shared" si="299"/>
        <v>0</v>
      </c>
      <c r="G425" s="1">
        <f t="shared" si="299"/>
        <v>0</v>
      </c>
      <c r="H425" s="1">
        <f t="shared" si="299"/>
        <v>0</v>
      </c>
      <c r="I425" s="1">
        <f t="shared" si="299"/>
        <v>0</v>
      </c>
      <c r="J425" s="1">
        <f t="shared" si="299"/>
        <v>0</v>
      </c>
      <c r="K425" s="1">
        <f t="shared" si="299"/>
        <v>0</v>
      </c>
      <c r="L425" s="1">
        <f t="shared" si="299"/>
        <v>0</v>
      </c>
      <c r="M425" s="1">
        <f t="shared" si="299"/>
        <v>0</v>
      </c>
      <c r="N425" s="1">
        <f t="shared" si="299"/>
        <v>0</v>
      </c>
      <c r="O425" s="1">
        <f t="shared" si="299"/>
        <v>0</v>
      </c>
      <c r="P425" s="1">
        <f t="shared" si="299"/>
        <v>0</v>
      </c>
      <c r="Q425" s="1">
        <f t="shared" si="299"/>
        <v>0</v>
      </c>
      <c r="R425" s="1">
        <f t="shared" si="299"/>
        <v>0</v>
      </c>
      <c r="S425" s="1">
        <f t="shared" si="299"/>
        <v>0</v>
      </c>
      <c r="T425" s="1">
        <f t="shared" si="299"/>
        <v>0</v>
      </c>
      <c r="U425" s="1">
        <f t="shared" si="299"/>
        <v>0</v>
      </c>
      <c r="V425" s="1">
        <f t="shared" si="299"/>
        <v>0</v>
      </c>
      <c r="W425" s="1">
        <f t="shared" si="299"/>
        <v>0</v>
      </c>
      <c r="X425" s="1">
        <f t="shared" si="299"/>
        <v>0</v>
      </c>
      <c r="Y425" s="1">
        <f t="shared" si="299"/>
        <v>0</v>
      </c>
      <c r="Z425" s="1">
        <f t="shared" si="299"/>
        <v>0</v>
      </c>
      <c r="AA425" s="1">
        <f t="shared" si="299"/>
        <v>0</v>
      </c>
      <c r="AB425" s="1">
        <f t="shared" si="299"/>
        <v>0</v>
      </c>
      <c r="AC425" s="1">
        <f t="shared" si="299"/>
        <v>0</v>
      </c>
      <c r="AD425" s="1">
        <f t="shared" si="299"/>
        <v>0</v>
      </c>
      <c r="AE425" s="1">
        <f t="shared" si="299"/>
        <v>0</v>
      </c>
      <c r="AF425" s="1">
        <f t="shared" si="299"/>
        <v>0</v>
      </c>
      <c r="AG425" s="1">
        <f t="shared" si="299"/>
        <v>0</v>
      </c>
      <c r="AH425" s="1">
        <f t="shared" si="299"/>
        <v>0</v>
      </c>
      <c r="AI425" s="1">
        <f t="shared" si="299"/>
        <v>0</v>
      </c>
      <c r="AJ425" s="1">
        <f t="shared" si="299"/>
        <v>1</v>
      </c>
      <c r="AK425" s="1">
        <f t="shared" si="299"/>
        <v>0</v>
      </c>
      <c r="AL425" s="1">
        <f t="shared" si="299"/>
        <v>0</v>
      </c>
      <c r="AM425" s="1">
        <f t="shared" si="299"/>
        <v>0</v>
      </c>
      <c r="AN425" s="1">
        <f t="shared" si="299"/>
        <v>0</v>
      </c>
      <c r="AO425" s="1">
        <f t="shared" si="299"/>
        <v>0</v>
      </c>
      <c r="AP425" s="1">
        <f t="shared" si="299"/>
        <v>0</v>
      </c>
      <c r="AQ425" s="1">
        <f t="shared" si="299"/>
        <v>0</v>
      </c>
      <c r="AR425" s="1">
        <f t="shared" si="299"/>
        <v>0</v>
      </c>
      <c r="AS425" s="1">
        <f t="shared" si="299"/>
        <v>0</v>
      </c>
      <c r="AT425" s="1">
        <f t="shared" si="299"/>
        <v>0</v>
      </c>
      <c r="AU425" s="1">
        <f t="shared" si="299"/>
        <v>0</v>
      </c>
      <c r="AV425" s="1">
        <f t="shared" si="299"/>
        <v>0</v>
      </c>
      <c r="AW425" s="1">
        <f t="shared" si="299"/>
        <v>0</v>
      </c>
      <c r="AX425" s="1">
        <f t="shared" si="299"/>
        <v>0</v>
      </c>
      <c r="AY425" s="1">
        <f t="shared" si="299"/>
        <v>0</v>
      </c>
      <c r="AZ425" s="1">
        <f t="shared" si="299"/>
        <v>0</v>
      </c>
      <c r="BA425" s="1">
        <f t="shared" si="299"/>
        <v>0</v>
      </c>
      <c r="BB425" s="1">
        <f t="shared" si="299"/>
        <v>0</v>
      </c>
      <c r="BC425" s="1">
        <f t="shared" si="299"/>
        <v>0</v>
      </c>
      <c r="BD425" s="1">
        <f t="shared" si="299"/>
        <v>0</v>
      </c>
      <c r="BE425" s="1">
        <f t="shared" si="299"/>
        <v>0</v>
      </c>
      <c r="BF425" s="1">
        <f t="shared" si="299"/>
        <v>0</v>
      </c>
      <c r="BG425" s="1">
        <f t="shared" si="299"/>
        <v>0</v>
      </c>
      <c r="BH425" s="1">
        <f t="shared" si="299"/>
        <v>0</v>
      </c>
      <c r="BI425" s="1">
        <f t="shared" si="299"/>
        <v>0</v>
      </c>
      <c r="BJ425" s="1">
        <f t="shared" si="299"/>
        <v>0</v>
      </c>
    </row>
    <row r="426" spans="1:62" x14ac:dyDescent="0.25">
      <c r="A426" s="2" t="s">
        <v>12</v>
      </c>
      <c r="C426" s="17">
        <f>C424</f>
        <v>1</v>
      </c>
      <c r="D426" s="17">
        <f>D424</f>
        <v>2</v>
      </c>
      <c r="E426" s="17">
        <f>E424</f>
        <v>3</v>
      </c>
      <c r="F426" s="17">
        <f t="shared" ref="F426:BJ426" si="300">F424</f>
        <v>4</v>
      </c>
      <c r="G426" s="17">
        <f t="shared" si="300"/>
        <v>5</v>
      </c>
      <c r="H426" s="17">
        <f t="shared" si="300"/>
        <v>6</v>
      </c>
      <c r="I426" s="17">
        <f t="shared" si="300"/>
        <v>7</v>
      </c>
      <c r="J426" s="17">
        <f t="shared" si="300"/>
        <v>8</v>
      </c>
      <c r="K426" s="17">
        <f t="shared" si="300"/>
        <v>9</v>
      </c>
      <c r="L426" s="17">
        <f t="shared" si="300"/>
        <v>10</v>
      </c>
      <c r="M426" s="17">
        <f t="shared" si="300"/>
        <v>11</v>
      </c>
      <c r="N426" s="17">
        <f t="shared" si="300"/>
        <v>12</v>
      </c>
      <c r="O426" s="17">
        <f t="shared" si="300"/>
        <v>13</v>
      </c>
      <c r="P426" s="17">
        <f t="shared" si="300"/>
        <v>14</v>
      </c>
      <c r="Q426" s="17">
        <f t="shared" si="300"/>
        <v>15</v>
      </c>
      <c r="R426" s="17">
        <f t="shared" si="300"/>
        <v>16</v>
      </c>
      <c r="S426" s="17">
        <f t="shared" si="300"/>
        <v>17</v>
      </c>
      <c r="T426" s="17">
        <f t="shared" si="300"/>
        <v>18</v>
      </c>
      <c r="U426" s="17">
        <f t="shared" si="300"/>
        <v>19</v>
      </c>
      <c r="V426" s="17">
        <f t="shared" si="300"/>
        <v>20</v>
      </c>
      <c r="W426" s="17">
        <f t="shared" si="300"/>
        <v>21</v>
      </c>
      <c r="X426" s="17">
        <f t="shared" si="300"/>
        <v>22</v>
      </c>
      <c r="Y426" s="17">
        <f t="shared" si="300"/>
        <v>23</v>
      </c>
      <c r="Z426" s="17">
        <f t="shared" si="300"/>
        <v>24</v>
      </c>
      <c r="AA426" s="17">
        <f t="shared" si="300"/>
        <v>25</v>
      </c>
      <c r="AB426" s="17">
        <f t="shared" si="300"/>
        <v>26</v>
      </c>
      <c r="AC426" s="17">
        <f t="shared" si="300"/>
        <v>27</v>
      </c>
      <c r="AD426" s="17">
        <f t="shared" si="300"/>
        <v>28</v>
      </c>
      <c r="AE426" s="17">
        <f t="shared" si="300"/>
        <v>29</v>
      </c>
      <c r="AF426" s="17">
        <f t="shared" si="300"/>
        <v>30</v>
      </c>
      <c r="AG426" s="17">
        <f t="shared" si="300"/>
        <v>31</v>
      </c>
      <c r="AH426" s="17">
        <f t="shared" si="300"/>
        <v>32</v>
      </c>
      <c r="AI426" s="17">
        <f t="shared" si="300"/>
        <v>33</v>
      </c>
      <c r="AJ426" s="17">
        <f t="shared" si="300"/>
        <v>34</v>
      </c>
      <c r="AK426" s="17">
        <f t="shared" si="300"/>
        <v>35</v>
      </c>
      <c r="AL426" s="17">
        <f t="shared" si="300"/>
        <v>36</v>
      </c>
      <c r="AM426" s="17">
        <f t="shared" si="300"/>
        <v>37</v>
      </c>
      <c r="AN426" s="17">
        <f t="shared" si="300"/>
        <v>38</v>
      </c>
      <c r="AO426" s="17">
        <f t="shared" si="300"/>
        <v>39</v>
      </c>
      <c r="AP426" s="17">
        <f t="shared" si="300"/>
        <v>40</v>
      </c>
      <c r="AQ426" s="17">
        <f t="shared" si="300"/>
        <v>41</v>
      </c>
      <c r="AR426" s="17">
        <f t="shared" si="300"/>
        <v>42</v>
      </c>
      <c r="AS426" s="17">
        <f t="shared" si="300"/>
        <v>43</v>
      </c>
      <c r="AT426" s="17">
        <f t="shared" si="300"/>
        <v>44</v>
      </c>
      <c r="AU426" s="17">
        <f t="shared" si="300"/>
        <v>45</v>
      </c>
      <c r="AV426" s="17">
        <f t="shared" si="300"/>
        <v>46</v>
      </c>
      <c r="AW426" s="17">
        <f t="shared" si="300"/>
        <v>47</v>
      </c>
      <c r="AX426" s="17">
        <f t="shared" si="300"/>
        <v>48</v>
      </c>
      <c r="AY426" s="17">
        <f t="shared" si="300"/>
        <v>49</v>
      </c>
      <c r="AZ426" s="17">
        <f t="shared" si="300"/>
        <v>50</v>
      </c>
      <c r="BA426" s="17">
        <f t="shared" si="300"/>
        <v>51</v>
      </c>
      <c r="BB426" s="17">
        <f t="shared" si="300"/>
        <v>52</v>
      </c>
      <c r="BC426" s="17">
        <f t="shared" si="300"/>
        <v>53</v>
      </c>
      <c r="BD426" s="17">
        <f t="shared" si="300"/>
        <v>54</v>
      </c>
      <c r="BE426" s="17">
        <f t="shared" si="300"/>
        <v>55</v>
      </c>
      <c r="BF426" s="17">
        <f t="shared" si="300"/>
        <v>56</v>
      </c>
      <c r="BG426" s="17">
        <f t="shared" si="300"/>
        <v>57</v>
      </c>
      <c r="BH426" s="17">
        <f t="shared" si="300"/>
        <v>58</v>
      </c>
      <c r="BI426" s="17">
        <f t="shared" si="300"/>
        <v>59</v>
      </c>
      <c r="BJ426" s="17">
        <f t="shared" si="300"/>
        <v>60</v>
      </c>
    </row>
    <row r="427" spans="1:62" x14ac:dyDescent="0.25">
      <c r="A427" s="4" t="s">
        <v>176</v>
      </c>
      <c r="C427" s="1">
        <f>IF(C421=MIN(Workings!$C$421:$BJ$421),1,0)</f>
        <v>0</v>
      </c>
      <c r="D427" s="1">
        <f>IF(D421=MIN(Workings!$C$421:$BJ$421),1,0)</f>
        <v>0</v>
      </c>
      <c r="E427" s="1">
        <f>IF(E421=MIN(Workings!$C$421:$BJ$421),1,0)</f>
        <v>0</v>
      </c>
      <c r="F427" s="1">
        <f>IF(F421=MIN(Workings!$C$421:$BJ$421),1,0)</f>
        <v>0</v>
      </c>
      <c r="G427" s="1">
        <f>IF(G421=MIN(Workings!$C$421:$BJ$421),1,0)</f>
        <v>0</v>
      </c>
      <c r="H427" s="1">
        <f>IF(H421=MIN(Workings!$C$421:$BJ$421),1,0)</f>
        <v>0</v>
      </c>
      <c r="I427" s="1">
        <f>IF(I421=MIN(Workings!$C$421:$BJ$421),1,0)</f>
        <v>0</v>
      </c>
      <c r="J427" s="1">
        <f>IF(J421=MIN(Workings!$C$421:$BJ$421),1,0)</f>
        <v>0</v>
      </c>
      <c r="K427" s="1">
        <f>IF(K421=MIN(Workings!$C$421:$BJ$421),1,0)</f>
        <v>0</v>
      </c>
      <c r="L427" s="1">
        <f>IF(L421=MIN(Workings!$C$421:$BJ$421),1,0)</f>
        <v>0</v>
      </c>
      <c r="M427" s="1">
        <f>IF(M421=MIN(Workings!$C$421:$BJ$421),1,0)</f>
        <v>0</v>
      </c>
      <c r="N427" s="1">
        <f>IF(N421=MIN(Workings!$C$421:$BJ$421),1,0)</f>
        <v>0</v>
      </c>
      <c r="O427" s="1">
        <f>IF(O421=MIN(Workings!$C$421:$BJ$421),1,0)</f>
        <v>0</v>
      </c>
      <c r="P427" s="1">
        <f>IF(P421=MIN(Workings!$C$421:$BJ$421),1,0)</f>
        <v>0</v>
      </c>
      <c r="Q427" s="1">
        <f>IF(Q421=MIN(Workings!$C$421:$BJ$421),1,0)</f>
        <v>0</v>
      </c>
      <c r="R427" s="1">
        <f>IF(R421=MIN(Workings!$C$421:$BJ$421),1,0)</f>
        <v>0</v>
      </c>
      <c r="S427" s="1">
        <f>IF(S421=MIN(Workings!$C$421:$BJ$421),1,0)</f>
        <v>0</v>
      </c>
      <c r="T427" s="1">
        <f>IF(T421=MIN(Workings!$C$421:$BJ$421),1,0)</f>
        <v>0</v>
      </c>
      <c r="U427" s="1">
        <f>IF(U421=MIN(Workings!$C$421:$BJ$421),1,0)</f>
        <v>1</v>
      </c>
      <c r="V427" s="1">
        <f>IF(V421=MIN(Workings!$C$421:$BJ$421),1,0)</f>
        <v>0</v>
      </c>
      <c r="W427" s="1">
        <f>IF(W421=MIN(Workings!$C$421:$BJ$421),1,0)</f>
        <v>0</v>
      </c>
      <c r="X427" s="1">
        <f>IF(X421=MIN(Workings!$C$421:$BJ$421),1,0)</f>
        <v>0</v>
      </c>
      <c r="Y427" s="1">
        <f>IF(Y421=MIN(Workings!$C$421:$BJ$421),1,0)</f>
        <v>0</v>
      </c>
      <c r="Z427" s="1">
        <f>IF(Z421=MIN(Workings!$C$421:$BJ$421),1,0)</f>
        <v>0</v>
      </c>
      <c r="AA427" s="1">
        <f>IF(AA421=MIN(Workings!$C$421:$BJ$421),1,0)</f>
        <v>0</v>
      </c>
      <c r="AB427" s="1">
        <f>IF(AB421=MIN(Workings!$C$421:$BJ$421),1,0)</f>
        <v>0</v>
      </c>
      <c r="AC427" s="1">
        <f>IF(AC421=MIN(Workings!$C$421:$BJ$421),1,0)</f>
        <v>0</v>
      </c>
      <c r="AD427" s="1">
        <f>IF(AD421=MIN(Workings!$C$421:$BJ$421),1,0)</f>
        <v>0</v>
      </c>
      <c r="AE427" s="1">
        <f>IF(AE421=MIN(Workings!$C$421:$BJ$421),1,0)</f>
        <v>0</v>
      </c>
      <c r="AF427" s="1">
        <f>IF(AF421=MIN(Workings!$C$421:$BJ$421),1,0)</f>
        <v>0</v>
      </c>
      <c r="AG427" s="1">
        <f>IF(AG421=MIN(Workings!$C$421:$BJ$421),1,0)</f>
        <v>0</v>
      </c>
      <c r="AH427" s="1">
        <f>IF(AH421=MIN(Workings!$C$421:$BJ$421),1,0)</f>
        <v>0</v>
      </c>
      <c r="AI427" s="1">
        <f>IF(AI421=MIN(Workings!$C$421:$BJ$421),1,0)</f>
        <v>0</v>
      </c>
      <c r="AJ427" s="1">
        <f>IF(AJ421=MIN(Workings!$C$421:$BJ$421),1,0)</f>
        <v>0</v>
      </c>
      <c r="AK427" s="1">
        <f>IF(AK421=MIN(Workings!$C$421:$BJ$421),1,0)</f>
        <v>0</v>
      </c>
      <c r="AL427" s="1">
        <f>IF(AL421=MIN(Workings!$C$421:$BJ$421),1,0)</f>
        <v>0</v>
      </c>
      <c r="AM427" s="1">
        <f>IF(AM421=MIN(Workings!$C$421:$BJ$421),1,0)</f>
        <v>0</v>
      </c>
      <c r="AN427" s="1">
        <f>IF(AN421=MIN(Workings!$C$421:$BJ$421),1,0)</f>
        <v>0</v>
      </c>
      <c r="AO427" s="1">
        <f>IF(AO421=MIN(Workings!$C$421:$BJ$421),1,0)</f>
        <v>0</v>
      </c>
      <c r="AP427" s="1">
        <f>IF(AP421=MIN(Workings!$C$421:$BJ$421),1,0)</f>
        <v>0</v>
      </c>
      <c r="AQ427" s="1">
        <f>IF(AQ421=MIN(Workings!$C$421:$BJ$421),1,0)</f>
        <v>0</v>
      </c>
      <c r="AR427" s="1">
        <f>IF(AR421=MIN(Workings!$C$421:$BJ$421),1,0)</f>
        <v>0</v>
      </c>
      <c r="AS427" s="1">
        <f>IF(AS421=MIN(Workings!$C$421:$BJ$421),1,0)</f>
        <v>0</v>
      </c>
      <c r="AT427" s="1">
        <f>IF(AT421=MIN(Workings!$C$421:$BJ$421),1,0)</f>
        <v>0</v>
      </c>
      <c r="AU427" s="1">
        <f>IF(AU421=MIN(Workings!$C$421:$BJ$421),1,0)</f>
        <v>0</v>
      </c>
      <c r="AV427" s="1">
        <f>IF(AV421=MIN(Workings!$C$421:$BJ$421),1,0)</f>
        <v>0</v>
      </c>
      <c r="AW427" s="1">
        <f>IF(AW421=MIN(Workings!$C$421:$BJ$421),1,0)</f>
        <v>0</v>
      </c>
      <c r="AX427" s="1">
        <f>IF(AX421=MIN(Workings!$C$421:$BJ$421),1,0)</f>
        <v>0</v>
      </c>
      <c r="AY427" s="1">
        <f>IF(AY421=MIN(Workings!$C$421:$BJ$421),1,0)</f>
        <v>0</v>
      </c>
      <c r="AZ427" s="1">
        <f>IF(AZ421=MIN(Workings!$C$421:$BJ$421),1,0)</f>
        <v>0</v>
      </c>
      <c r="BA427" s="1">
        <f>IF(BA421=MIN(Workings!$C$421:$BJ$421),1,0)</f>
        <v>0</v>
      </c>
      <c r="BB427" s="1">
        <f>IF(BB421=MIN(Workings!$C$421:$BJ$421),1,0)</f>
        <v>0</v>
      </c>
      <c r="BC427" s="1">
        <f>IF(BC421=MIN(Workings!$C$421:$BJ$421),1,0)</f>
        <v>0</v>
      </c>
      <c r="BD427" s="1">
        <f>IF(BD421=MIN(Workings!$C$421:$BJ$421),1,0)</f>
        <v>0</v>
      </c>
      <c r="BE427" s="1">
        <f>IF(BE421=MIN(Workings!$C$421:$BJ$421),1,0)</f>
        <v>0</v>
      </c>
      <c r="BF427" s="1">
        <f>IF(BF421=MIN(Workings!$C$421:$BJ$421),1,0)</f>
        <v>0</v>
      </c>
      <c r="BG427" s="1">
        <f>IF(BG421=MIN(Workings!$C$421:$BJ$421),1,0)</f>
        <v>0</v>
      </c>
      <c r="BH427" s="1">
        <f>IF(BH421=MIN(Workings!$C$421:$BJ$421),1,0)</f>
        <v>0</v>
      </c>
      <c r="BI427" s="1">
        <f>IF(BI421=MIN(Workings!$C$421:$BJ$421),1,0)</f>
        <v>0</v>
      </c>
      <c r="BJ427" s="1">
        <f>IF(BJ421=MIN(Workings!$C$421:$BJ$421),1,0)</f>
        <v>0</v>
      </c>
    </row>
    <row r="428" spans="1:62" x14ac:dyDescent="0.25">
      <c r="A428" s="2" t="s">
        <v>12</v>
      </c>
      <c r="C428" s="17">
        <f>C426</f>
        <v>1</v>
      </c>
      <c r="D428" s="17">
        <f t="shared" ref="D428:BJ428" si="301">D426</f>
        <v>2</v>
      </c>
      <c r="E428" s="17">
        <f t="shared" si="301"/>
        <v>3</v>
      </c>
      <c r="F428" s="17">
        <f t="shared" si="301"/>
        <v>4</v>
      </c>
      <c r="G428" s="17">
        <f t="shared" si="301"/>
        <v>5</v>
      </c>
      <c r="H428" s="17">
        <f t="shared" si="301"/>
        <v>6</v>
      </c>
      <c r="I428" s="17">
        <f t="shared" si="301"/>
        <v>7</v>
      </c>
      <c r="J428" s="17">
        <f t="shared" si="301"/>
        <v>8</v>
      </c>
      <c r="K428" s="17">
        <f t="shared" si="301"/>
        <v>9</v>
      </c>
      <c r="L428" s="17">
        <f t="shared" si="301"/>
        <v>10</v>
      </c>
      <c r="M428" s="17">
        <f t="shared" si="301"/>
        <v>11</v>
      </c>
      <c r="N428" s="17">
        <f t="shared" si="301"/>
        <v>12</v>
      </c>
      <c r="O428" s="17">
        <f t="shared" si="301"/>
        <v>13</v>
      </c>
      <c r="P428" s="17">
        <f t="shared" si="301"/>
        <v>14</v>
      </c>
      <c r="Q428" s="17">
        <f t="shared" si="301"/>
        <v>15</v>
      </c>
      <c r="R428" s="17">
        <f t="shared" si="301"/>
        <v>16</v>
      </c>
      <c r="S428" s="17">
        <f t="shared" si="301"/>
        <v>17</v>
      </c>
      <c r="T428" s="17">
        <f t="shared" si="301"/>
        <v>18</v>
      </c>
      <c r="U428" s="17">
        <f t="shared" si="301"/>
        <v>19</v>
      </c>
      <c r="V428" s="17">
        <f t="shared" si="301"/>
        <v>20</v>
      </c>
      <c r="W428" s="17">
        <f t="shared" si="301"/>
        <v>21</v>
      </c>
      <c r="X428" s="17">
        <f t="shared" si="301"/>
        <v>22</v>
      </c>
      <c r="Y428" s="17">
        <f t="shared" si="301"/>
        <v>23</v>
      </c>
      <c r="Z428" s="17">
        <f t="shared" si="301"/>
        <v>24</v>
      </c>
      <c r="AA428" s="17">
        <f t="shared" si="301"/>
        <v>25</v>
      </c>
      <c r="AB428" s="17">
        <f t="shared" si="301"/>
        <v>26</v>
      </c>
      <c r="AC428" s="17">
        <f t="shared" si="301"/>
        <v>27</v>
      </c>
      <c r="AD428" s="17">
        <f t="shared" si="301"/>
        <v>28</v>
      </c>
      <c r="AE428" s="17">
        <f t="shared" si="301"/>
        <v>29</v>
      </c>
      <c r="AF428" s="17">
        <f t="shared" si="301"/>
        <v>30</v>
      </c>
      <c r="AG428" s="17">
        <f t="shared" si="301"/>
        <v>31</v>
      </c>
      <c r="AH428" s="17">
        <f t="shared" si="301"/>
        <v>32</v>
      </c>
      <c r="AI428" s="17">
        <f t="shared" si="301"/>
        <v>33</v>
      </c>
      <c r="AJ428" s="17">
        <f t="shared" si="301"/>
        <v>34</v>
      </c>
      <c r="AK428" s="17">
        <f t="shared" si="301"/>
        <v>35</v>
      </c>
      <c r="AL428" s="17">
        <f t="shared" si="301"/>
        <v>36</v>
      </c>
      <c r="AM428" s="17">
        <f t="shared" si="301"/>
        <v>37</v>
      </c>
      <c r="AN428" s="17">
        <f t="shared" si="301"/>
        <v>38</v>
      </c>
      <c r="AO428" s="17">
        <f t="shared" si="301"/>
        <v>39</v>
      </c>
      <c r="AP428" s="17">
        <f t="shared" si="301"/>
        <v>40</v>
      </c>
      <c r="AQ428" s="17">
        <f t="shared" si="301"/>
        <v>41</v>
      </c>
      <c r="AR428" s="17">
        <f t="shared" si="301"/>
        <v>42</v>
      </c>
      <c r="AS428" s="17">
        <f t="shared" si="301"/>
        <v>43</v>
      </c>
      <c r="AT428" s="17">
        <f t="shared" si="301"/>
        <v>44</v>
      </c>
      <c r="AU428" s="17">
        <f t="shared" si="301"/>
        <v>45</v>
      </c>
      <c r="AV428" s="17">
        <f t="shared" si="301"/>
        <v>46</v>
      </c>
      <c r="AW428" s="17">
        <f t="shared" si="301"/>
        <v>47</v>
      </c>
      <c r="AX428" s="17">
        <f t="shared" si="301"/>
        <v>48</v>
      </c>
      <c r="AY428" s="17">
        <f t="shared" si="301"/>
        <v>49</v>
      </c>
      <c r="AZ428" s="17">
        <f t="shared" si="301"/>
        <v>50</v>
      </c>
      <c r="BA428" s="17">
        <f t="shared" si="301"/>
        <v>51</v>
      </c>
      <c r="BB428" s="17">
        <f t="shared" si="301"/>
        <v>52</v>
      </c>
      <c r="BC428" s="17">
        <f t="shared" si="301"/>
        <v>53</v>
      </c>
      <c r="BD428" s="17">
        <f t="shared" si="301"/>
        <v>54</v>
      </c>
      <c r="BE428" s="17">
        <f t="shared" si="301"/>
        <v>55</v>
      </c>
      <c r="BF428" s="17">
        <f t="shared" si="301"/>
        <v>56</v>
      </c>
      <c r="BG428" s="17">
        <f t="shared" si="301"/>
        <v>57</v>
      </c>
      <c r="BH428" s="17">
        <f t="shared" si="301"/>
        <v>58</v>
      </c>
      <c r="BI428" s="17">
        <f t="shared" si="301"/>
        <v>59</v>
      </c>
      <c r="BJ428" s="17">
        <f t="shared" si="301"/>
        <v>60</v>
      </c>
    </row>
  </sheetData>
  <phoneticPr fontId="0" type="noConversion"/>
  <pageMargins left="0.75" right="0.75" top="1" bottom="1" header="0.5" footer="0.5"/>
  <pageSetup paperSize="9" scale="26" orientation="portrait" horizontalDpi="300" verticalDpi="300"/>
  <headerFooter alignWithMargins="0"/>
  <rowBreaks count="4" manualBreakCount="4">
    <brk id="63" max="16383" man="1"/>
    <brk id="156" max="16383" man="1"/>
    <brk id="298" max="16383" man="1"/>
    <brk id="333" max="16383" man="1"/>
  </rowBreaks>
  <colBreaks count="4" manualBreakCount="4">
    <brk id="14" max="1048575" man="1"/>
    <brk id="26" max="1048575" man="1"/>
    <brk id="38" max="1048575" man="1"/>
    <brk id="50" max="1048575" man="1"/>
  </colBreaks>
  <ignoredErrors>
    <ignoredError sqref="C427:BJ427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62"/>
  <sheetViews>
    <sheetView zoomScale="75" zoomScaleNormal="50" zoomScaleSheetLayoutView="50" workbookViewId="0">
      <selection activeCell="D6" sqref="D6"/>
    </sheetView>
  </sheetViews>
  <sheetFormatPr defaultColWidth="9.109375" defaultRowHeight="17.399999999999999" x14ac:dyDescent="0.3"/>
  <cols>
    <col min="1" max="1" width="62.109375" style="50" bestFit="1" customWidth="1"/>
    <col min="2" max="2" width="10.6640625" style="50" bestFit="1" customWidth="1"/>
    <col min="3" max="3" width="17.44140625" style="50" bestFit="1" customWidth="1"/>
    <col min="4" max="5" width="16.44140625" style="50" bestFit="1" customWidth="1"/>
    <col min="6" max="7" width="17" style="50" bestFit="1" customWidth="1"/>
    <col min="8" max="9" width="15.44140625" style="50" bestFit="1" customWidth="1"/>
    <col min="10" max="10" width="16.109375" style="50" bestFit="1" customWidth="1"/>
    <col min="11" max="11" width="16.44140625" style="50" bestFit="1" customWidth="1"/>
    <col min="12" max="12" width="17" style="50" bestFit="1" customWidth="1"/>
    <col min="13" max="13" width="16.44140625" style="50" bestFit="1" customWidth="1"/>
    <col min="14" max="14" width="17" style="50" bestFit="1" customWidth="1"/>
    <col min="15" max="62" width="17" style="50" customWidth="1"/>
    <col min="63" max="16384" width="9.109375" style="50"/>
  </cols>
  <sheetData>
    <row r="1" spans="1:62" x14ac:dyDescent="0.3">
      <c r="A1" s="34" t="str">
        <f>'Input Sheet'!A1</f>
        <v>SENSFISH LTD</v>
      </c>
    </row>
    <row r="2" spans="1:62" x14ac:dyDescent="0.3">
      <c r="A2" s="34" t="s">
        <v>117</v>
      </c>
      <c r="C2" s="186" t="s">
        <v>84</v>
      </c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 t="s">
        <v>85</v>
      </c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 t="s">
        <v>86</v>
      </c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 t="s">
        <v>87</v>
      </c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 t="s">
        <v>88</v>
      </c>
      <c r="AZ2" s="186"/>
      <c r="BA2" s="186"/>
      <c r="BB2" s="186"/>
      <c r="BC2" s="186"/>
      <c r="BD2" s="186"/>
      <c r="BE2" s="186"/>
      <c r="BF2" s="186"/>
      <c r="BG2" s="186"/>
      <c r="BH2" s="186"/>
      <c r="BI2" s="186"/>
      <c r="BJ2" s="186"/>
    </row>
    <row r="3" spans="1:62" x14ac:dyDescent="0.3">
      <c r="B3" s="47" t="s">
        <v>12</v>
      </c>
      <c r="C3" s="52">
        <v>1</v>
      </c>
      <c r="D3" s="52">
        <f>C3+1</f>
        <v>2</v>
      </c>
      <c r="E3" s="52">
        <f t="shared" ref="E3:Z3" si="0">D3+1</f>
        <v>3</v>
      </c>
      <c r="F3" s="52">
        <f t="shared" si="0"/>
        <v>4</v>
      </c>
      <c r="G3" s="52">
        <f t="shared" si="0"/>
        <v>5</v>
      </c>
      <c r="H3" s="52">
        <f t="shared" si="0"/>
        <v>6</v>
      </c>
      <c r="I3" s="52">
        <f t="shared" si="0"/>
        <v>7</v>
      </c>
      <c r="J3" s="52">
        <f t="shared" si="0"/>
        <v>8</v>
      </c>
      <c r="K3" s="52">
        <f t="shared" si="0"/>
        <v>9</v>
      </c>
      <c r="L3" s="52">
        <f t="shared" si="0"/>
        <v>10</v>
      </c>
      <c r="M3" s="52">
        <f t="shared" si="0"/>
        <v>11</v>
      </c>
      <c r="N3" s="52">
        <f t="shared" si="0"/>
        <v>12</v>
      </c>
      <c r="O3" s="52">
        <f t="shared" si="0"/>
        <v>13</v>
      </c>
      <c r="P3" s="52">
        <f t="shared" si="0"/>
        <v>14</v>
      </c>
      <c r="Q3" s="52">
        <f t="shared" si="0"/>
        <v>15</v>
      </c>
      <c r="R3" s="52">
        <f t="shared" si="0"/>
        <v>16</v>
      </c>
      <c r="S3" s="52">
        <f t="shared" si="0"/>
        <v>17</v>
      </c>
      <c r="T3" s="52">
        <f t="shared" si="0"/>
        <v>18</v>
      </c>
      <c r="U3" s="52">
        <f t="shared" si="0"/>
        <v>19</v>
      </c>
      <c r="V3" s="52">
        <f t="shared" si="0"/>
        <v>20</v>
      </c>
      <c r="W3" s="52">
        <f t="shared" si="0"/>
        <v>21</v>
      </c>
      <c r="X3" s="52">
        <f t="shared" si="0"/>
        <v>22</v>
      </c>
      <c r="Y3" s="52">
        <f t="shared" si="0"/>
        <v>23</v>
      </c>
      <c r="Z3" s="52">
        <f t="shared" si="0"/>
        <v>24</v>
      </c>
      <c r="AA3" s="52">
        <f t="shared" ref="AA3:AL3" si="1">Z3+1</f>
        <v>25</v>
      </c>
      <c r="AB3" s="52">
        <f t="shared" si="1"/>
        <v>26</v>
      </c>
      <c r="AC3" s="52">
        <f t="shared" si="1"/>
        <v>27</v>
      </c>
      <c r="AD3" s="52">
        <f t="shared" si="1"/>
        <v>28</v>
      </c>
      <c r="AE3" s="52">
        <f t="shared" si="1"/>
        <v>29</v>
      </c>
      <c r="AF3" s="52">
        <f t="shared" si="1"/>
        <v>30</v>
      </c>
      <c r="AG3" s="52">
        <f t="shared" si="1"/>
        <v>31</v>
      </c>
      <c r="AH3" s="52">
        <f t="shared" si="1"/>
        <v>32</v>
      </c>
      <c r="AI3" s="52">
        <f t="shared" si="1"/>
        <v>33</v>
      </c>
      <c r="AJ3" s="52">
        <f t="shared" si="1"/>
        <v>34</v>
      </c>
      <c r="AK3" s="52">
        <f t="shared" si="1"/>
        <v>35</v>
      </c>
      <c r="AL3" s="52">
        <f t="shared" si="1"/>
        <v>36</v>
      </c>
      <c r="AM3" s="52">
        <f t="shared" ref="AM3:BJ3" si="2">AL3+1</f>
        <v>37</v>
      </c>
      <c r="AN3" s="52">
        <f t="shared" si="2"/>
        <v>38</v>
      </c>
      <c r="AO3" s="52">
        <f t="shared" si="2"/>
        <v>39</v>
      </c>
      <c r="AP3" s="52">
        <f t="shared" si="2"/>
        <v>40</v>
      </c>
      <c r="AQ3" s="52">
        <f t="shared" si="2"/>
        <v>41</v>
      </c>
      <c r="AR3" s="52">
        <f t="shared" si="2"/>
        <v>42</v>
      </c>
      <c r="AS3" s="52">
        <f t="shared" si="2"/>
        <v>43</v>
      </c>
      <c r="AT3" s="52">
        <f t="shared" si="2"/>
        <v>44</v>
      </c>
      <c r="AU3" s="52">
        <f t="shared" si="2"/>
        <v>45</v>
      </c>
      <c r="AV3" s="52">
        <f t="shared" si="2"/>
        <v>46</v>
      </c>
      <c r="AW3" s="52">
        <f t="shared" si="2"/>
        <v>47</v>
      </c>
      <c r="AX3" s="52">
        <f t="shared" si="2"/>
        <v>48</v>
      </c>
      <c r="AY3" s="52">
        <f t="shared" si="2"/>
        <v>49</v>
      </c>
      <c r="AZ3" s="52">
        <f t="shared" si="2"/>
        <v>50</v>
      </c>
      <c r="BA3" s="52">
        <f t="shared" si="2"/>
        <v>51</v>
      </c>
      <c r="BB3" s="52">
        <f t="shared" si="2"/>
        <v>52</v>
      </c>
      <c r="BC3" s="52">
        <f t="shared" si="2"/>
        <v>53</v>
      </c>
      <c r="BD3" s="52">
        <f t="shared" si="2"/>
        <v>54</v>
      </c>
      <c r="BE3" s="52">
        <f t="shared" si="2"/>
        <v>55</v>
      </c>
      <c r="BF3" s="52">
        <f t="shared" si="2"/>
        <v>56</v>
      </c>
      <c r="BG3" s="52">
        <f t="shared" si="2"/>
        <v>57</v>
      </c>
      <c r="BH3" s="52">
        <f t="shared" si="2"/>
        <v>58</v>
      </c>
      <c r="BI3" s="52">
        <f t="shared" si="2"/>
        <v>59</v>
      </c>
      <c r="BJ3" s="52">
        <f t="shared" si="2"/>
        <v>60</v>
      </c>
    </row>
    <row r="4" spans="1:62" ht="16.5" customHeight="1" x14ac:dyDescent="0.3">
      <c r="B4" s="47"/>
      <c r="C4" s="53" t="s">
        <v>121</v>
      </c>
      <c r="D4" s="53" t="s">
        <v>121</v>
      </c>
      <c r="E4" s="53" t="s">
        <v>121</v>
      </c>
      <c r="F4" s="53" t="s">
        <v>121</v>
      </c>
      <c r="G4" s="53" t="s">
        <v>121</v>
      </c>
      <c r="H4" s="53" t="s">
        <v>121</v>
      </c>
      <c r="I4" s="53" t="s">
        <v>121</v>
      </c>
      <c r="J4" s="53" t="s">
        <v>121</v>
      </c>
      <c r="K4" s="53" t="s">
        <v>121</v>
      </c>
      <c r="L4" s="53" t="s">
        <v>121</v>
      </c>
      <c r="M4" s="53" t="s">
        <v>121</v>
      </c>
      <c r="N4" s="53" t="s">
        <v>121</v>
      </c>
      <c r="O4" s="53" t="s">
        <v>121</v>
      </c>
      <c r="P4" s="53" t="s">
        <v>121</v>
      </c>
      <c r="Q4" s="53" t="s">
        <v>121</v>
      </c>
      <c r="R4" s="53" t="s">
        <v>121</v>
      </c>
      <c r="S4" s="53" t="s">
        <v>121</v>
      </c>
      <c r="T4" s="53" t="s">
        <v>121</v>
      </c>
      <c r="U4" s="53" t="s">
        <v>121</v>
      </c>
      <c r="V4" s="53" t="s">
        <v>121</v>
      </c>
      <c r="W4" s="53" t="s">
        <v>121</v>
      </c>
      <c r="X4" s="53" t="s">
        <v>121</v>
      </c>
      <c r="Y4" s="53" t="s">
        <v>121</v>
      </c>
      <c r="Z4" s="53" t="s">
        <v>121</v>
      </c>
      <c r="AA4" s="53" t="s">
        <v>121</v>
      </c>
      <c r="AB4" s="53" t="s">
        <v>121</v>
      </c>
      <c r="AC4" s="53" t="s">
        <v>121</v>
      </c>
      <c r="AD4" s="53" t="s">
        <v>121</v>
      </c>
      <c r="AE4" s="53" t="s">
        <v>121</v>
      </c>
      <c r="AF4" s="53" t="s">
        <v>121</v>
      </c>
      <c r="AG4" s="53" t="s">
        <v>121</v>
      </c>
      <c r="AH4" s="53" t="s">
        <v>121</v>
      </c>
      <c r="AI4" s="53" t="s">
        <v>121</v>
      </c>
      <c r="AJ4" s="53" t="s">
        <v>121</v>
      </c>
      <c r="AK4" s="53" t="s">
        <v>121</v>
      </c>
      <c r="AL4" s="53" t="s">
        <v>121</v>
      </c>
      <c r="AM4" s="53" t="s">
        <v>121</v>
      </c>
      <c r="AN4" s="53" t="s">
        <v>121</v>
      </c>
      <c r="AO4" s="53" t="s">
        <v>121</v>
      </c>
      <c r="AP4" s="53" t="s">
        <v>121</v>
      </c>
      <c r="AQ4" s="53" t="s">
        <v>121</v>
      </c>
      <c r="AR4" s="53" t="s">
        <v>121</v>
      </c>
      <c r="AS4" s="53" t="s">
        <v>121</v>
      </c>
      <c r="AT4" s="53" t="s">
        <v>121</v>
      </c>
      <c r="AU4" s="53" t="s">
        <v>121</v>
      </c>
      <c r="AV4" s="53" t="s">
        <v>121</v>
      </c>
      <c r="AW4" s="53" t="s">
        <v>121</v>
      </c>
      <c r="AX4" s="53" t="s">
        <v>121</v>
      </c>
      <c r="AY4" s="53" t="s">
        <v>121</v>
      </c>
      <c r="AZ4" s="53" t="s">
        <v>121</v>
      </c>
      <c r="BA4" s="53" t="s">
        <v>121</v>
      </c>
      <c r="BB4" s="53" t="s">
        <v>121</v>
      </c>
      <c r="BC4" s="53" t="s">
        <v>121</v>
      </c>
      <c r="BD4" s="53" t="s">
        <v>121</v>
      </c>
      <c r="BE4" s="53" t="s">
        <v>121</v>
      </c>
      <c r="BF4" s="53" t="s">
        <v>121</v>
      </c>
      <c r="BG4" s="53" t="s">
        <v>121</v>
      </c>
      <c r="BH4" s="53" t="s">
        <v>121</v>
      </c>
      <c r="BI4" s="53" t="s">
        <v>121</v>
      </c>
      <c r="BJ4" s="53" t="s">
        <v>121</v>
      </c>
    </row>
    <row r="5" spans="1:62" x14ac:dyDescent="0.3">
      <c r="A5" s="50" t="s">
        <v>50</v>
      </c>
      <c r="F5" s="54"/>
    </row>
    <row r="6" spans="1:62" x14ac:dyDescent="0.3">
      <c r="A6" s="55" t="s">
        <v>27</v>
      </c>
      <c r="C6" s="50">
        <f>Workings!C268</f>
        <v>0</v>
      </c>
      <c r="D6" s="50">
        <f>Workings!D268</f>
        <v>5875</v>
      </c>
      <c r="E6" s="50">
        <f>Workings!E268</f>
        <v>11750</v>
      </c>
      <c r="F6" s="50">
        <f>Workings!F268</f>
        <v>17625</v>
      </c>
      <c r="G6" s="50">
        <f>Workings!G268</f>
        <v>23500</v>
      </c>
      <c r="H6" s="50">
        <f>Workings!H268</f>
        <v>29375</v>
      </c>
      <c r="I6" s="50">
        <f>Workings!I268</f>
        <v>86070</v>
      </c>
      <c r="J6" s="50">
        <f>Workings!J268</f>
        <v>105469</v>
      </c>
      <c r="K6" s="50">
        <f>Workings!K268</f>
        <v>127596</v>
      </c>
      <c r="L6" s="50">
        <f>Workings!L268</f>
        <v>149213</v>
      </c>
      <c r="M6" s="50">
        <f>Workings!M268</f>
        <v>170341</v>
      </c>
      <c r="N6" s="50">
        <f>Workings!N268</f>
        <v>190997</v>
      </c>
      <c r="O6" s="50">
        <f>Workings!O268</f>
        <v>211194</v>
      </c>
      <c r="P6" s="50">
        <f>Workings!P268</f>
        <v>260320</v>
      </c>
      <c r="Q6" s="50">
        <f>Workings!Q268</f>
        <v>295613</v>
      </c>
      <c r="R6" s="50">
        <f>Workings!R268</f>
        <v>330355</v>
      </c>
      <c r="S6" s="50">
        <f>Workings!S268</f>
        <v>364565</v>
      </c>
      <c r="T6" s="50">
        <f>Workings!T268</f>
        <v>398261</v>
      </c>
      <c r="U6" s="50">
        <f>Workings!U268</f>
        <v>431457</v>
      </c>
      <c r="V6" s="50">
        <f>Workings!V268</f>
        <v>467398</v>
      </c>
      <c r="W6" s="50">
        <f>Workings!W268</f>
        <v>508740</v>
      </c>
      <c r="X6" s="50">
        <f>Workings!X268</f>
        <v>549754</v>
      </c>
      <c r="Y6" s="50">
        <f>Workings!Y268</f>
        <v>590450</v>
      </c>
      <c r="Z6" s="50">
        <f>Workings!Z268</f>
        <v>630834</v>
      </c>
      <c r="AA6" s="50">
        <f>Workings!AA268</f>
        <v>670914</v>
      </c>
      <c r="AB6" s="50">
        <f>Workings!AB268</f>
        <v>779850</v>
      </c>
      <c r="AC6" s="50">
        <f>Workings!AC268</f>
        <v>826265</v>
      </c>
      <c r="AD6" s="50">
        <f>Workings!AD268</f>
        <v>872270</v>
      </c>
      <c r="AE6" s="50">
        <f>Workings!AE268</f>
        <v>917880</v>
      </c>
      <c r="AF6" s="50">
        <f>Workings!AF268</f>
        <v>963103</v>
      </c>
      <c r="AG6" s="50">
        <f>Workings!AG268</f>
        <v>1007959</v>
      </c>
      <c r="AH6" s="50">
        <f>Workings!AH268</f>
        <v>1066029</v>
      </c>
      <c r="AI6" s="50">
        <f>Workings!AI268</f>
        <v>1123770</v>
      </c>
      <c r="AJ6" s="50">
        <f>Workings!AJ268</f>
        <v>1181192</v>
      </c>
      <c r="AK6" s="50">
        <f>Workings!AK268</f>
        <v>1238308</v>
      </c>
      <c r="AL6" s="50">
        <f>Workings!AL268</f>
        <v>1295123</v>
      </c>
      <c r="AM6" s="50">
        <f>Workings!AM268</f>
        <v>1351647</v>
      </c>
      <c r="AN6" s="50">
        <f>Workings!AN268</f>
        <v>1547926</v>
      </c>
      <c r="AO6" s="50">
        <f>Workings!AO268</f>
        <v>1609738</v>
      </c>
      <c r="AP6" s="50">
        <f>Workings!AP268</f>
        <v>1671262</v>
      </c>
      <c r="AQ6" s="50">
        <f>Workings!AQ268</f>
        <v>1732504</v>
      </c>
      <c r="AR6" s="50">
        <f>Workings!AR268</f>
        <v>1793475</v>
      </c>
      <c r="AS6" s="50">
        <f>Workings!AS268</f>
        <v>1854185</v>
      </c>
      <c r="AT6" s="50">
        <f>Workings!AT268</f>
        <v>1914650</v>
      </c>
      <c r="AU6" s="50">
        <f>Workings!AU268</f>
        <v>1974871</v>
      </c>
      <c r="AV6" s="50">
        <f>Workings!AV268</f>
        <v>2034863</v>
      </c>
      <c r="AW6" s="50">
        <f>Workings!AW268</f>
        <v>2094633</v>
      </c>
      <c r="AX6" s="50">
        <f>Workings!AX268</f>
        <v>2154192</v>
      </c>
      <c r="AY6" s="50">
        <f>Workings!AY268</f>
        <v>2213550</v>
      </c>
      <c r="AZ6" s="50">
        <f>Workings!AZ268</f>
        <v>2385133</v>
      </c>
      <c r="BA6" s="50">
        <f>Workings!BA268</f>
        <v>2469511</v>
      </c>
      <c r="BB6" s="50">
        <f>Workings!BB268</f>
        <v>2553722</v>
      </c>
      <c r="BC6" s="50">
        <f>Workings!BC268</f>
        <v>2637778</v>
      </c>
      <c r="BD6" s="50">
        <f>Workings!BD268</f>
        <v>2721685</v>
      </c>
      <c r="BE6" s="50">
        <f>Workings!BE268</f>
        <v>2805445</v>
      </c>
      <c r="BF6" s="50">
        <f>Workings!BF268</f>
        <v>2889068</v>
      </c>
      <c r="BG6" s="50">
        <f>Workings!BG268</f>
        <v>2972560</v>
      </c>
      <c r="BH6" s="50">
        <f>Workings!BH268</f>
        <v>3055931</v>
      </c>
      <c r="BI6" s="50">
        <f>Workings!BI268</f>
        <v>3139184</v>
      </c>
      <c r="BJ6" s="50">
        <f>Workings!BJ268</f>
        <v>3222328</v>
      </c>
    </row>
    <row r="7" spans="1:62" x14ac:dyDescent="0.3">
      <c r="A7" s="55" t="s">
        <v>54</v>
      </c>
      <c r="C7" s="50">
        <f>Workings!C388</f>
        <v>0</v>
      </c>
      <c r="D7" s="50">
        <f>IF(ISERROR(Workings!D388),0,Workings!D388)</f>
        <v>0</v>
      </c>
      <c r="E7" s="50">
        <f>IF(ISERROR(Workings!E388),0,Workings!E388)</f>
        <v>0</v>
      </c>
      <c r="F7" s="50">
        <f>IF(ISERROR(Workings!F388),0,Workings!F388)</f>
        <v>0</v>
      </c>
      <c r="G7" s="50">
        <f>IF(ISERROR(Workings!G388),0,Workings!G388)</f>
        <v>0</v>
      </c>
      <c r="H7" s="50">
        <f>IF(ISERROR(Workings!H388),0,Workings!H388)</f>
        <v>0</v>
      </c>
      <c r="I7" s="50">
        <f>IF(ISERROR(Workings!I388),0,Workings!I388)</f>
        <v>0</v>
      </c>
      <c r="J7" s="50">
        <f>IF(ISERROR(Workings!J388),0,Workings!J388)</f>
        <v>0</v>
      </c>
      <c r="K7" s="50">
        <f>IF(ISERROR(Workings!K388),0,Workings!K388)</f>
        <v>0</v>
      </c>
      <c r="L7" s="50">
        <f>IF(ISERROR(Workings!L388),0,Workings!L388)</f>
        <v>0</v>
      </c>
      <c r="M7" s="50">
        <f>IF(ISERROR(Workings!M388),0,Workings!M388)</f>
        <v>0</v>
      </c>
      <c r="N7" s="50">
        <f>IF(ISERROR(Workings!N388),0,Workings!N388)</f>
        <v>0</v>
      </c>
      <c r="O7" s="50">
        <f>IF(ISERROR(Workings!O388),0,Workings!O388)</f>
        <v>0</v>
      </c>
      <c r="P7" s="50">
        <f>IF(ISERROR(Workings!P388),0,Workings!P388)</f>
        <v>0</v>
      </c>
      <c r="Q7" s="50">
        <f>IF(ISERROR(Workings!Q388),0,Workings!Q388)</f>
        <v>0</v>
      </c>
      <c r="R7" s="50">
        <f>IF(ISERROR(Workings!R388),0,Workings!R388)</f>
        <v>0</v>
      </c>
      <c r="S7" s="50">
        <f>IF(ISERROR(Workings!S388),0,Workings!S388)</f>
        <v>0</v>
      </c>
      <c r="T7" s="50">
        <f>IF(ISERROR(Workings!T388),0,Workings!T388)</f>
        <v>0</v>
      </c>
      <c r="U7" s="50">
        <f>IF(ISERROR(Workings!U388),0,Workings!U388)</f>
        <v>0</v>
      </c>
      <c r="V7" s="50">
        <f>IF(ISERROR(Workings!V388),0,Workings!V388)</f>
        <v>0</v>
      </c>
      <c r="W7" s="50">
        <f>IF(ISERROR(Workings!W388),0,Workings!W388)</f>
        <v>0</v>
      </c>
      <c r="X7" s="50">
        <f>IF(ISERROR(Workings!X388),0,Workings!X388)</f>
        <v>0</v>
      </c>
      <c r="Y7" s="50">
        <f>IF(ISERROR(Workings!Y388),0,Workings!Y388)</f>
        <v>0</v>
      </c>
      <c r="Z7" s="50">
        <f>IF(ISERROR(Workings!Z388),0,Workings!Z388)</f>
        <v>0</v>
      </c>
      <c r="AA7" s="50">
        <f>IF(ISERROR(Workings!AA388),0,Workings!AA388)</f>
        <v>0</v>
      </c>
      <c r="AB7" s="50">
        <f>IF(ISERROR(Workings!AB388),0,Workings!AB388)</f>
        <v>0</v>
      </c>
      <c r="AC7" s="50">
        <f>IF(ISERROR(Workings!AC388),0,Workings!AC388)</f>
        <v>0</v>
      </c>
      <c r="AD7" s="50">
        <f>IF(ISERROR(Workings!AD388),0,Workings!AD388)</f>
        <v>0</v>
      </c>
      <c r="AE7" s="50">
        <f>IF(ISERROR(Workings!AE388),0,Workings!AE388)</f>
        <v>0</v>
      </c>
      <c r="AF7" s="50">
        <f>IF(ISERROR(Workings!AF388),0,Workings!AF388)</f>
        <v>0</v>
      </c>
      <c r="AG7" s="50">
        <f>IF(ISERROR(Workings!AG388),0,Workings!AG388)</f>
        <v>0</v>
      </c>
      <c r="AH7" s="50">
        <f>IF(ISERROR(Workings!AH388),0,Workings!AH388)</f>
        <v>0</v>
      </c>
      <c r="AI7" s="50">
        <f>IF(ISERROR(Workings!AI388),0,Workings!AI388)</f>
        <v>0</v>
      </c>
      <c r="AJ7" s="50">
        <f>IF(ISERROR(Workings!AJ388),0,Workings!AJ388)</f>
        <v>0</v>
      </c>
      <c r="AK7" s="50">
        <f>IF(ISERROR(Workings!AK388),0,Workings!AK388)</f>
        <v>0</v>
      </c>
      <c r="AL7" s="50">
        <f>IF(ISERROR(Workings!AL388),0,Workings!AL388)</f>
        <v>0</v>
      </c>
      <c r="AM7" s="50">
        <f>IF(ISERROR(Workings!AM388),0,Workings!AM388)</f>
        <v>0</v>
      </c>
      <c r="AN7" s="50">
        <f>IF(ISERROR(Workings!AN388),0,Workings!AN388)</f>
        <v>0</v>
      </c>
      <c r="AO7" s="50">
        <f>IF(ISERROR(Workings!AO388),0,Workings!AO388)</f>
        <v>0</v>
      </c>
      <c r="AP7" s="50">
        <f>IF(ISERROR(Workings!AP388),0,Workings!AP388)</f>
        <v>0</v>
      </c>
      <c r="AQ7" s="50">
        <f>IF(ISERROR(Workings!AQ388),0,Workings!AQ388)</f>
        <v>0</v>
      </c>
      <c r="AR7" s="50">
        <f>IF(ISERROR(Workings!AR388),0,Workings!AR388)</f>
        <v>0</v>
      </c>
      <c r="AS7" s="50">
        <f>IF(ISERROR(Workings!AS388),0,Workings!AS388)</f>
        <v>0</v>
      </c>
      <c r="AT7" s="50">
        <f>IF(ISERROR(Workings!AT388),0,Workings!AT388)</f>
        <v>0</v>
      </c>
      <c r="AU7" s="50">
        <f>IF(ISERROR(Workings!AU388),0,Workings!AU388)</f>
        <v>0</v>
      </c>
      <c r="AV7" s="50">
        <f>IF(ISERROR(Workings!AV388),0,Workings!AV388)</f>
        <v>0</v>
      </c>
      <c r="AW7" s="50">
        <f>IF(ISERROR(Workings!AW388),0,Workings!AW388)</f>
        <v>0</v>
      </c>
      <c r="AX7" s="50">
        <f>IF(ISERROR(Workings!AX388),0,Workings!AX388)</f>
        <v>0</v>
      </c>
      <c r="AY7" s="50">
        <f>IF(ISERROR(Workings!AY388),0,Workings!AY388)</f>
        <v>0</v>
      </c>
      <c r="AZ7" s="50">
        <f>IF(ISERROR(Workings!AZ388),0,Workings!AZ388)</f>
        <v>0</v>
      </c>
      <c r="BA7" s="50">
        <f>IF(ISERROR(Workings!BA388),0,Workings!BA388)</f>
        <v>0</v>
      </c>
      <c r="BB7" s="50">
        <f>IF(ISERROR(Workings!BB388),0,Workings!BB388)</f>
        <v>0</v>
      </c>
      <c r="BC7" s="50">
        <f>IF(ISERROR(Workings!BC388),0,Workings!BC388)</f>
        <v>0</v>
      </c>
      <c r="BD7" s="50">
        <f>IF(ISERROR(Workings!BD388),0,Workings!BD388)</f>
        <v>0</v>
      </c>
      <c r="BE7" s="50">
        <f>IF(ISERROR(Workings!BE388),0,Workings!BE388)</f>
        <v>0</v>
      </c>
      <c r="BF7" s="50">
        <f>IF(ISERROR(Workings!BF388),0,Workings!BF388)</f>
        <v>0</v>
      </c>
      <c r="BG7" s="50">
        <f>IF(ISERROR(Workings!BG388),0,Workings!BG388)</f>
        <v>0</v>
      </c>
      <c r="BH7" s="50">
        <f>IF(ISERROR(Workings!BH388),0,Workings!BH388)</f>
        <v>0</v>
      </c>
      <c r="BI7" s="50">
        <f>IF(ISERROR(Workings!BI388),0,Workings!BI388)</f>
        <v>0</v>
      </c>
      <c r="BJ7" s="50">
        <f>IF(ISERROR(Workings!BJ388),0,Workings!BJ388)</f>
        <v>0</v>
      </c>
    </row>
    <row r="8" spans="1:62" x14ac:dyDescent="0.3">
      <c r="A8" s="55" t="s">
        <v>38</v>
      </c>
      <c r="C8" s="50">
        <f>Workings!C294</f>
        <v>0</v>
      </c>
      <c r="D8" s="50">
        <f>Workings!D294</f>
        <v>0</v>
      </c>
      <c r="E8" s="50">
        <f>Workings!E294</f>
        <v>0</v>
      </c>
      <c r="F8" s="50">
        <f>Workings!F294</f>
        <v>0</v>
      </c>
      <c r="G8" s="50">
        <f>Workings!G294</f>
        <v>0</v>
      </c>
      <c r="H8" s="50">
        <f>Workings!H294</f>
        <v>0</v>
      </c>
      <c r="I8" s="50">
        <f>Workings!I294</f>
        <v>0</v>
      </c>
      <c r="J8" s="50">
        <f>Workings!J294</f>
        <v>0</v>
      </c>
      <c r="K8" s="50">
        <f>Workings!K294</f>
        <v>0</v>
      </c>
      <c r="L8" s="50">
        <f>Workings!L294</f>
        <v>0</v>
      </c>
      <c r="M8" s="50">
        <f>Workings!M294</f>
        <v>0</v>
      </c>
      <c r="N8" s="50">
        <f>Workings!N294</f>
        <v>0</v>
      </c>
      <c r="O8" s="50">
        <f>Workings!O294</f>
        <v>0</v>
      </c>
      <c r="P8" s="50">
        <f>Workings!P294</f>
        <v>0</v>
      </c>
      <c r="Q8" s="50">
        <f>Workings!Q294</f>
        <v>0</v>
      </c>
      <c r="R8" s="50">
        <f>Workings!R294</f>
        <v>0</v>
      </c>
      <c r="S8" s="50">
        <f>Workings!S294</f>
        <v>0</v>
      </c>
      <c r="T8" s="50">
        <f>Workings!T294</f>
        <v>0</v>
      </c>
      <c r="U8" s="50">
        <f>Workings!U294</f>
        <v>0</v>
      </c>
      <c r="V8" s="50">
        <f>Workings!V294</f>
        <v>0</v>
      </c>
      <c r="W8" s="50">
        <f>Workings!W294</f>
        <v>0</v>
      </c>
      <c r="X8" s="50">
        <f>Workings!X294</f>
        <v>0</v>
      </c>
      <c r="Y8" s="50">
        <f>Workings!Y294</f>
        <v>0</v>
      </c>
      <c r="Z8" s="50">
        <f>Workings!Z294</f>
        <v>0</v>
      </c>
      <c r="AA8" s="50">
        <f>Workings!AA294</f>
        <v>0</v>
      </c>
      <c r="AB8" s="50">
        <f>Workings!AB294</f>
        <v>0</v>
      </c>
      <c r="AC8" s="50">
        <f>Workings!AC294</f>
        <v>0</v>
      </c>
      <c r="AD8" s="50">
        <f>Workings!AD294</f>
        <v>0</v>
      </c>
      <c r="AE8" s="50">
        <f>Workings!AE294</f>
        <v>0</v>
      </c>
      <c r="AF8" s="50">
        <f>Workings!AF294</f>
        <v>0</v>
      </c>
      <c r="AG8" s="50">
        <f>Workings!AG294</f>
        <v>0</v>
      </c>
      <c r="AH8" s="50">
        <f>Workings!AH294</f>
        <v>0</v>
      </c>
      <c r="AI8" s="50">
        <f>Workings!AI294</f>
        <v>0</v>
      </c>
      <c r="AJ8" s="50">
        <f>Workings!AJ294</f>
        <v>0</v>
      </c>
      <c r="AK8" s="50">
        <f>Workings!AK294</f>
        <v>0</v>
      </c>
      <c r="AL8" s="50">
        <f>Workings!AL294</f>
        <v>0</v>
      </c>
      <c r="AM8" s="50">
        <f>Workings!AM294</f>
        <v>0</v>
      </c>
      <c r="AN8" s="50">
        <f>Workings!AN294</f>
        <v>0</v>
      </c>
      <c r="AO8" s="50">
        <f>Workings!AO294</f>
        <v>0</v>
      </c>
      <c r="AP8" s="50">
        <f>Workings!AP294</f>
        <v>0</v>
      </c>
      <c r="AQ8" s="50">
        <f>Workings!AQ294</f>
        <v>0</v>
      </c>
      <c r="AR8" s="50">
        <f>Workings!AR294</f>
        <v>0</v>
      </c>
      <c r="AS8" s="50">
        <f>Workings!AS294</f>
        <v>0</v>
      </c>
      <c r="AT8" s="50">
        <f>Workings!AT294</f>
        <v>0</v>
      </c>
      <c r="AU8" s="50">
        <f>Workings!AU294</f>
        <v>0</v>
      </c>
      <c r="AV8" s="50">
        <f>Workings!AV294</f>
        <v>0</v>
      </c>
      <c r="AW8" s="50">
        <f>Workings!AW294</f>
        <v>0</v>
      </c>
      <c r="AX8" s="50">
        <f>Workings!AX294</f>
        <v>0</v>
      </c>
      <c r="AY8" s="50">
        <f>Workings!AY294</f>
        <v>0</v>
      </c>
      <c r="AZ8" s="50">
        <f>Workings!AZ294</f>
        <v>0</v>
      </c>
      <c r="BA8" s="50">
        <f>Workings!BA294</f>
        <v>0</v>
      </c>
      <c r="BB8" s="50">
        <f>Workings!BB294</f>
        <v>0</v>
      </c>
      <c r="BC8" s="50">
        <f>Workings!BC294</f>
        <v>0</v>
      </c>
      <c r="BD8" s="50">
        <f>Workings!BD294</f>
        <v>0</v>
      </c>
      <c r="BE8" s="50">
        <f>Workings!BE294</f>
        <v>0</v>
      </c>
      <c r="BF8" s="50">
        <f>Workings!BF294</f>
        <v>0</v>
      </c>
      <c r="BG8" s="50">
        <f>Workings!BG294</f>
        <v>0</v>
      </c>
      <c r="BH8" s="50">
        <f>Workings!BH294</f>
        <v>0</v>
      </c>
      <c r="BI8" s="50">
        <f>Workings!BI294</f>
        <v>0</v>
      </c>
      <c r="BJ8" s="50">
        <f>Workings!BJ294</f>
        <v>0</v>
      </c>
    </row>
    <row r="9" spans="1:62" x14ac:dyDescent="0.3">
      <c r="A9" s="55" t="s">
        <v>51</v>
      </c>
      <c r="C9" s="50">
        <f>'Input Sheet'!C235-'Input Sheet'!C273-'Input Sheet'!C274</f>
        <v>0</v>
      </c>
      <c r="D9" s="50">
        <f>'Input Sheet'!D235</f>
        <v>0</v>
      </c>
      <c r="E9" s="50">
        <f>'Input Sheet'!E235</f>
        <v>0</v>
      </c>
      <c r="F9" s="50">
        <f>'Input Sheet'!F235</f>
        <v>0</v>
      </c>
      <c r="G9" s="50">
        <f>'Input Sheet'!G235</f>
        <v>0</v>
      </c>
      <c r="H9" s="50">
        <f>'Input Sheet'!H235</f>
        <v>0</v>
      </c>
      <c r="I9" s="50">
        <f>'Input Sheet'!I235</f>
        <v>0</v>
      </c>
      <c r="J9" s="50">
        <f>'Input Sheet'!J235</f>
        <v>0</v>
      </c>
      <c r="K9" s="50">
        <f>'Input Sheet'!K235</f>
        <v>0</v>
      </c>
      <c r="L9" s="50">
        <f>'Input Sheet'!L235</f>
        <v>0</v>
      </c>
      <c r="M9" s="50">
        <f>'Input Sheet'!M235</f>
        <v>0</v>
      </c>
      <c r="N9" s="50">
        <f>'Input Sheet'!N235</f>
        <v>0</v>
      </c>
      <c r="O9" s="50">
        <f>'Input Sheet'!O235</f>
        <v>0</v>
      </c>
      <c r="P9" s="50">
        <f>'Input Sheet'!P235</f>
        <v>0</v>
      </c>
      <c r="Q9" s="50">
        <f>'Input Sheet'!Q235</f>
        <v>0</v>
      </c>
      <c r="R9" s="50">
        <f>'Input Sheet'!R235</f>
        <v>0</v>
      </c>
      <c r="S9" s="50">
        <f>'Input Sheet'!S235</f>
        <v>0</v>
      </c>
      <c r="T9" s="50">
        <f>'Input Sheet'!T235</f>
        <v>0</v>
      </c>
      <c r="U9" s="50">
        <f>'Input Sheet'!U235</f>
        <v>0</v>
      </c>
      <c r="V9" s="50">
        <f>'Input Sheet'!V235</f>
        <v>0</v>
      </c>
      <c r="W9" s="50">
        <f>'Input Sheet'!W235</f>
        <v>0</v>
      </c>
      <c r="X9" s="50">
        <f>'Input Sheet'!X235</f>
        <v>0</v>
      </c>
      <c r="Y9" s="50">
        <f>'Input Sheet'!Y235</f>
        <v>0</v>
      </c>
      <c r="Z9" s="50">
        <f>'Input Sheet'!Z235</f>
        <v>0</v>
      </c>
      <c r="AA9" s="50">
        <f>'Input Sheet'!AA235</f>
        <v>0</v>
      </c>
      <c r="AB9" s="50">
        <f>'Input Sheet'!AB235</f>
        <v>0</v>
      </c>
      <c r="AC9" s="50">
        <f>'Input Sheet'!AC235</f>
        <v>0</v>
      </c>
      <c r="AD9" s="50">
        <f>'Input Sheet'!AD235</f>
        <v>0</v>
      </c>
      <c r="AE9" s="50">
        <f>'Input Sheet'!AE235</f>
        <v>0</v>
      </c>
      <c r="AF9" s="50">
        <f>'Input Sheet'!AF235</f>
        <v>0</v>
      </c>
      <c r="AG9" s="50">
        <f>'Input Sheet'!AG235</f>
        <v>0</v>
      </c>
      <c r="AH9" s="50">
        <f>'Input Sheet'!AH235</f>
        <v>0</v>
      </c>
      <c r="AI9" s="50">
        <f>'Input Sheet'!AI235</f>
        <v>0</v>
      </c>
      <c r="AJ9" s="50">
        <f>'Input Sheet'!AJ235</f>
        <v>0</v>
      </c>
      <c r="AK9" s="50">
        <f>'Input Sheet'!AK235</f>
        <v>0</v>
      </c>
      <c r="AL9" s="50">
        <f>'Input Sheet'!AL235</f>
        <v>0</v>
      </c>
      <c r="AM9" s="50">
        <f>'Input Sheet'!AM235</f>
        <v>0</v>
      </c>
      <c r="AN9" s="50">
        <f>'Input Sheet'!AN235</f>
        <v>0</v>
      </c>
      <c r="AO9" s="50">
        <f>'Input Sheet'!AO235</f>
        <v>0</v>
      </c>
      <c r="AP9" s="50">
        <f>'Input Sheet'!AP235</f>
        <v>0</v>
      </c>
      <c r="AQ9" s="50">
        <f>'Input Sheet'!AQ235</f>
        <v>0</v>
      </c>
      <c r="AR9" s="50">
        <f>'Input Sheet'!AR235</f>
        <v>0</v>
      </c>
      <c r="AS9" s="50">
        <f>'Input Sheet'!AS235</f>
        <v>0</v>
      </c>
      <c r="AT9" s="50">
        <f>'Input Sheet'!AT235</f>
        <v>0</v>
      </c>
      <c r="AU9" s="50">
        <f>'Input Sheet'!AU235</f>
        <v>0</v>
      </c>
      <c r="AV9" s="50">
        <f>'Input Sheet'!AV235</f>
        <v>0</v>
      </c>
      <c r="AW9" s="50">
        <f>'Input Sheet'!AW235</f>
        <v>0</v>
      </c>
      <c r="AX9" s="50">
        <f>'Input Sheet'!AX235</f>
        <v>0</v>
      </c>
      <c r="AY9" s="50">
        <f>'Input Sheet'!AY235</f>
        <v>0</v>
      </c>
      <c r="AZ9" s="50">
        <f>'Input Sheet'!AZ235</f>
        <v>0</v>
      </c>
      <c r="BA9" s="50">
        <f>'Input Sheet'!BA235</f>
        <v>0</v>
      </c>
      <c r="BB9" s="50">
        <f>'Input Sheet'!BB235</f>
        <v>0</v>
      </c>
      <c r="BC9" s="50">
        <f>'Input Sheet'!BC235</f>
        <v>0</v>
      </c>
      <c r="BD9" s="50">
        <f>'Input Sheet'!BD235</f>
        <v>0</v>
      </c>
      <c r="BE9" s="50">
        <f>'Input Sheet'!BE235</f>
        <v>0</v>
      </c>
      <c r="BF9" s="50">
        <f>'Input Sheet'!BF235</f>
        <v>0</v>
      </c>
      <c r="BG9" s="50">
        <f>'Input Sheet'!BG235</f>
        <v>0</v>
      </c>
      <c r="BH9" s="50">
        <f>'Input Sheet'!BH235</f>
        <v>0</v>
      </c>
      <c r="BI9" s="50">
        <f>'Input Sheet'!BI235</f>
        <v>0</v>
      </c>
      <c r="BJ9" s="50">
        <f>'Input Sheet'!BJ235</f>
        <v>0</v>
      </c>
    </row>
    <row r="10" spans="1:62" x14ac:dyDescent="0.3">
      <c r="A10" s="55" t="s">
        <v>140</v>
      </c>
      <c r="C10" s="50">
        <f>IF(Workings!C347&lt;0,-Workings!C347,0)</f>
        <v>0</v>
      </c>
      <c r="D10" s="50">
        <f>IF(Workings!D347&lt;0,-Workings!D347,0)</f>
        <v>0</v>
      </c>
      <c r="E10" s="50">
        <f>IF(Workings!E347&lt;0,-Workings!E347,0)</f>
        <v>0</v>
      </c>
      <c r="F10" s="50">
        <f>IF(Workings!F347&lt;0,-Workings!F347,0)</f>
        <v>46140</v>
      </c>
      <c r="G10" s="50">
        <f>IF(Workings!G347&lt;0,-Workings!G347,0)</f>
        <v>0</v>
      </c>
      <c r="H10" s="50">
        <f>IF(Workings!H347&lt;0,-Workings!H347,0)</f>
        <v>0</v>
      </c>
      <c r="I10" s="50">
        <f>IF(Workings!I347&lt;0,-Workings!I347,0)</f>
        <v>39104</v>
      </c>
      <c r="J10" s="50">
        <f>IF(Workings!J347&lt;0,-Workings!J347,0)</f>
        <v>0</v>
      </c>
      <c r="K10" s="50">
        <f>IF(Workings!K347&lt;0,-Workings!K347,0)</f>
        <v>0</v>
      </c>
      <c r="L10" s="50">
        <f>IF(Workings!L347&lt;0,-Workings!L347,0)</f>
        <v>4255</v>
      </c>
      <c r="M10" s="50">
        <f>IF(Workings!M347&lt;0,-Workings!M347,0)</f>
        <v>0</v>
      </c>
      <c r="N10" s="50">
        <f>IF(Workings!N347&lt;0,-Workings!N347,0)</f>
        <v>0</v>
      </c>
      <c r="O10" s="50">
        <f>IF(Workings!O347&lt;0,-Workings!O347,0)</f>
        <v>0</v>
      </c>
      <c r="P10" s="50">
        <f>IF(Workings!P347&lt;0,-Workings!P347,0)</f>
        <v>0</v>
      </c>
      <c r="Q10" s="50">
        <f>IF(Workings!Q347&lt;0,-Workings!Q347,0)</f>
        <v>0</v>
      </c>
      <c r="R10" s="50">
        <f>IF(Workings!R347&lt;0,-Workings!R347,0)</f>
        <v>0</v>
      </c>
      <c r="S10" s="50">
        <f>IF(Workings!S347&lt;0,-Workings!S347,0)</f>
        <v>0</v>
      </c>
      <c r="T10" s="50">
        <f>IF(Workings!T347&lt;0,-Workings!T347,0)</f>
        <v>0</v>
      </c>
      <c r="U10" s="50">
        <f>IF(Workings!U347&lt;0,-Workings!U347,0)</f>
        <v>0</v>
      </c>
      <c r="V10" s="50">
        <f>IF(Workings!V347&lt;0,-Workings!V347,0)</f>
        <v>0</v>
      </c>
      <c r="W10" s="50">
        <f>IF(Workings!W347&lt;0,-Workings!W347,0)</f>
        <v>0</v>
      </c>
      <c r="X10" s="50">
        <f>IF(Workings!X347&lt;0,-Workings!X347,0)</f>
        <v>0</v>
      </c>
      <c r="Y10" s="50">
        <f>IF(Workings!Y347&lt;0,-Workings!Y347,0)</f>
        <v>0</v>
      </c>
      <c r="Z10" s="50">
        <f>IF(Workings!Z347&lt;0,-Workings!Z347,0)</f>
        <v>0</v>
      </c>
      <c r="AA10" s="50">
        <f>IF(Workings!AA347&lt;0,-Workings!AA347,0)</f>
        <v>0</v>
      </c>
      <c r="AB10" s="50">
        <f>IF(Workings!AB347&lt;0,-Workings!AB347,0)</f>
        <v>0</v>
      </c>
      <c r="AC10" s="50">
        <f>IF(Workings!AC347&lt;0,-Workings!AC347,0)</f>
        <v>0</v>
      </c>
      <c r="AD10" s="50">
        <f>IF(Workings!AD347&lt;0,-Workings!AD347,0)</f>
        <v>0</v>
      </c>
      <c r="AE10" s="50">
        <f>IF(Workings!AE347&lt;0,-Workings!AE347,0)</f>
        <v>0</v>
      </c>
      <c r="AF10" s="50">
        <f>IF(Workings!AF347&lt;0,-Workings!AF347,0)</f>
        <v>0</v>
      </c>
      <c r="AG10" s="50">
        <f>IF(Workings!AG347&lt;0,-Workings!AG347,0)</f>
        <v>0</v>
      </c>
      <c r="AH10" s="50">
        <f>IF(Workings!AH347&lt;0,-Workings!AH347,0)</f>
        <v>0</v>
      </c>
      <c r="AI10" s="50">
        <f>IF(Workings!AI347&lt;0,-Workings!AI347,0)</f>
        <v>0</v>
      </c>
      <c r="AJ10" s="50">
        <f>IF(Workings!AJ347&lt;0,-Workings!AJ347,0)</f>
        <v>0</v>
      </c>
      <c r="AK10" s="50">
        <f>IF(Workings!AK347&lt;0,-Workings!AK347,0)</f>
        <v>0</v>
      </c>
      <c r="AL10" s="50">
        <f>IF(Workings!AL347&lt;0,-Workings!AL347,0)</f>
        <v>0</v>
      </c>
      <c r="AM10" s="50">
        <f>IF(Workings!AM347&lt;0,-Workings!AM347,0)</f>
        <v>0</v>
      </c>
      <c r="AN10" s="50">
        <f>IF(Workings!AN347&lt;0,-Workings!AN347,0)</f>
        <v>0</v>
      </c>
      <c r="AO10" s="50">
        <f>IF(Workings!AO347&lt;0,-Workings!AO347,0)</f>
        <v>0</v>
      </c>
      <c r="AP10" s="50">
        <f>IF(Workings!AP347&lt;0,-Workings!AP347,0)</f>
        <v>0</v>
      </c>
      <c r="AQ10" s="50">
        <f>IF(Workings!AQ347&lt;0,-Workings!AQ347,0)</f>
        <v>0</v>
      </c>
      <c r="AR10" s="50">
        <f>IF(Workings!AR347&lt;0,-Workings!AR347,0)</f>
        <v>0</v>
      </c>
      <c r="AS10" s="50">
        <f>IF(Workings!AS347&lt;0,-Workings!AS347,0)</f>
        <v>0</v>
      </c>
      <c r="AT10" s="50">
        <f>IF(Workings!AT347&lt;0,-Workings!AT347,0)</f>
        <v>0</v>
      </c>
      <c r="AU10" s="50">
        <f>IF(Workings!AU347&lt;0,-Workings!AU347,0)</f>
        <v>0</v>
      </c>
      <c r="AV10" s="50">
        <f>IF(Workings!AV347&lt;0,-Workings!AV347,0)</f>
        <v>0</v>
      </c>
      <c r="AW10" s="50">
        <f>IF(Workings!AW347&lt;0,-Workings!AW347,0)</f>
        <v>0</v>
      </c>
      <c r="AX10" s="50">
        <f>IF(Workings!AX347&lt;0,-Workings!AX347,0)</f>
        <v>0</v>
      </c>
      <c r="AY10" s="50">
        <f>IF(Workings!AY347&lt;0,-Workings!AY347,0)</f>
        <v>0</v>
      </c>
      <c r="AZ10" s="50">
        <f>IF(Workings!AZ347&lt;0,-Workings!AZ347,0)</f>
        <v>0</v>
      </c>
      <c r="BA10" s="50">
        <f>IF(Workings!BA347&lt;0,-Workings!BA347,0)</f>
        <v>0</v>
      </c>
      <c r="BB10" s="50">
        <f>IF(Workings!BB347&lt;0,-Workings!BB347,0)</f>
        <v>0</v>
      </c>
      <c r="BC10" s="50">
        <f>IF(Workings!BC347&lt;0,-Workings!BC347,0)</f>
        <v>0</v>
      </c>
      <c r="BD10" s="50">
        <f>IF(Workings!BD347&lt;0,-Workings!BD347,0)</f>
        <v>0</v>
      </c>
      <c r="BE10" s="50">
        <f>IF(Workings!BE347&lt;0,-Workings!BE347,0)</f>
        <v>0</v>
      </c>
      <c r="BF10" s="50">
        <f>IF(Workings!BF347&lt;0,-Workings!BF347,0)</f>
        <v>0</v>
      </c>
      <c r="BG10" s="50">
        <f>IF(Workings!BG347&lt;0,-Workings!BG347,0)</f>
        <v>0</v>
      </c>
      <c r="BH10" s="50">
        <f>IF(Workings!BH347&lt;0,-Workings!BH347,0)</f>
        <v>0</v>
      </c>
      <c r="BI10" s="50">
        <f>IF(Workings!BI347&lt;0,-Workings!BI347,0)</f>
        <v>0</v>
      </c>
      <c r="BJ10" s="50">
        <f>IF(Workings!BJ347&lt;0,-Workings!BJ347,0)</f>
        <v>0</v>
      </c>
    </row>
    <row r="11" spans="1:62" x14ac:dyDescent="0.3">
      <c r="C11" s="56">
        <f t="shared" ref="C11:AL11" si="3">SUM(C6:C10)</f>
        <v>0</v>
      </c>
      <c r="D11" s="56">
        <f t="shared" si="3"/>
        <v>5875</v>
      </c>
      <c r="E11" s="56">
        <f t="shared" si="3"/>
        <v>11750</v>
      </c>
      <c r="F11" s="56">
        <f t="shared" si="3"/>
        <v>63765</v>
      </c>
      <c r="G11" s="56">
        <f t="shared" si="3"/>
        <v>23500</v>
      </c>
      <c r="H11" s="56">
        <f t="shared" si="3"/>
        <v>29375</v>
      </c>
      <c r="I11" s="56">
        <f t="shared" si="3"/>
        <v>125174</v>
      </c>
      <c r="J11" s="56">
        <f t="shared" si="3"/>
        <v>105469</v>
      </c>
      <c r="K11" s="56">
        <f t="shared" si="3"/>
        <v>127596</v>
      </c>
      <c r="L11" s="56">
        <f t="shared" si="3"/>
        <v>153468</v>
      </c>
      <c r="M11" s="56">
        <f t="shared" si="3"/>
        <v>170341</v>
      </c>
      <c r="N11" s="56">
        <f t="shared" si="3"/>
        <v>190997</v>
      </c>
      <c r="O11" s="56">
        <f t="shared" si="3"/>
        <v>211194</v>
      </c>
      <c r="P11" s="56">
        <f t="shared" si="3"/>
        <v>260320</v>
      </c>
      <c r="Q11" s="56">
        <f t="shared" si="3"/>
        <v>295613</v>
      </c>
      <c r="R11" s="56">
        <f t="shared" si="3"/>
        <v>330355</v>
      </c>
      <c r="S11" s="56">
        <f t="shared" si="3"/>
        <v>364565</v>
      </c>
      <c r="T11" s="56">
        <f t="shared" si="3"/>
        <v>398261</v>
      </c>
      <c r="U11" s="56">
        <f t="shared" si="3"/>
        <v>431457</v>
      </c>
      <c r="V11" s="56">
        <f t="shared" si="3"/>
        <v>467398</v>
      </c>
      <c r="W11" s="56">
        <f t="shared" si="3"/>
        <v>508740</v>
      </c>
      <c r="X11" s="56">
        <f t="shared" si="3"/>
        <v>549754</v>
      </c>
      <c r="Y11" s="56">
        <f t="shared" si="3"/>
        <v>590450</v>
      </c>
      <c r="Z11" s="56">
        <f t="shared" si="3"/>
        <v>630834</v>
      </c>
      <c r="AA11" s="56">
        <f t="shared" si="3"/>
        <v>670914</v>
      </c>
      <c r="AB11" s="56">
        <f t="shared" si="3"/>
        <v>779850</v>
      </c>
      <c r="AC11" s="56">
        <f t="shared" si="3"/>
        <v>826265</v>
      </c>
      <c r="AD11" s="56">
        <f t="shared" si="3"/>
        <v>872270</v>
      </c>
      <c r="AE11" s="56">
        <f t="shared" si="3"/>
        <v>917880</v>
      </c>
      <c r="AF11" s="56">
        <f t="shared" si="3"/>
        <v>963103</v>
      </c>
      <c r="AG11" s="56">
        <f t="shared" si="3"/>
        <v>1007959</v>
      </c>
      <c r="AH11" s="56">
        <f t="shared" si="3"/>
        <v>1066029</v>
      </c>
      <c r="AI11" s="56">
        <f t="shared" si="3"/>
        <v>1123770</v>
      </c>
      <c r="AJ11" s="56">
        <f t="shared" si="3"/>
        <v>1181192</v>
      </c>
      <c r="AK11" s="56">
        <f t="shared" si="3"/>
        <v>1238308</v>
      </c>
      <c r="AL11" s="56">
        <f t="shared" si="3"/>
        <v>1295123</v>
      </c>
      <c r="AM11" s="56">
        <f t="shared" ref="AM11:BJ11" si="4">SUM(AM6:AM10)</f>
        <v>1351647</v>
      </c>
      <c r="AN11" s="56">
        <f t="shared" si="4"/>
        <v>1547926</v>
      </c>
      <c r="AO11" s="56">
        <f t="shared" si="4"/>
        <v>1609738</v>
      </c>
      <c r="AP11" s="56">
        <f t="shared" si="4"/>
        <v>1671262</v>
      </c>
      <c r="AQ11" s="56">
        <f t="shared" si="4"/>
        <v>1732504</v>
      </c>
      <c r="AR11" s="56">
        <f t="shared" si="4"/>
        <v>1793475</v>
      </c>
      <c r="AS11" s="56">
        <f t="shared" si="4"/>
        <v>1854185</v>
      </c>
      <c r="AT11" s="56">
        <f t="shared" si="4"/>
        <v>1914650</v>
      </c>
      <c r="AU11" s="56">
        <f t="shared" si="4"/>
        <v>1974871</v>
      </c>
      <c r="AV11" s="56">
        <f t="shared" si="4"/>
        <v>2034863</v>
      </c>
      <c r="AW11" s="56">
        <f t="shared" si="4"/>
        <v>2094633</v>
      </c>
      <c r="AX11" s="56">
        <f t="shared" si="4"/>
        <v>2154192</v>
      </c>
      <c r="AY11" s="56">
        <f t="shared" si="4"/>
        <v>2213550</v>
      </c>
      <c r="AZ11" s="56">
        <f t="shared" si="4"/>
        <v>2385133</v>
      </c>
      <c r="BA11" s="56">
        <f t="shared" si="4"/>
        <v>2469511</v>
      </c>
      <c r="BB11" s="56">
        <f t="shared" si="4"/>
        <v>2553722</v>
      </c>
      <c r="BC11" s="56">
        <f t="shared" si="4"/>
        <v>2637778</v>
      </c>
      <c r="BD11" s="56">
        <f t="shared" si="4"/>
        <v>2721685</v>
      </c>
      <c r="BE11" s="56">
        <f t="shared" si="4"/>
        <v>2805445</v>
      </c>
      <c r="BF11" s="56">
        <f t="shared" si="4"/>
        <v>2889068</v>
      </c>
      <c r="BG11" s="56">
        <f t="shared" si="4"/>
        <v>2972560</v>
      </c>
      <c r="BH11" s="56">
        <f t="shared" si="4"/>
        <v>3055931</v>
      </c>
      <c r="BI11" s="56">
        <f t="shared" si="4"/>
        <v>3139184</v>
      </c>
      <c r="BJ11" s="56">
        <f t="shared" si="4"/>
        <v>3222328</v>
      </c>
    </row>
    <row r="13" spans="1:62" x14ac:dyDescent="0.3">
      <c r="A13" s="50" t="s">
        <v>55</v>
      </c>
    </row>
    <row r="14" spans="1:62" x14ac:dyDescent="0.3">
      <c r="A14" s="55" t="s">
        <v>141</v>
      </c>
      <c r="C14" s="50">
        <f>Workings!C334</f>
        <v>40629.791666666672</v>
      </c>
      <c r="D14" s="50">
        <f>Workings!D334</f>
        <v>44071.851666666669</v>
      </c>
      <c r="E14" s="50">
        <f>Workings!E334</f>
        <v>44071.851666666669</v>
      </c>
      <c r="F14" s="50">
        <f>Workings!F334</f>
        <v>45540.113333333335</v>
      </c>
      <c r="G14" s="50">
        <f>Workings!G334</f>
        <v>45540.113333333335</v>
      </c>
      <c r="H14" s="50">
        <f>Workings!H334</f>
        <v>53637.933333333334</v>
      </c>
      <c r="I14" s="50">
        <f>Workings!I334</f>
        <v>53637.933333333334</v>
      </c>
      <c r="J14" s="50">
        <f>Workings!J334</f>
        <v>53637.933333333334</v>
      </c>
      <c r="K14" s="50">
        <f>Workings!K334</f>
        <v>53637.933333333334</v>
      </c>
      <c r="L14" s="50">
        <f>Workings!L334</f>
        <v>53637.933333333334</v>
      </c>
      <c r="M14" s="50">
        <f>Workings!M334</f>
        <v>53637.933333333334</v>
      </c>
      <c r="N14" s="50">
        <f>Workings!N334</f>
        <v>53637.933333333334</v>
      </c>
      <c r="O14" s="50">
        <f>Workings!O334</f>
        <v>70365.663333333359</v>
      </c>
      <c r="P14" s="50">
        <f>Workings!P334</f>
        <v>70365.663333333359</v>
      </c>
      <c r="Q14" s="50">
        <f>Workings!Q334</f>
        <v>70365.663333333359</v>
      </c>
      <c r="R14" s="50">
        <f>Workings!R334</f>
        <v>70365.663333333359</v>
      </c>
      <c r="S14" s="50">
        <f>Workings!S334</f>
        <v>70365.663333333359</v>
      </c>
      <c r="T14" s="50">
        <f>Workings!T334</f>
        <v>70365.663333333359</v>
      </c>
      <c r="U14" s="50">
        <f>Workings!U334</f>
        <v>65450.988333333327</v>
      </c>
      <c r="V14" s="50">
        <f>Workings!V334</f>
        <v>75126.988333333327</v>
      </c>
      <c r="W14" s="50">
        <f>Workings!W334</f>
        <v>75126.988333333327</v>
      </c>
      <c r="X14" s="50">
        <f>Workings!X334</f>
        <v>75126.988333333327</v>
      </c>
      <c r="Y14" s="50">
        <f>Workings!Y334</f>
        <v>75126.988333333327</v>
      </c>
      <c r="Z14" s="50">
        <f>Workings!Z334</f>
        <v>75126.988333333327</v>
      </c>
      <c r="AA14" s="50">
        <f>Workings!AA334</f>
        <v>82009.455000000016</v>
      </c>
      <c r="AB14" s="50">
        <f>Workings!AB334</f>
        <v>82009.455000000016</v>
      </c>
      <c r="AC14" s="50">
        <f>Workings!AC334</f>
        <v>82009.455000000016</v>
      </c>
      <c r="AD14" s="50">
        <f>Workings!AD334</f>
        <v>82009.455000000016</v>
      </c>
      <c r="AE14" s="50">
        <f>Workings!AE334</f>
        <v>82009.455000000016</v>
      </c>
      <c r="AF14" s="50">
        <f>Workings!AF334</f>
        <v>82009.455000000016</v>
      </c>
      <c r="AG14" s="50">
        <f>Workings!AG334</f>
        <v>88553.735000000015</v>
      </c>
      <c r="AH14" s="50">
        <f>Workings!AH334</f>
        <v>90219.305000000008</v>
      </c>
      <c r="AI14" s="50">
        <f>Workings!AI334</f>
        <v>90219.305000000008</v>
      </c>
      <c r="AJ14" s="50">
        <f>Workings!AJ334</f>
        <v>90219.305000000008</v>
      </c>
      <c r="AK14" s="50">
        <f>Workings!AK334</f>
        <v>90219.305000000008</v>
      </c>
      <c r="AL14" s="50">
        <f>Workings!AL334</f>
        <v>90219.305000000008</v>
      </c>
      <c r="AM14" s="50">
        <f>Workings!AM334</f>
        <v>98562.459999999992</v>
      </c>
      <c r="AN14" s="50">
        <f>Workings!AN334</f>
        <v>98562.459999999992</v>
      </c>
      <c r="AO14" s="50">
        <f>Workings!AO334</f>
        <v>101507.15</v>
      </c>
      <c r="AP14" s="50">
        <f>Workings!AP334</f>
        <v>101507.15</v>
      </c>
      <c r="AQ14" s="50">
        <f>Workings!AQ334</f>
        <v>101507.15</v>
      </c>
      <c r="AR14" s="50">
        <f>Workings!AR334</f>
        <v>101507.15</v>
      </c>
      <c r="AS14" s="50">
        <f>Workings!AS334</f>
        <v>101507.15</v>
      </c>
      <c r="AT14" s="50">
        <f>Workings!AT334</f>
        <v>101507.15</v>
      </c>
      <c r="AU14" s="50">
        <f>Workings!AU334</f>
        <v>101507.15</v>
      </c>
      <c r="AV14" s="50">
        <f>Workings!AV334</f>
        <v>101507.15</v>
      </c>
      <c r="AW14" s="50">
        <f>Workings!AW334</f>
        <v>101507.15</v>
      </c>
      <c r="AX14" s="50">
        <f>Workings!AX334</f>
        <v>104184.56999999999</v>
      </c>
      <c r="AY14" s="50">
        <f>Workings!AY334</f>
        <v>125031.63</v>
      </c>
      <c r="AZ14" s="50">
        <f>Workings!AZ334</f>
        <v>125031.63</v>
      </c>
      <c r="BA14" s="50">
        <f>Workings!BA334</f>
        <v>125031.63</v>
      </c>
      <c r="BB14" s="50">
        <f>Workings!BB334</f>
        <v>125031.63</v>
      </c>
      <c r="BC14" s="50">
        <f>Workings!BC334</f>
        <v>125031.63</v>
      </c>
      <c r="BD14" s="50">
        <f>Workings!BD334</f>
        <v>125031.63</v>
      </c>
      <c r="BE14" s="50">
        <f>Workings!BE334</f>
        <v>125031.63</v>
      </c>
      <c r="BF14" s="50">
        <f>Workings!BF334</f>
        <v>125031.63</v>
      </c>
      <c r="BG14" s="50">
        <f>Workings!BG334</f>
        <v>125031.63</v>
      </c>
      <c r="BH14" s="50">
        <f>Workings!BH334</f>
        <v>125031.63</v>
      </c>
      <c r="BI14" s="50">
        <f>Workings!BI334</f>
        <v>125031.63</v>
      </c>
      <c r="BJ14" s="50">
        <f>Workings!BJ334</f>
        <v>125031.63</v>
      </c>
    </row>
    <row r="15" spans="1:62" x14ac:dyDescent="0.3">
      <c r="A15" s="55" t="s">
        <v>32</v>
      </c>
      <c r="C15" s="50">
        <f>Workings!C304</f>
        <v>3590</v>
      </c>
      <c r="D15" s="50">
        <f>Workings!D304</f>
        <v>3940</v>
      </c>
      <c r="E15" s="50">
        <f>Workings!E304</f>
        <v>3940</v>
      </c>
      <c r="F15" s="50">
        <f>Workings!F304</f>
        <v>4080</v>
      </c>
      <c r="G15" s="50">
        <f>Workings!G304</f>
        <v>4080</v>
      </c>
      <c r="H15" s="50">
        <f>Workings!H304</f>
        <v>4860</v>
      </c>
      <c r="I15" s="50">
        <f>Workings!I304</f>
        <v>4860</v>
      </c>
      <c r="J15" s="50">
        <f>Workings!J304</f>
        <v>4860</v>
      </c>
      <c r="K15" s="50">
        <f>Workings!K304</f>
        <v>4860</v>
      </c>
      <c r="L15" s="50">
        <f>Workings!L304</f>
        <v>4860</v>
      </c>
      <c r="M15" s="50">
        <f>Workings!M304</f>
        <v>4860</v>
      </c>
      <c r="N15" s="50">
        <f>Workings!N304</f>
        <v>4860</v>
      </c>
      <c r="O15" s="50">
        <f>Workings!O304</f>
        <v>6424</v>
      </c>
      <c r="P15" s="50">
        <f>Workings!P304</f>
        <v>6424</v>
      </c>
      <c r="Q15" s="50">
        <f>Workings!Q304</f>
        <v>6424</v>
      </c>
      <c r="R15" s="50">
        <f>Workings!R304</f>
        <v>6424</v>
      </c>
      <c r="S15" s="50">
        <f>Workings!S304</f>
        <v>6424</v>
      </c>
      <c r="T15" s="50">
        <f>Workings!T304</f>
        <v>6424</v>
      </c>
      <c r="U15" s="50">
        <f>Workings!U304</f>
        <v>5929</v>
      </c>
      <c r="V15" s="50">
        <f>Workings!V304</f>
        <v>6913</v>
      </c>
      <c r="W15" s="50">
        <f>Workings!W304</f>
        <v>6913</v>
      </c>
      <c r="X15" s="50">
        <f>Workings!X304</f>
        <v>6913</v>
      </c>
      <c r="Y15" s="50">
        <f>Workings!Y304</f>
        <v>6913</v>
      </c>
      <c r="Z15" s="50">
        <f>Workings!Z304</f>
        <v>6913</v>
      </c>
      <c r="AA15" s="50">
        <f>Workings!AA304</f>
        <v>7604</v>
      </c>
      <c r="AB15" s="50">
        <f>Workings!AB304</f>
        <v>7604</v>
      </c>
      <c r="AC15" s="50">
        <f>Workings!AC304</f>
        <v>7604</v>
      </c>
      <c r="AD15" s="50">
        <f>Workings!AD304</f>
        <v>7604</v>
      </c>
      <c r="AE15" s="50">
        <f>Workings!AE304</f>
        <v>7604</v>
      </c>
      <c r="AF15" s="50">
        <f>Workings!AF304</f>
        <v>7604</v>
      </c>
      <c r="AG15" s="50">
        <f>Workings!AG304</f>
        <v>8269</v>
      </c>
      <c r="AH15" s="50">
        <f>Workings!AH304</f>
        <v>8439</v>
      </c>
      <c r="AI15" s="50">
        <f>Workings!AI304</f>
        <v>8439</v>
      </c>
      <c r="AJ15" s="50">
        <f>Workings!AJ304</f>
        <v>8439</v>
      </c>
      <c r="AK15" s="50">
        <f>Workings!AK304</f>
        <v>8439</v>
      </c>
      <c r="AL15" s="50">
        <f>Workings!AL304</f>
        <v>8439</v>
      </c>
      <c r="AM15" s="50">
        <f>Workings!AM304</f>
        <v>9283</v>
      </c>
      <c r="AN15" s="50">
        <f>Workings!AN304</f>
        <v>9283</v>
      </c>
      <c r="AO15" s="50">
        <f>Workings!AO304</f>
        <v>9582</v>
      </c>
      <c r="AP15" s="50">
        <f>Workings!AP304</f>
        <v>9582</v>
      </c>
      <c r="AQ15" s="50">
        <f>Workings!AQ304</f>
        <v>9582</v>
      </c>
      <c r="AR15" s="50">
        <f>Workings!AR304</f>
        <v>9582</v>
      </c>
      <c r="AS15" s="50">
        <f>Workings!AS304</f>
        <v>9582</v>
      </c>
      <c r="AT15" s="50">
        <f>Workings!AT304</f>
        <v>9582</v>
      </c>
      <c r="AU15" s="50">
        <f>Workings!AU304</f>
        <v>9582</v>
      </c>
      <c r="AV15" s="50">
        <f>Workings!AV304</f>
        <v>9582</v>
      </c>
      <c r="AW15" s="50">
        <f>Workings!AW304</f>
        <v>9582</v>
      </c>
      <c r="AX15" s="50">
        <f>Workings!AX304</f>
        <v>9854</v>
      </c>
      <c r="AY15" s="50">
        <f>Workings!AY304</f>
        <v>11974</v>
      </c>
      <c r="AZ15" s="50">
        <f>Workings!AZ304</f>
        <v>11974</v>
      </c>
      <c r="BA15" s="50">
        <f>Workings!BA304</f>
        <v>11974</v>
      </c>
      <c r="BB15" s="50">
        <f>Workings!BB304</f>
        <v>11974</v>
      </c>
      <c r="BC15" s="50">
        <f>Workings!BC304</f>
        <v>11974</v>
      </c>
      <c r="BD15" s="50">
        <f>Workings!BD304</f>
        <v>11974</v>
      </c>
      <c r="BE15" s="50">
        <f>Workings!BE304</f>
        <v>11974</v>
      </c>
      <c r="BF15" s="50">
        <f>Workings!BF304</f>
        <v>11974</v>
      </c>
      <c r="BG15" s="50">
        <f>Workings!BG304</f>
        <v>11974</v>
      </c>
      <c r="BH15" s="50">
        <f>Workings!BH304</f>
        <v>11974</v>
      </c>
      <c r="BI15" s="50">
        <f>Workings!BI304</f>
        <v>11974</v>
      </c>
      <c r="BJ15" s="50">
        <f>Workings!BJ304</f>
        <v>11974</v>
      </c>
    </row>
    <row r="16" spans="1:62" x14ac:dyDescent="0.3">
      <c r="A16" s="55" t="s">
        <v>45</v>
      </c>
      <c r="C16" s="50">
        <f>Workings!C340</f>
        <v>0</v>
      </c>
      <c r="D16" s="50">
        <f>Workings!D340</f>
        <v>26204.53366666667</v>
      </c>
      <c r="E16" s="50">
        <f>Workings!E340</f>
        <v>29343.225666666665</v>
      </c>
      <c r="F16" s="50">
        <f>Workings!F340</f>
        <v>29343.225666666665</v>
      </c>
      <c r="G16" s="50">
        <f>Workings!G340</f>
        <v>30507.716</v>
      </c>
      <c r="H16" s="50">
        <f>Workings!H340</f>
        <v>30507.716</v>
      </c>
      <c r="I16" s="50">
        <f>Workings!I340</f>
        <v>37022.29333333332</v>
      </c>
      <c r="J16" s="50">
        <f>Workings!J340</f>
        <v>37022.29333333332</v>
      </c>
      <c r="K16" s="50">
        <f>Workings!K340</f>
        <v>37022.29333333332</v>
      </c>
      <c r="L16" s="50">
        <f>Workings!L340</f>
        <v>37022.29333333332</v>
      </c>
      <c r="M16" s="50">
        <f>Workings!M340</f>
        <v>37022.29333333332</v>
      </c>
      <c r="N16" s="50">
        <f>Workings!N340</f>
        <v>37022.29333333332</v>
      </c>
      <c r="O16" s="50">
        <f>Workings!O340</f>
        <v>37022.29333333332</v>
      </c>
      <c r="P16" s="50">
        <f>Workings!P340</f>
        <v>49538.819333333333</v>
      </c>
      <c r="Q16" s="50">
        <f>Workings!Q340</f>
        <v>49538.819333333333</v>
      </c>
      <c r="R16" s="50">
        <f>Workings!R340</f>
        <v>49538.819333333333</v>
      </c>
      <c r="S16" s="50">
        <f>Workings!S340</f>
        <v>49538.819333333333</v>
      </c>
      <c r="T16" s="50">
        <f>Workings!T340</f>
        <v>49538.819333333333</v>
      </c>
      <c r="U16" s="50">
        <f>Workings!U340</f>
        <v>49538.819333333333</v>
      </c>
      <c r="V16" s="50">
        <f>Workings!V340</f>
        <v>45147.494333333336</v>
      </c>
      <c r="W16" s="50">
        <f>Workings!W340</f>
        <v>53970.694333333333</v>
      </c>
      <c r="X16" s="50">
        <f>Workings!X340</f>
        <v>53970.694333333333</v>
      </c>
      <c r="Y16" s="50">
        <f>Workings!Y340</f>
        <v>53970.694333333333</v>
      </c>
      <c r="Z16" s="50">
        <f>Workings!Z340</f>
        <v>53970.694333333333</v>
      </c>
      <c r="AA16" s="50">
        <f>Workings!AA340</f>
        <v>53970.694333333333</v>
      </c>
      <c r="AB16" s="50">
        <f>Workings!AB340</f>
        <v>60081.659666666674</v>
      </c>
      <c r="AC16" s="50">
        <f>Workings!AC340</f>
        <v>60081.659666666674</v>
      </c>
      <c r="AD16" s="50">
        <f>Workings!AD340</f>
        <v>60081.659666666674</v>
      </c>
      <c r="AE16" s="50">
        <f>Workings!AE340</f>
        <v>60081.659666666674</v>
      </c>
      <c r="AF16" s="50">
        <f>Workings!AF340</f>
        <v>60081.659666666674</v>
      </c>
      <c r="AG16" s="50">
        <f>Workings!AG340</f>
        <v>60081.659666666674</v>
      </c>
      <c r="AH16" s="50">
        <f>Workings!AH340</f>
        <v>66049.155666666658</v>
      </c>
      <c r="AI16" s="50">
        <f>Workings!AI340</f>
        <v>67567.929666666663</v>
      </c>
      <c r="AJ16" s="50">
        <f>Workings!AJ340</f>
        <v>67567.929666666663</v>
      </c>
      <c r="AK16" s="50">
        <f>Workings!AK340</f>
        <v>67567.929666666663</v>
      </c>
      <c r="AL16" s="50">
        <f>Workings!AL340</f>
        <v>67567.929666666663</v>
      </c>
      <c r="AM16" s="50">
        <f>Workings!AM340</f>
        <v>67567.929666666663</v>
      </c>
      <c r="AN16" s="50">
        <f>Workings!AN340</f>
        <v>75093.478666666662</v>
      </c>
      <c r="AO16" s="50">
        <f>Workings!AO340</f>
        <v>75093.478666666662</v>
      </c>
      <c r="AP16" s="50">
        <f>Workings!AP340</f>
        <v>77778.636666666658</v>
      </c>
      <c r="AQ16" s="50">
        <f>Workings!AQ340</f>
        <v>77778.636666666658</v>
      </c>
      <c r="AR16" s="50">
        <f>Workings!AR340</f>
        <v>77778.636666666658</v>
      </c>
      <c r="AS16" s="50">
        <f>Workings!AS340</f>
        <v>77778.636666666658</v>
      </c>
      <c r="AT16" s="50">
        <f>Workings!AT340</f>
        <v>77778.636666666658</v>
      </c>
      <c r="AU16" s="50">
        <f>Workings!AU340</f>
        <v>77778.636666666658</v>
      </c>
      <c r="AV16" s="50">
        <f>Workings!AV340</f>
        <v>77778.636666666658</v>
      </c>
      <c r="AW16" s="50">
        <f>Workings!AW340</f>
        <v>77778.636666666658</v>
      </c>
      <c r="AX16" s="50">
        <f>Workings!AX340</f>
        <v>77778.636666666658</v>
      </c>
      <c r="AY16" s="50">
        <f>Workings!AY340</f>
        <v>80220.080666666676</v>
      </c>
      <c r="AZ16" s="50">
        <f>Workings!AZ340</f>
        <v>99229.772666666657</v>
      </c>
      <c r="BA16" s="50">
        <f>Workings!BA340</f>
        <v>99229.772666666657</v>
      </c>
      <c r="BB16" s="50">
        <f>Workings!BB340</f>
        <v>99229.772666666657</v>
      </c>
      <c r="BC16" s="50">
        <f>Workings!BC340</f>
        <v>99229.772666666657</v>
      </c>
      <c r="BD16" s="50">
        <f>Workings!BD340</f>
        <v>99229.772666666657</v>
      </c>
      <c r="BE16" s="50">
        <f>Workings!BE340</f>
        <v>99229.772666666657</v>
      </c>
      <c r="BF16" s="50">
        <f>Workings!BF340</f>
        <v>99229.772666666657</v>
      </c>
      <c r="BG16" s="50">
        <f>Workings!BG340</f>
        <v>99229.772666666657</v>
      </c>
      <c r="BH16" s="50">
        <f>Workings!BH340</f>
        <v>99229.772666666657</v>
      </c>
      <c r="BI16" s="50">
        <f>Workings!BI340</f>
        <v>99229.772666666657</v>
      </c>
      <c r="BJ16" s="50">
        <f>Workings!BJ340</f>
        <v>99229.772666666657</v>
      </c>
    </row>
    <row r="17" spans="1:62" x14ac:dyDescent="0.3">
      <c r="A17" s="55" t="s">
        <v>52</v>
      </c>
      <c r="C17" s="50">
        <f>Workings!C288</f>
        <v>0</v>
      </c>
      <c r="D17" s="50">
        <f>Workings!D288</f>
        <v>64754</v>
      </c>
      <c r="E17" s="50">
        <f>Workings!E288</f>
        <v>82701.999999999985</v>
      </c>
      <c r="F17" s="50">
        <f>Workings!F288</f>
        <v>65400.999999999985</v>
      </c>
      <c r="G17" s="50">
        <f>Workings!G288</f>
        <v>71599</v>
      </c>
      <c r="H17" s="50">
        <f>Workings!H288</f>
        <v>66047</v>
      </c>
      <c r="I17" s="50">
        <f>Workings!I288</f>
        <v>99348.500000000015</v>
      </c>
      <c r="J17" s="50">
        <f>Workings!J288</f>
        <v>71056.500000000015</v>
      </c>
      <c r="K17" s="50">
        <f>Workings!K288</f>
        <v>72318.380625000005</v>
      </c>
      <c r="L17" s="50">
        <f>Workings!L288</f>
        <v>73586.928215625012</v>
      </c>
      <c r="M17" s="50">
        <f>Workings!M288</f>
        <v>74863.055872796875</v>
      </c>
      <c r="N17" s="50">
        <f>Workings!N288</f>
        <v>76146.682762666329</v>
      </c>
      <c r="O17" s="50">
        <f>Workings!O288</f>
        <v>77441.735040976506</v>
      </c>
      <c r="P17" s="50">
        <f>Workings!P288</f>
        <v>213035.90988540422</v>
      </c>
      <c r="Q17" s="50">
        <f>Workings!Q288</f>
        <v>209181.26886313636</v>
      </c>
      <c r="R17" s="50">
        <f>Workings!R288</f>
        <v>211224.00014170975</v>
      </c>
      <c r="S17" s="50">
        <f>Workings!S288</f>
        <v>213291.40485590667</v>
      </c>
      <c r="T17" s="50">
        <f>Workings!T288</f>
        <v>215384.80605063116</v>
      </c>
      <c r="U17" s="50">
        <f>Workings!U288</f>
        <v>217504.54989852326</v>
      </c>
      <c r="V17" s="50">
        <f>Workings!V288</f>
        <v>220260.01946720399</v>
      </c>
      <c r="W17" s="50">
        <f>Workings!W288</f>
        <v>248152.66976396213</v>
      </c>
      <c r="X17" s="50">
        <f>Workings!X288</f>
        <v>227453.24913791925</v>
      </c>
      <c r="Y17" s="50">
        <f>Workings!Y288</f>
        <v>230277.51575434537</v>
      </c>
      <c r="Z17" s="50">
        <f>Workings!Z288</f>
        <v>233127.23790505176</v>
      </c>
      <c r="AA17" s="50">
        <f>Workings!AA288</f>
        <v>236002.1943247531</v>
      </c>
      <c r="AB17" s="50">
        <f>Workings!AB288</f>
        <v>419648.08916144026</v>
      </c>
      <c r="AC17" s="50">
        <f>Workings!AC288</f>
        <v>423205.35806251474</v>
      </c>
      <c r="AD17" s="50">
        <f>Workings!AD288</f>
        <v>426782.54129716754</v>
      </c>
      <c r="AE17" s="50">
        <f>Workings!AE288</f>
        <v>430381.74999389664</v>
      </c>
      <c r="AF17" s="50">
        <f>Workings!AF288</f>
        <v>434006.10195356124</v>
      </c>
      <c r="AG17" s="50">
        <f>Workings!AG288</f>
        <v>437654.72210303281</v>
      </c>
      <c r="AH17" s="50">
        <f>Workings!AH288</f>
        <v>455116.34065734595</v>
      </c>
      <c r="AI17" s="50">
        <f>Workings!AI288</f>
        <v>454183.82118204382</v>
      </c>
      <c r="AJ17" s="50">
        <f>Workings!AJ288</f>
        <v>453293.37680995947</v>
      </c>
      <c r="AK17" s="50">
        <f>Workings!AK288</f>
        <v>458318.23457974248</v>
      </c>
      <c r="AL17" s="50">
        <f>Workings!AL288</f>
        <v>463386.63585255091</v>
      </c>
      <c r="AM17" s="50">
        <f>Workings!AM288</f>
        <v>468500.83673474781</v>
      </c>
      <c r="AN17" s="50">
        <f>Workings!AN288</f>
        <v>736906.73659292306</v>
      </c>
      <c r="AO17" s="50">
        <f>Workings!AO288</f>
        <v>742713.22254038812</v>
      </c>
      <c r="AP17" s="50">
        <f>Workings!AP288</f>
        <v>754450.65395523515</v>
      </c>
      <c r="AQ17" s="50">
        <f>Workings!AQ288</f>
        <v>754495.50032283575</v>
      </c>
      <c r="AR17" s="50">
        <f>Workings!AR288</f>
        <v>760473.24996481161</v>
      </c>
      <c r="AS17" s="50">
        <f>Workings!AS288</f>
        <v>766514.41055314022</v>
      </c>
      <c r="AT17" s="50">
        <f>Workings!AT288</f>
        <v>772617.50963216659</v>
      </c>
      <c r="AU17" s="50">
        <f>Workings!AU288</f>
        <v>778785.0951487124</v>
      </c>
      <c r="AV17" s="50">
        <f>Workings!AV288</f>
        <v>785021.73599047307</v>
      </c>
      <c r="AW17" s="50">
        <f>Workings!AW288</f>
        <v>791327.02253290103</v>
      </c>
      <c r="AX17" s="50">
        <f>Workings!AX288</f>
        <v>797703.56719477067</v>
      </c>
      <c r="AY17" s="50">
        <f>Workings!AY288</f>
        <v>810029.00500263087</v>
      </c>
      <c r="AZ17" s="50">
        <f>Workings!AZ288</f>
        <v>867841.56874964677</v>
      </c>
      <c r="BA17" s="50">
        <f>Workings!BA288</f>
        <v>860059.89837456716</v>
      </c>
      <c r="BB17" s="50">
        <f>Workings!BB288</f>
        <v>869943.52118984843</v>
      </c>
      <c r="BC17" s="50">
        <f>Workings!BC288</f>
        <v>879867.54641800642</v>
      </c>
      <c r="BD17" s="50">
        <f>Workings!BD288</f>
        <v>889833.09247257339</v>
      </c>
      <c r="BE17" s="50">
        <f>Workings!BE288</f>
        <v>899842.2872036522</v>
      </c>
      <c r="BF17" s="50">
        <f>Workings!BF288</f>
        <v>909897.26814690616</v>
      </c>
      <c r="BG17" s="50">
        <f>Workings!BG288</f>
        <v>919998.18277605786</v>
      </c>
      <c r="BH17" s="50">
        <f>Workings!BH288</f>
        <v>930146.18875898106</v>
      </c>
      <c r="BI17" s="50">
        <f>Workings!BI288</f>
        <v>940344.45421746036</v>
      </c>
      <c r="BJ17" s="50">
        <f>Workings!BJ288</f>
        <v>950594.15799070511</v>
      </c>
    </row>
    <row r="18" spans="1:62" x14ac:dyDescent="0.3">
      <c r="A18" s="55" t="s">
        <v>147</v>
      </c>
      <c r="C18" s="50">
        <f>Workings!C408*-1</f>
        <v>0</v>
      </c>
      <c r="D18" s="50">
        <f>Workings!D408*-1</f>
        <v>0</v>
      </c>
      <c r="E18" s="50">
        <f>Workings!E408*-1</f>
        <v>0</v>
      </c>
      <c r="F18" s="50">
        <f>Workings!F408*-1</f>
        <v>0</v>
      </c>
      <c r="G18" s="50">
        <f>Workings!G408*-1</f>
        <v>0</v>
      </c>
      <c r="H18" s="50">
        <f>Workings!H408*-1</f>
        <v>0</v>
      </c>
      <c r="I18" s="50">
        <f>Workings!I408*-1</f>
        <v>0</v>
      </c>
      <c r="J18" s="50">
        <f>Workings!J408*-1</f>
        <v>0</v>
      </c>
      <c r="K18" s="50">
        <f>Workings!K408*-1</f>
        <v>0</v>
      </c>
      <c r="L18" s="50">
        <f>Workings!L408*-1</f>
        <v>0</v>
      </c>
      <c r="M18" s="50">
        <f>Workings!M408*-1</f>
        <v>0</v>
      </c>
      <c r="N18" s="50">
        <f>Workings!N408*-1</f>
        <v>0</v>
      </c>
      <c r="O18" s="50">
        <f>Workings!O408*-1</f>
        <v>0</v>
      </c>
      <c r="P18" s="50">
        <f>Workings!P408*-1</f>
        <v>0</v>
      </c>
      <c r="Q18" s="50">
        <f>Workings!Q408*-1</f>
        <v>0</v>
      </c>
      <c r="R18" s="50">
        <f>Workings!R408*-1</f>
        <v>0</v>
      </c>
      <c r="S18" s="50">
        <f>Workings!S408*-1</f>
        <v>0</v>
      </c>
      <c r="T18" s="50">
        <f>Workings!T408*-1</f>
        <v>0</v>
      </c>
      <c r="U18" s="50">
        <f>Workings!U408*-1</f>
        <v>0</v>
      </c>
      <c r="V18" s="50">
        <f>Workings!V408*-1</f>
        <v>0</v>
      </c>
      <c r="W18" s="50">
        <f>Workings!W408*-1</f>
        <v>0</v>
      </c>
      <c r="X18" s="50">
        <f>Workings!X408*-1</f>
        <v>0</v>
      </c>
      <c r="Y18" s="50">
        <f>Workings!Y408*-1</f>
        <v>0</v>
      </c>
      <c r="Z18" s="50">
        <f>Workings!Z408*-1</f>
        <v>0</v>
      </c>
      <c r="AA18" s="50">
        <f>Workings!AA408*-1</f>
        <v>0</v>
      </c>
      <c r="AB18" s="50">
        <f>Workings!AB408*-1</f>
        <v>0</v>
      </c>
      <c r="AC18" s="50">
        <f>Workings!AC408*-1</f>
        <v>0</v>
      </c>
      <c r="AD18" s="50">
        <f>Workings!AD408*-1</f>
        <v>0</v>
      </c>
      <c r="AE18" s="50">
        <f>Workings!AE408*-1</f>
        <v>0</v>
      </c>
      <c r="AF18" s="50">
        <f>Workings!AF408*-1</f>
        <v>0</v>
      </c>
      <c r="AG18" s="50">
        <f>Workings!AG408*-1</f>
        <v>0</v>
      </c>
      <c r="AH18" s="50">
        <f>Workings!AH408*-1</f>
        <v>0</v>
      </c>
      <c r="AI18" s="50">
        <f>Workings!AI408*-1</f>
        <v>57867.190453210453</v>
      </c>
      <c r="AJ18" s="50">
        <f>Workings!AJ408*-1</f>
        <v>0</v>
      </c>
      <c r="AK18" s="50">
        <f>Workings!AK408*-1</f>
        <v>0</v>
      </c>
      <c r="AL18" s="50">
        <f>Workings!AL408*-1</f>
        <v>0</v>
      </c>
      <c r="AM18" s="50">
        <f>Workings!AM408*-1</f>
        <v>0</v>
      </c>
      <c r="AN18" s="50">
        <f>Workings!AN408*-1</f>
        <v>0</v>
      </c>
      <c r="AO18" s="50">
        <f>Workings!AO408*-1</f>
        <v>0</v>
      </c>
      <c r="AP18" s="50">
        <f>Workings!AP408*-1</f>
        <v>0</v>
      </c>
      <c r="AQ18" s="50">
        <f>Workings!AQ408*-1</f>
        <v>0</v>
      </c>
      <c r="AR18" s="50">
        <f>Workings!AR408*-1</f>
        <v>0</v>
      </c>
      <c r="AS18" s="50">
        <f>Workings!AS408*-1</f>
        <v>0</v>
      </c>
      <c r="AT18" s="50">
        <f>Workings!AT408*-1</f>
        <v>0</v>
      </c>
      <c r="AU18" s="50">
        <f>Workings!AU408*-1</f>
        <v>1172115.2649341044</v>
      </c>
      <c r="AV18" s="50">
        <f>Workings!AV408*-1</f>
        <v>0</v>
      </c>
      <c r="AW18" s="50">
        <f>Workings!AW408*-1</f>
        <v>0</v>
      </c>
      <c r="AX18" s="50">
        <f>Workings!AX408*-1</f>
        <v>0</v>
      </c>
      <c r="AY18" s="50">
        <f>Workings!AY408*-1</f>
        <v>0</v>
      </c>
      <c r="AZ18" s="50">
        <f>Workings!AZ408*-1</f>
        <v>0</v>
      </c>
      <c r="BA18" s="50">
        <f>Workings!BA408*-1</f>
        <v>0</v>
      </c>
      <c r="BB18" s="50">
        <f>Workings!BB408*-1</f>
        <v>0</v>
      </c>
      <c r="BC18" s="50">
        <f>Workings!BC408*-1</f>
        <v>0</v>
      </c>
      <c r="BD18" s="50">
        <f>Workings!BD408*-1</f>
        <v>0</v>
      </c>
      <c r="BE18" s="50">
        <f>Workings!BE408*-1</f>
        <v>0</v>
      </c>
      <c r="BF18" s="50">
        <f>Workings!BF408*-1</f>
        <v>0</v>
      </c>
      <c r="BG18" s="50">
        <f>Workings!BG408*-1</f>
        <v>2596611.7376757469</v>
      </c>
      <c r="BH18" s="50">
        <f>Workings!BH408*-1</f>
        <v>0</v>
      </c>
      <c r="BI18" s="50">
        <f>Workings!BI408*-1</f>
        <v>0</v>
      </c>
      <c r="BJ18" s="50">
        <f>Workings!BJ408*-1</f>
        <v>0</v>
      </c>
    </row>
    <row r="19" spans="1:62" x14ac:dyDescent="0.3">
      <c r="A19" s="55" t="s">
        <v>142</v>
      </c>
      <c r="C19" s="50">
        <f>IF(Workings!C347&gt;0,Workings!C347,0)</f>
        <v>0</v>
      </c>
      <c r="D19" s="50">
        <f>IF(Workings!D347&gt;0,Workings!D347,0)</f>
        <v>0</v>
      </c>
      <c r="E19" s="50">
        <f>IF(Workings!E347&gt;0,Workings!E347,0)</f>
        <v>0</v>
      </c>
      <c r="F19" s="50">
        <f>IF(Workings!F347&gt;0,Workings!F347,0)</f>
        <v>0</v>
      </c>
      <c r="G19" s="50">
        <f>IF(Workings!G347&gt;0,Workings!G347,0)</f>
        <v>0</v>
      </c>
      <c r="H19" s="50">
        <f>IF(Workings!H347&gt;0,Workings!H347,0)</f>
        <v>0</v>
      </c>
      <c r="I19" s="50">
        <f>IF(Workings!I347&gt;0,Workings!I347,0)</f>
        <v>0</v>
      </c>
      <c r="J19" s="50">
        <f>IF(Workings!J347&gt;0,Workings!J347,0)</f>
        <v>0</v>
      </c>
      <c r="K19" s="50">
        <f>IF(Workings!K347&gt;0,Workings!K347,0)</f>
        <v>0</v>
      </c>
      <c r="L19" s="50">
        <f>IF(Workings!L347&gt;0,Workings!L347,0)</f>
        <v>0</v>
      </c>
      <c r="M19" s="50">
        <f>IF(Workings!M347&gt;0,Workings!M347,0)</f>
        <v>0</v>
      </c>
      <c r="N19" s="50">
        <f>IF(Workings!N347&gt;0,Workings!N347,0)</f>
        <v>0</v>
      </c>
      <c r="O19" s="50">
        <f>IF(Workings!O347&gt;0,Workings!O347,0)</f>
        <v>22370</v>
      </c>
      <c r="P19" s="50">
        <f>IF(Workings!P347&gt;0,Workings!P347,0)</f>
        <v>0</v>
      </c>
      <c r="Q19" s="50">
        <f>IF(Workings!Q347&gt;0,Workings!Q347,0)</f>
        <v>0</v>
      </c>
      <c r="R19" s="50">
        <f>IF(Workings!R347&gt;0,Workings!R347,0)</f>
        <v>7468</v>
      </c>
      <c r="S19" s="50">
        <f>IF(Workings!S347&gt;0,Workings!S347,0)</f>
        <v>0</v>
      </c>
      <c r="T19" s="50">
        <f>IF(Workings!T347&gt;0,Workings!T347,0)</f>
        <v>0</v>
      </c>
      <c r="U19" s="50">
        <f>IF(Workings!U347&gt;0,Workings!U347,0)</f>
        <v>51443</v>
      </c>
      <c r="V19" s="50">
        <f>IF(Workings!V347&gt;0,Workings!V347,0)</f>
        <v>0</v>
      </c>
      <c r="W19" s="50">
        <f>IF(Workings!W347&gt;0,Workings!W347,0)</f>
        <v>0</v>
      </c>
      <c r="X19" s="50">
        <f>IF(Workings!X347&gt;0,Workings!X347,0)</f>
        <v>91245</v>
      </c>
      <c r="Y19" s="50">
        <f>IF(Workings!Y347&gt;0,Workings!Y347,0)</f>
        <v>0</v>
      </c>
      <c r="Z19" s="50">
        <f>IF(Workings!Z347&gt;0,Workings!Z347,0)</f>
        <v>0</v>
      </c>
      <c r="AA19" s="50">
        <f>IF(Workings!AA347&gt;0,Workings!AA347,0)</f>
        <v>143525</v>
      </c>
      <c r="AB19" s="50">
        <f>IF(Workings!AB347&gt;0,Workings!AB347,0)</f>
        <v>0</v>
      </c>
      <c r="AC19" s="50">
        <f>IF(Workings!AC347&gt;0,Workings!AC347,0)</f>
        <v>0</v>
      </c>
      <c r="AD19" s="50">
        <f>IF(Workings!AD347&gt;0,Workings!AD347,0)</f>
        <v>145900</v>
      </c>
      <c r="AE19" s="50">
        <f>IF(Workings!AE347&gt;0,Workings!AE347,0)</f>
        <v>0</v>
      </c>
      <c r="AF19" s="50">
        <f>IF(Workings!AF347&gt;0,Workings!AF347,0)</f>
        <v>0</v>
      </c>
      <c r="AG19" s="50">
        <f>IF(Workings!AG347&gt;0,Workings!AG347,0)</f>
        <v>202222</v>
      </c>
      <c r="AH19" s="50">
        <f>IF(Workings!AH347&gt;0,Workings!AH347,0)</f>
        <v>0</v>
      </c>
      <c r="AI19" s="50">
        <f>IF(Workings!AI347&gt;0,Workings!AI347,0)</f>
        <v>0</v>
      </c>
      <c r="AJ19" s="50">
        <f>IF(Workings!AJ347&gt;0,Workings!AJ347,0)</f>
        <v>261496</v>
      </c>
      <c r="AK19" s="50">
        <f>IF(Workings!AK347&gt;0,Workings!AK347,0)</f>
        <v>0</v>
      </c>
      <c r="AL19" s="50">
        <f>IF(Workings!AL347&gt;0,Workings!AL347,0)</f>
        <v>0</v>
      </c>
      <c r="AM19" s="50">
        <f>IF(Workings!AM347&gt;0,Workings!AM347,0)</f>
        <v>333514</v>
      </c>
      <c r="AN19" s="50">
        <f>IF(Workings!AN347&gt;0,Workings!AN347,0)</f>
        <v>0</v>
      </c>
      <c r="AO19" s="50">
        <f>IF(Workings!AO347&gt;0,Workings!AO347,0)</f>
        <v>0</v>
      </c>
      <c r="AP19" s="50">
        <f>IF(Workings!AP347&gt;0,Workings!AP347,0)</f>
        <v>347968</v>
      </c>
      <c r="AQ19" s="50">
        <f>IF(Workings!AQ347&gt;0,Workings!AQ347,0)</f>
        <v>0</v>
      </c>
      <c r="AR19" s="50">
        <f>IF(Workings!AR347&gt;0,Workings!AR347,0)</f>
        <v>0</v>
      </c>
      <c r="AS19" s="50">
        <f>IF(Workings!AS347&gt;0,Workings!AS347,0)</f>
        <v>422128</v>
      </c>
      <c r="AT19" s="50">
        <f>IF(Workings!AT347&gt;0,Workings!AT347,0)</f>
        <v>0</v>
      </c>
      <c r="AU19" s="50">
        <f>IF(Workings!AU347&gt;0,Workings!AU347,0)</f>
        <v>0</v>
      </c>
      <c r="AV19" s="50">
        <f>IF(Workings!AV347&gt;0,Workings!AV347,0)</f>
        <v>495001</v>
      </c>
      <c r="AW19" s="50">
        <f>IF(Workings!AW347&gt;0,Workings!AW347,0)</f>
        <v>0</v>
      </c>
      <c r="AX19" s="50">
        <f>IF(Workings!AX347&gt;0,Workings!AX347,0)</f>
        <v>0</v>
      </c>
      <c r="AY19" s="50">
        <f>IF(Workings!AY347&gt;0,Workings!AY347,0)</f>
        <v>565361</v>
      </c>
      <c r="AZ19" s="50">
        <f>IF(Workings!AZ347&gt;0,Workings!AZ347,0)</f>
        <v>0</v>
      </c>
      <c r="BA19" s="50">
        <f>IF(Workings!BA347&gt;0,Workings!BA347,0)</f>
        <v>0</v>
      </c>
      <c r="BB19" s="50">
        <f>IF(Workings!BB347&gt;0,Workings!BB347,0)</f>
        <v>671835</v>
      </c>
      <c r="BC19" s="50">
        <f>IF(Workings!BC347&gt;0,Workings!BC347,0)</f>
        <v>0</v>
      </c>
      <c r="BD19" s="50">
        <f>IF(Workings!BD347&gt;0,Workings!BD347,0)</f>
        <v>0</v>
      </c>
      <c r="BE19" s="50">
        <f>IF(Workings!BE347&gt;0,Workings!BE347,0)</f>
        <v>773835</v>
      </c>
      <c r="BF19" s="50">
        <f>IF(Workings!BF347&gt;0,Workings!BF347,0)</f>
        <v>0</v>
      </c>
      <c r="BG19" s="50">
        <f>IF(Workings!BG347&gt;0,Workings!BG347,0)</f>
        <v>0</v>
      </c>
      <c r="BH19" s="50">
        <f>IF(Workings!BH347&gt;0,Workings!BH347,0)</f>
        <v>872452</v>
      </c>
      <c r="BI19" s="50">
        <f>IF(Workings!BI347&gt;0,Workings!BI347,0)</f>
        <v>0</v>
      </c>
      <c r="BJ19" s="50">
        <f>IF(Workings!BJ347&gt;0,Workings!BJ347,0)</f>
        <v>0</v>
      </c>
    </row>
    <row r="20" spans="1:62" x14ac:dyDescent="0.3">
      <c r="A20" s="55" t="s">
        <v>143</v>
      </c>
      <c r="C20" s="50">
        <f>'Input Sheet'!C178+Workings!C365</f>
        <v>38188</v>
      </c>
      <c r="D20" s="50">
        <f>'Input Sheet'!D178+Workings!D365</f>
        <v>47000</v>
      </c>
      <c r="E20" s="50">
        <f>'Input Sheet'!E178+Workings!E365</f>
        <v>47000</v>
      </c>
      <c r="F20" s="50">
        <f>'Input Sheet'!F178+Workings!F365</f>
        <v>49938</v>
      </c>
      <c r="G20" s="50">
        <f>'Input Sheet'!G178+Workings!G365</f>
        <v>49938</v>
      </c>
      <c r="H20" s="50">
        <f>'Input Sheet'!H178+Workings!H365</f>
        <v>64625</v>
      </c>
      <c r="I20" s="50">
        <f>'Input Sheet'!I178+Workings!I365</f>
        <v>64625</v>
      </c>
      <c r="J20" s="50">
        <f>'Input Sheet'!J178+Workings!J365</f>
        <v>64625</v>
      </c>
      <c r="K20" s="50">
        <f>'Input Sheet'!K178+Workings!K365</f>
        <v>64625</v>
      </c>
      <c r="L20" s="50">
        <f>'Input Sheet'!L178+Workings!L365</f>
        <v>64625</v>
      </c>
      <c r="M20" s="50">
        <f>'Input Sheet'!M178+Workings!M365</f>
        <v>64625</v>
      </c>
      <c r="N20" s="50">
        <f>'Input Sheet'!N178+Workings!N365</f>
        <v>64625</v>
      </c>
      <c r="O20" s="50">
        <f>'Input Sheet'!O178+Workings!O365</f>
        <v>67563</v>
      </c>
      <c r="P20" s="50">
        <f>'Input Sheet'!P178+Workings!P365</f>
        <v>67563</v>
      </c>
      <c r="Q20" s="50">
        <f>'Input Sheet'!Q178+Workings!Q365</f>
        <v>67563</v>
      </c>
      <c r="R20" s="50">
        <f>'Input Sheet'!R178+Workings!R365</f>
        <v>67563</v>
      </c>
      <c r="S20" s="50">
        <f>'Input Sheet'!S178+Workings!S365</f>
        <v>67563</v>
      </c>
      <c r="T20" s="50">
        <f>'Input Sheet'!T178+Workings!T365</f>
        <v>67563</v>
      </c>
      <c r="U20" s="50">
        <f>'Input Sheet'!U178+Workings!U365</f>
        <v>64625</v>
      </c>
      <c r="V20" s="50">
        <f>'Input Sheet'!V178+Workings!V365</f>
        <v>76375</v>
      </c>
      <c r="W20" s="50">
        <f>'Input Sheet'!W178+Workings!W365</f>
        <v>76375</v>
      </c>
      <c r="X20" s="50">
        <f>'Input Sheet'!X178+Workings!X365</f>
        <v>76375</v>
      </c>
      <c r="Y20" s="50">
        <f>'Input Sheet'!Y178+Workings!Y365</f>
        <v>76375</v>
      </c>
      <c r="Z20" s="50">
        <f>'Input Sheet'!Z178+Workings!Z365</f>
        <v>76375</v>
      </c>
      <c r="AA20" s="50">
        <f>'Input Sheet'!AA178+Workings!AA365</f>
        <v>76375</v>
      </c>
      <c r="AB20" s="50">
        <f>'Input Sheet'!AB178+Workings!AB365</f>
        <v>76375</v>
      </c>
      <c r="AC20" s="50">
        <f>'Input Sheet'!AC178+Workings!AC365</f>
        <v>76375</v>
      </c>
      <c r="AD20" s="50">
        <f>'Input Sheet'!AD178+Workings!AD365</f>
        <v>76375</v>
      </c>
      <c r="AE20" s="50">
        <f>'Input Sheet'!AE178+Workings!AE365</f>
        <v>76375</v>
      </c>
      <c r="AF20" s="50">
        <f>'Input Sheet'!AF178+Workings!AF365</f>
        <v>76375</v>
      </c>
      <c r="AG20" s="50">
        <f>'Input Sheet'!AG178+Workings!AG365</f>
        <v>82250</v>
      </c>
      <c r="AH20" s="50">
        <f>'Input Sheet'!AH178+Workings!AH365</f>
        <v>85188</v>
      </c>
      <c r="AI20" s="50">
        <f>'Input Sheet'!AI178+Workings!AI365</f>
        <v>85188</v>
      </c>
      <c r="AJ20" s="50">
        <f>'Input Sheet'!AJ178+Workings!AJ365</f>
        <v>85188</v>
      </c>
      <c r="AK20" s="50">
        <f>'Input Sheet'!AK178+Workings!AK365</f>
        <v>85188</v>
      </c>
      <c r="AL20" s="50">
        <f>'Input Sheet'!AL178+Workings!AL365</f>
        <v>85188</v>
      </c>
      <c r="AM20" s="50">
        <f>'Input Sheet'!AM178+Workings!AM365</f>
        <v>85188</v>
      </c>
      <c r="AN20" s="50">
        <f>'Input Sheet'!AN178+Workings!AN365</f>
        <v>85188</v>
      </c>
      <c r="AO20" s="50">
        <f>'Input Sheet'!AO178+Workings!AO365</f>
        <v>88125</v>
      </c>
      <c r="AP20" s="50">
        <f>'Input Sheet'!AP178+Workings!AP365</f>
        <v>88125</v>
      </c>
      <c r="AQ20" s="50">
        <f>'Input Sheet'!AQ178+Workings!AQ365</f>
        <v>88125</v>
      </c>
      <c r="AR20" s="50">
        <f>'Input Sheet'!AR178+Workings!AR365</f>
        <v>88125</v>
      </c>
      <c r="AS20" s="50">
        <f>'Input Sheet'!AS178+Workings!AS365</f>
        <v>88125</v>
      </c>
      <c r="AT20" s="50">
        <f>'Input Sheet'!AT178+Workings!AT365</f>
        <v>88125</v>
      </c>
      <c r="AU20" s="50">
        <f>'Input Sheet'!AU178+Workings!AU365</f>
        <v>88125</v>
      </c>
      <c r="AV20" s="50">
        <f>'Input Sheet'!AV178+Workings!AV365</f>
        <v>88125</v>
      </c>
      <c r="AW20" s="50">
        <f>'Input Sheet'!AW178+Workings!AW365</f>
        <v>88125</v>
      </c>
      <c r="AX20" s="50">
        <f>'Input Sheet'!AX178+Workings!AX365</f>
        <v>91063</v>
      </c>
      <c r="AY20" s="50">
        <f>'Input Sheet'!AY178+Workings!AY365</f>
        <v>99875</v>
      </c>
      <c r="AZ20" s="50">
        <f>'Input Sheet'!AZ178+Workings!AZ365</f>
        <v>99875</v>
      </c>
      <c r="BA20" s="50">
        <f>'Input Sheet'!BA178+Workings!BA365</f>
        <v>99875</v>
      </c>
      <c r="BB20" s="50">
        <f>'Input Sheet'!BB178+Workings!BB365</f>
        <v>99875</v>
      </c>
      <c r="BC20" s="50">
        <f>'Input Sheet'!BC178+Workings!BC365</f>
        <v>99875</v>
      </c>
      <c r="BD20" s="50">
        <f>'Input Sheet'!BD178+Workings!BD365</f>
        <v>99875</v>
      </c>
      <c r="BE20" s="50">
        <f>'Input Sheet'!BE178+Workings!BE365</f>
        <v>99875</v>
      </c>
      <c r="BF20" s="50">
        <f>'Input Sheet'!BF178+Workings!BF365</f>
        <v>99875</v>
      </c>
      <c r="BG20" s="50">
        <f>'Input Sheet'!BG178+Workings!BG365</f>
        <v>99875</v>
      </c>
      <c r="BH20" s="50">
        <f>'Input Sheet'!BH178+Workings!BH365</f>
        <v>99875</v>
      </c>
      <c r="BI20" s="50">
        <f>'Input Sheet'!BI178+Workings!BI365</f>
        <v>99875</v>
      </c>
      <c r="BJ20" s="50">
        <f>'Input Sheet'!BJ178+Workings!BJ365</f>
        <v>99875</v>
      </c>
    </row>
    <row r="21" spans="1:62" x14ac:dyDescent="0.3">
      <c r="A21" s="55" t="s">
        <v>81</v>
      </c>
      <c r="C21" s="50">
        <f>Workings!C295</f>
        <v>0</v>
      </c>
      <c r="D21" s="50">
        <f>Workings!D295</f>
        <v>0</v>
      </c>
      <c r="E21" s="50">
        <f>Workings!E295</f>
        <v>0</v>
      </c>
      <c r="F21" s="50">
        <f>Workings!F295</f>
        <v>0</v>
      </c>
      <c r="G21" s="50">
        <f>Workings!G295</f>
        <v>0</v>
      </c>
      <c r="H21" s="50">
        <f>Workings!H295</f>
        <v>0</v>
      </c>
      <c r="I21" s="50">
        <f>Workings!I295</f>
        <v>0</v>
      </c>
      <c r="J21" s="50">
        <f>Workings!J295</f>
        <v>0</v>
      </c>
      <c r="K21" s="50">
        <f>Workings!K295</f>
        <v>0</v>
      </c>
      <c r="L21" s="50">
        <f>Workings!L295</f>
        <v>0</v>
      </c>
      <c r="M21" s="50">
        <f>Workings!M295</f>
        <v>0</v>
      </c>
      <c r="N21" s="50">
        <f>Workings!N295</f>
        <v>0</v>
      </c>
      <c r="O21" s="50">
        <f>Workings!O295</f>
        <v>0</v>
      </c>
      <c r="P21" s="50">
        <f>Workings!P295</f>
        <v>0</v>
      </c>
      <c r="Q21" s="50">
        <f>Workings!Q295</f>
        <v>0</v>
      </c>
      <c r="R21" s="50">
        <f>Workings!R295</f>
        <v>0</v>
      </c>
      <c r="S21" s="50">
        <f>Workings!S295</f>
        <v>0</v>
      </c>
      <c r="T21" s="50">
        <f>Workings!T295</f>
        <v>0</v>
      </c>
      <c r="U21" s="50">
        <f>Workings!U295</f>
        <v>0</v>
      </c>
      <c r="V21" s="50">
        <f>Workings!V295</f>
        <v>0</v>
      </c>
      <c r="W21" s="50">
        <f>Workings!W295</f>
        <v>0</v>
      </c>
      <c r="X21" s="50">
        <f>Workings!X295</f>
        <v>0</v>
      </c>
      <c r="Y21" s="50">
        <f>Workings!Y295</f>
        <v>0</v>
      </c>
      <c r="Z21" s="50">
        <f>Workings!Z295</f>
        <v>0</v>
      </c>
      <c r="AA21" s="50">
        <f>Workings!AA295</f>
        <v>0</v>
      </c>
      <c r="AB21" s="50">
        <f>Workings!AB295</f>
        <v>0</v>
      </c>
      <c r="AC21" s="50">
        <f>Workings!AC295</f>
        <v>0</v>
      </c>
      <c r="AD21" s="50">
        <f>Workings!AD295</f>
        <v>0</v>
      </c>
      <c r="AE21" s="50">
        <f>Workings!AE295</f>
        <v>0</v>
      </c>
      <c r="AF21" s="50">
        <f>Workings!AF295</f>
        <v>0</v>
      </c>
      <c r="AG21" s="50">
        <f>Workings!AG295</f>
        <v>0</v>
      </c>
      <c r="AH21" s="50">
        <f>Workings!AH295</f>
        <v>0</v>
      </c>
      <c r="AI21" s="50">
        <f>Workings!AI295</f>
        <v>0</v>
      </c>
      <c r="AJ21" s="50">
        <f>Workings!AJ295</f>
        <v>0</v>
      </c>
      <c r="AK21" s="50">
        <f>Workings!AK295</f>
        <v>0</v>
      </c>
      <c r="AL21" s="50">
        <f>Workings!AL295</f>
        <v>0</v>
      </c>
      <c r="AM21" s="50">
        <f>Workings!AM295</f>
        <v>0</v>
      </c>
      <c r="AN21" s="50">
        <f>Workings!AN295</f>
        <v>0</v>
      </c>
      <c r="AO21" s="50">
        <f>Workings!AO295</f>
        <v>0</v>
      </c>
      <c r="AP21" s="50">
        <f>Workings!AP295</f>
        <v>0</v>
      </c>
      <c r="AQ21" s="50">
        <f>Workings!AQ295</f>
        <v>0</v>
      </c>
      <c r="AR21" s="50">
        <f>Workings!AR295</f>
        <v>0</v>
      </c>
      <c r="AS21" s="50">
        <f>Workings!AS295</f>
        <v>0</v>
      </c>
      <c r="AT21" s="50">
        <f>Workings!AT295</f>
        <v>0</v>
      </c>
      <c r="AU21" s="50">
        <f>Workings!AU295</f>
        <v>0</v>
      </c>
      <c r="AV21" s="50">
        <f>Workings!AV295</f>
        <v>0</v>
      </c>
      <c r="AW21" s="50">
        <f>Workings!AW295</f>
        <v>0</v>
      </c>
      <c r="AX21" s="50">
        <f>Workings!AX295</f>
        <v>0</v>
      </c>
      <c r="AY21" s="50">
        <f>Workings!AY295</f>
        <v>0</v>
      </c>
      <c r="AZ21" s="50">
        <f>Workings!AZ295</f>
        <v>0</v>
      </c>
      <c r="BA21" s="50">
        <f>Workings!BA295</f>
        <v>0</v>
      </c>
      <c r="BB21" s="50">
        <f>Workings!BB295</f>
        <v>0</v>
      </c>
      <c r="BC21" s="50">
        <f>Workings!BC295</f>
        <v>0</v>
      </c>
      <c r="BD21" s="50">
        <f>Workings!BD295</f>
        <v>0</v>
      </c>
      <c r="BE21" s="50">
        <f>Workings!BE295</f>
        <v>0</v>
      </c>
      <c r="BF21" s="50">
        <f>Workings!BF295</f>
        <v>0</v>
      </c>
      <c r="BG21" s="50">
        <f>Workings!BG295</f>
        <v>0</v>
      </c>
      <c r="BH21" s="50">
        <f>Workings!BH295</f>
        <v>0</v>
      </c>
      <c r="BI21" s="50">
        <f>Workings!BI295</f>
        <v>0</v>
      </c>
      <c r="BJ21" s="50">
        <f>Workings!BJ295</f>
        <v>0</v>
      </c>
    </row>
    <row r="22" spans="1:62" x14ac:dyDescent="0.3">
      <c r="A22" s="55" t="s">
        <v>178</v>
      </c>
      <c r="C22" s="50">
        <f>Workings!C395</f>
        <v>0</v>
      </c>
      <c r="D22" s="50">
        <f>Workings!D395</f>
        <v>0</v>
      </c>
      <c r="E22" s="50">
        <f>Workings!E395</f>
        <v>0</v>
      </c>
      <c r="F22" s="50">
        <f>Workings!F395</f>
        <v>0</v>
      </c>
      <c r="G22" s="50">
        <f>Workings!G395</f>
        <v>0</v>
      </c>
      <c r="H22" s="50">
        <f>Workings!H395</f>
        <v>0</v>
      </c>
      <c r="I22" s="50">
        <f>Workings!I395</f>
        <v>0</v>
      </c>
      <c r="J22" s="50">
        <f>Workings!J395</f>
        <v>0</v>
      </c>
      <c r="K22" s="50">
        <f>Workings!K395</f>
        <v>0</v>
      </c>
      <c r="L22" s="50">
        <f>Workings!L395</f>
        <v>0</v>
      </c>
      <c r="M22" s="50">
        <f>Workings!M395</f>
        <v>0</v>
      </c>
      <c r="N22" s="50">
        <f>Workings!N395</f>
        <v>0</v>
      </c>
      <c r="O22" s="50">
        <f>Workings!O395</f>
        <v>0</v>
      </c>
      <c r="P22" s="50">
        <f>Workings!P395</f>
        <v>0</v>
      </c>
      <c r="Q22" s="50">
        <f>Workings!Q395</f>
        <v>0</v>
      </c>
      <c r="R22" s="50">
        <f>Workings!R395</f>
        <v>0</v>
      </c>
      <c r="S22" s="50">
        <f>Workings!S395</f>
        <v>0</v>
      </c>
      <c r="T22" s="50">
        <f>Workings!T395</f>
        <v>0</v>
      </c>
      <c r="U22" s="50">
        <f>Workings!U395</f>
        <v>0</v>
      </c>
      <c r="V22" s="50">
        <f>Workings!V395</f>
        <v>0</v>
      </c>
      <c r="W22" s="50">
        <f>Workings!W395</f>
        <v>0</v>
      </c>
      <c r="X22" s="50">
        <f>Workings!X395</f>
        <v>0</v>
      </c>
      <c r="Y22" s="50">
        <f>Workings!Y395</f>
        <v>0</v>
      </c>
      <c r="Z22" s="50">
        <f>Workings!Z395</f>
        <v>0</v>
      </c>
      <c r="AA22" s="50">
        <f>Workings!AA395</f>
        <v>0</v>
      </c>
      <c r="AB22" s="50">
        <f>Workings!AB395</f>
        <v>0</v>
      </c>
      <c r="AC22" s="50">
        <f>Workings!AC395</f>
        <v>0</v>
      </c>
      <c r="AD22" s="50">
        <f>Workings!AD395</f>
        <v>0</v>
      </c>
      <c r="AE22" s="50">
        <f>Workings!AE395</f>
        <v>0</v>
      </c>
      <c r="AF22" s="50">
        <f>Workings!AF395</f>
        <v>0</v>
      </c>
      <c r="AG22" s="50">
        <f>Workings!AG395</f>
        <v>0</v>
      </c>
      <c r="AH22" s="50">
        <f>Workings!AH395</f>
        <v>0</v>
      </c>
      <c r="AI22" s="50">
        <f>Workings!AI395</f>
        <v>0</v>
      </c>
      <c r="AJ22" s="50">
        <f>Workings!AJ395</f>
        <v>0</v>
      </c>
      <c r="AK22" s="50">
        <f>Workings!AK395</f>
        <v>0</v>
      </c>
      <c r="AL22" s="50">
        <f>Workings!AL395</f>
        <v>0</v>
      </c>
      <c r="AM22" s="50">
        <f>Workings!AM395</f>
        <v>0</v>
      </c>
      <c r="AN22" s="50">
        <f>Workings!AN395</f>
        <v>0</v>
      </c>
      <c r="AO22" s="50">
        <f>Workings!AO395</f>
        <v>0</v>
      </c>
      <c r="AP22" s="50">
        <f>Workings!AP395</f>
        <v>0</v>
      </c>
      <c r="AQ22" s="50">
        <f>Workings!AQ395</f>
        <v>0</v>
      </c>
      <c r="AR22" s="50">
        <f>Workings!AR395</f>
        <v>0</v>
      </c>
      <c r="AS22" s="50">
        <f>Workings!AS395</f>
        <v>0</v>
      </c>
      <c r="AT22" s="50">
        <f>Workings!AT395</f>
        <v>0</v>
      </c>
      <c r="AU22" s="50">
        <f>Workings!AU395</f>
        <v>0</v>
      </c>
      <c r="AV22" s="50">
        <f>Workings!AV395</f>
        <v>0</v>
      </c>
      <c r="AW22" s="50">
        <f>Workings!AW395</f>
        <v>0</v>
      </c>
      <c r="AX22" s="50">
        <f>Workings!AX395</f>
        <v>0</v>
      </c>
      <c r="AY22" s="50">
        <f>Workings!AY395</f>
        <v>0</v>
      </c>
      <c r="AZ22" s="50">
        <f>Workings!AZ395</f>
        <v>0</v>
      </c>
      <c r="BA22" s="50">
        <f>Workings!BA395</f>
        <v>0</v>
      </c>
      <c r="BB22" s="50">
        <f>Workings!BB395</f>
        <v>0</v>
      </c>
      <c r="BC22" s="50">
        <f>Workings!BC395</f>
        <v>0</v>
      </c>
      <c r="BD22" s="50">
        <f>Workings!BD395</f>
        <v>0</v>
      </c>
      <c r="BE22" s="50">
        <f>Workings!BE395</f>
        <v>0</v>
      </c>
      <c r="BF22" s="50">
        <f>Workings!BF395</f>
        <v>0</v>
      </c>
      <c r="BG22" s="50">
        <f>Workings!BG395</f>
        <v>0</v>
      </c>
      <c r="BH22" s="50">
        <f>Workings!BH395</f>
        <v>0</v>
      </c>
      <c r="BI22" s="50">
        <f>Workings!BI395</f>
        <v>0</v>
      </c>
      <c r="BJ22" s="50">
        <f>Workings!BJ395</f>
        <v>0</v>
      </c>
    </row>
    <row r="23" spans="1:62" x14ac:dyDescent="0.3">
      <c r="C23" s="56">
        <f>SUM(C14:C22)</f>
        <v>82407.791666666672</v>
      </c>
      <c r="D23" s="56">
        <f t="shared" ref="D23:BJ23" si="5">SUM(D14:D22)</f>
        <v>185970.38533333334</v>
      </c>
      <c r="E23" s="56">
        <f t="shared" si="5"/>
        <v>207057.07733333332</v>
      </c>
      <c r="F23" s="56">
        <f t="shared" si="5"/>
        <v>194302.33899999998</v>
      </c>
      <c r="G23" s="56">
        <f t="shared" si="5"/>
        <v>201664.82933333333</v>
      </c>
      <c r="H23" s="56">
        <f t="shared" si="5"/>
        <v>219677.64933333333</v>
      </c>
      <c r="I23" s="56">
        <f t="shared" si="5"/>
        <v>259493.72666666668</v>
      </c>
      <c r="J23" s="56">
        <f t="shared" si="5"/>
        <v>231201.72666666668</v>
      </c>
      <c r="K23" s="56">
        <f t="shared" si="5"/>
        <v>232463.60729166667</v>
      </c>
      <c r="L23" s="56">
        <f t="shared" si="5"/>
        <v>233732.15488229168</v>
      </c>
      <c r="M23" s="56">
        <f t="shared" si="5"/>
        <v>235008.28253946354</v>
      </c>
      <c r="N23" s="56">
        <f t="shared" si="5"/>
        <v>236291.909429333</v>
      </c>
      <c r="O23" s="56">
        <f t="shared" si="5"/>
        <v>281186.69170764321</v>
      </c>
      <c r="P23" s="56">
        <f t="shared" si="5"/>
        <v>406927.3925520709</v>
      </c>
      <c r="Q23" s="56">
        <f t="shared" si="5"/>
        <v>403072.75152980303</v>
      </c>
      <c r="R23" s="56">
        <f t="shared" si="5"/>
        <v>412583.48280837643</v>
      </c>
      <c r="S23" s="56">
        <f t="shared" si="5"/>
        <v>407182.88752257335</v>
      </c>
      <c r="T23" s="56">
        <f t="shared" si="5"/>
        <v>409276.28871729784</v>
      </c>
      <c r="U23" s="56">
        <f t="shared" si="5"/>
        <v>454491.35756518994</v>
      </c>
      <c r="V23" s="56">
        <f t="shared" si="5"/>
        <v>423822.50213387067</v>
      </c>
      <c r="W23" s="56">
        <f t="shared" si="5"/>
        <v>460538.35243062879</v>
      </c>
      <c r="X23" s="56">
        <f t="shared" si="5"/>
        <v>531083.93180458597</v>
      </c>
      <c r="Y23" s="56">
        <f t="shared" si="5"/>
        <v>442663.19842101203</v>
      </c>
      <c r="Z23" s="56">
        <f t="shared" si="5"/>
        <v>445512.92057171842</v>
      </c>
      <c r="AA23" s="56">
        <f t="shared" si="5"/>
        <v>599486.34365808649</v>
      </c>
      <c r="AB23" s="56">
        <f t="shared" si="5"/>
        <v>645718.20382810698</v>
      </c>
      <c r="AC23" s="56">
        <f t="shared" si="5"/>
        <v>649275.47272918141</v>
      </c>
      <c r="AD23" s="56">
        <f t="shared" si="5"/>
        <v>798752.65596383426</v>
      </c>
      <c r="AE23" s="56">
        <f t="shared" si="5"/>
        <v>656451.8646605633</v>
      </c>
      <c r="AF23" s="56">
        <f t="shared" si="5"/>
        <v>660076.2166202279</v>
      </c>
      <c r="AG23" s="56">
        <f t="shared" si="5"/>
        <v>879031.1167696995</v>
      </c>
      <c r="AH23" s="56">
        <f t="shared" si="5"/>
        <v>705011.80132401269</v>
      </c>
      <c r="AI23" s="56">
        <f t="shared" si="5"/>
        <v>763465.24630192097</v>
      </c>
      <c r="AJ23" s="56">
        <f t="shared" si="5"/>
        <v>966203.61147662613</v>
      </c>
      <c r="AK23" s="56">
        <f t="shared" si="5"/>
        <v>709732.46924640913</v>
      </c>
      <c r="AL23" s="56">
        <f t="shared" si="5"/>
        <v>714800.87051921757</v>
      </c>
      <c r="AM23" s="56">
        <f t="shared" si="5"/>
        <v>1062616.2264014145</v>
      </c>
      <c r="AN23" s="56">
        <f t="shared" si="5"/>
        <v>1005033.6752595897</v>
      </c>
      <c r="AO23" s="56">
        <f t="shared" si="5"/>
        <v>1017020.8512070548</v>
      </c>
      <c r="AP23" s="56">
        <f t="shared" si="5"/>
        <v>1379411.4406219018</v>
      </c>
      <c r="AQ23" s="56">
        <f t="shared" si="5"/>
        <v>1031488.2869895024</v>
      </c>
      <c r="AR23" s="56">
        <f t="shared" si="5"/>
        <v>1037466.0366314782</v>
      </c>
      <c r="AS23" s="56">
        <f t="shared" si="5"/>
        <v>1465635.1972198067</v>
      </c>
      <c r="AT23" s="56">
        <f t="shared" si="5"/>
        <v>1049610.2962988331</v>
      </c>
      <c r="AU23" s="56">
        <f t="shared" si="5"/>
        <v>2227893.1467494834</v>
      </c>
      <c r="AV23" s="56">
        <f t="shared" si="5"/>
        <v>1557015.5226571397</v>
      </c>
      <c r="AW23" s="56">
        <f t="shared" si="5"/>
        <v>1068319.8091995677</v>
      </c>
      <c r="AX23" s="56">
        <f t="shared" si="5"/>
        <v>1080583.7738614373</v>
      </c>
      <c r="AY23" s="56">
        <f t="shared" si="5"/>
        <v>1692490.7156692976</v>
      </c>
      <c r="AZ23" s="56">
        <f t="shared" si="5"/>
        <v>1203951.9714163134</v>
      </c>
      <c r="BA23" s="56">
        <f t="shared" si="5"/>
        <v>1196170.3010412338</v>
      </c>
      <c r="BB23" s="56">
        <f t="shared" si="5"/>
        <v>1877888.923856515</v>
      </c>
      <c r="BC23" s="56">
        <f t="shared" si="5"/>
        <v>1215977.9490846731</v>
      </c>
      <c r="BD23" s="56">
        <f t="shared" si="5"/>
        <v>1225943.4951392401</v>
      </c>
      <c r="BE23" s="56">
        <f t="shared" si="5"/>
        <v>2009787.6898703189</v>
      </c>
      <c r="BF23" s="56">
        <f t="shared" si="5"/>
        <v>1246007.6708135728</v>
      </c>
      <c r="BG23" s="56">
        <f t="shared" si="5"/>
        <v>3852720.3231184715</v>
      </c>
      <c r="BH23" s="56">
        <f t="shared" si="5"/>
        <v>2138708.591425648</v>
      </c>
      <c r="BI23" s="56">
        <f t="shared" si="5"/>
        <v>1276454.856884127</v>
      </c>
      <c r="BJ23" s="56">
        <f t="shared" si="5"/>
        <v>1286704.5606573718</v>
      </c>
    </row>
    <row r="25" spans="1:62" x14ac:dyDescent="0.3">
      <c r="A25" s="50" t="s">
        <v>193</v>
      </c>
      <c r="C25" s="50">
        <f>'Input Sheet'!C261-'Input Sheet'!C263</f>
        <v>0</v>
      </c>
      <c r="D25" s="50">
        <f>C29</f>
        <v>-83008.681814236115</v>
      </c>
      <c r="E25" s="50">
        <f t="shared" ref="E25:AL25" si="6">D29</f>
        <v>-265022.53430385381</v>
      </c>
      <c r="F25" s="50">
        <f t="shared" si="6"/>
        <v>-463686.18172204163</v>
      </c>
      <c r="G25" s="50">
        <f t="shared" si="6"/>
        <v>-598556.4005606398</v>
      </c>
      <c r="H25" s="50">
        <f t="shared" si="6"/>
        <v>-782384.82219528337</v>
      </c>
      <c r="I25" s="50">
        <f t="shared" si="6"/>
        <v>-979779.9843418462</v>
      </c>
      <c r="J25" s="50">
        <f t="shared" si="6"/>
        <v>-1122223.3547346166</v>
      </c>
      <c r="K25" s="50">
        <f t="shared" si="6"/>
        <v>-1257055.7611615011</v>
      </c>
      <c r="L25" s="50">
        <f t="shared" si="6"/>
        <v>-1371854.0596814721</v>
      </c>
      <c r="M25" s="50">
        <f t="shared" si="6"/>
        <v>-1462706.5765449577</v>
      </c>
      <c r="N25" s="50">
        <f t="shared" si="6"/>
        <v>-1538510.9601402453</v>
      </c>
      <c r="O25" s="50">
        <f t="shared" si="6"/>
        <v>-1595354.4540351897</v>
      </c>
      <c r="P25" s="50">
        <f t="shared" si="6"/>
        <v>-1677490.3020138745</v>
      </c>
      <c r="Q25" s="50">
        <f t="shared" si="6"/>
        <v>-1837398.4069221553</v>
      </c>
      <c r="R25" s="50">
        <f t="shared" si="6"/>
        <v>-1959039.4158573372</v>
      </c>
      <c r="S25" s="50">
        <f t="shared" si="6"/>
        <v>-2056152.143760151</v>
      </c>
      <c r="T25" s="50">
        <f t="shared" si="6"/>
        <v>-2114073.5627608276</v>
      </c>
      <c r="U25" s="50">
        <f t="shared" si="6"/>
        <v>-2140584.2910201536</v>
      </c>
      <c r="V25" s="50">
        <f t="shared" si="6"/>
        <v>-2179395.034564612</v>
      </c>
      <c r="W25" s="50">
        <f t="shared" si="6"/>
        <v>-2151393.2208202421</v>
      </c>
      <c r="X25" s="50">
        <f t="shared" si="6"/>
        <v>-2118527.3451391584</v>
      </c>
      <c r="Y25" s="50">
        <f t="shared" si="6"/>
        <v>-2115168.7362547922</v>
      </c>
      <c r="Z25" s="50">
        <f t="shared" si="6"/>
        <v>-1981727.4279494821</v>
      </c>
      <c r="AA25" s="50">
        <f t="shared" si="6"/>
        <v>-1809505.1448125008</v>
      </c>
      <c r="AB25" s="50">
        <f t="shared" si="6"/>
        <v>-1750750.970157352</v>
      </c>
      <c r="AC25" s="50">
        <f t="shared" si="6"/>
        <v>-1628407.0221291028</v>
      </c>
      <c r="AD25" s="50">
        <f t="shared" si="6"/>
        <v>-1462000.7474249592</v>
      </c>
      <c r="AE25" s="50">
        <f t="shared" si="6"/>
        <v>-1398607.7615385035</v>
      </c>
      <c r="AF25" s="50">
        <f t="shared" si="6"/>
        <v>-1145471.5609734349</v>
      </c>
      <c r="AG25" s="50">
        <f t="shared" si="6"/>
        <v>-848587.60409694992</v>
      </c>
      <c r="AH25" s="50">
        <f t="shared" si="6"/>
        <v>-724907.23966463539</v>
      </c>
      <c r="AI25" s="50">
        <f t="shared" si="6"/>
        <v>-366543.40587085695</v>
      </c>
      <c r="AJ25" s="50">
        <f t="shared" si="6"/>
        <v>-6284.1423448710902</v>
      </c>
      <c r="AK25" s="50">
        <f t="shared" si="6"/>
        <v>209008.60653751309</v>
      </c>
      <c r="AL25" s="50">
        <f t="shared" si="6"/>
        <v>738659.78082465346</v>
      </c>
      <c r="AM25" s="50">
        <f t="shared" ref="AM25:BJ25" si="7">AL29</f>
        <v>1320905.4255912979</v>
      </c>
      <c r="AN25" s="50">
        <f t="shared" si="7"/>
        <v>1612284.022813702</v>
      </c>
      <c r="AO25" s="50">
        <f t="shared" si="7"/>
        <v>2158319.3130609621</v>
      </c>
      <c r="AP25" s="50">
        <f t="shared" si="7"/>
        <v>2755048.3900274443</v>
      </c>
      <c r="AQ25" s="50">
        <f t="shared" si="7"/>
        <v>3051342.3437067592</v>
      </c>
      <c r="AR25" s="50">
        <f t="shared" si="7"/>
        <v>3757830.2455499698</v>
      </c>
      <c r="AS25" s="50">
        <f t="shared" si="7"/>
        <v>4520421.891098164</v>
      </c>
      <c r="AT25" s="50">
        <f t="shared" si="7"/>
        <v>4916130.6109319301</v>
      </c>
      <c r="AU25" s="50">
        <f t="shared" si="7"/>
        <v>5789601.1880086036</v>
      </c>
      <c r="AV25" s="50">
        <f t="shared" si="7"/>
        <v>5544653.2190276235</v>
      </c>
      <c r="AW25" s="50">
        <f t="shared" si="7"/>
        <v>6031283.5098860245</v>
      </c>
      <c r="AX25" s="50">
        <f t="shared" si="7"/>
        <v>7067889.0292082913</v>
      </c>
      <c r="AY25" s="50">
        <f t="shared" si="7"/>
        <v>8153370.2721775686</v>
      </c>
      <c r="AZ25" s="50">
        <f t="shared" si="7"/>
        <v>8687079.7662781794</v>
      </c>
      <c r="BA25" s="50">
        <f t="shared" si="7"/>
        <v>9882652.008521039</v>
      </c>
      <c r="BB25" s="50">
        <f t="shared" si="7"/>
        <v>11172261.863511546</v>
      </c>
      <c r="BC25" s="50">
        <f t="shared" si="7"/>
        <v>11865373.411442026</v>
      </c>
      <c r="BD25" s="50">
        <f t="shared" si="7"/>
        <v>13306550.590323292</v>
      </c>
      <c r="BE25" s="50">
        <f t="shared" si="7"/>
        <v>14823878.771156196</v>
      </c>
      <c r="BF25" s="50">
        <f t="shared" si="7"/>
        <v>15642314.57140442</v>
      </c>
      <c r="BG25" s="50">
        <f t="shared" si="7"/>
        <v>17310582.738987543</v>
      </c>
      <c r="BH25" s="50">
        <f t="shared" si="7"/>
        <v>16454383.448558882</v>
      </c>
      <c r="BI25" s="50">
        <f t="shared" si="7"/>
        <v>17396939.449008219</v>
      </c>
      <c r="BJ25" s="50">
        <f t="shared" si="7"/>
        <v>19287755.608820941</v>
      </c>
    </row>
    <row r="26" spans="1:62" x14ac:dyDescent="0.3">
      <c r="A26" s="50" t="s">
        <v>194</v>
      </c>
      <c r="C26" s="50">
        <f t="shared" ref="C26:AH26" si="8">C11-C23</f>
        <v>-82407.791666666672</v>
      </c>
      <c r="D26" s="50">
        <f t="shared" si="8"/>
        <v>-180095.38533333334</v>
      </c>
      <c r="E26" s="50">
        <f t="shared" si="8"/>
        <v>-195307.07733333332</v>
      </c>
      <c r="F26" s="50">
        <f t="shared" si="8"/>
        <v>-130537.33899999998</v>
      </c>
      <c r="G26" s="50">
        <f t="shared" si="8"/>
        <v>-178164.82933333333</v>
      </c>
      <c r="H26" s="50">
        <f t="shared" si="8"/>
        <v>-190302.64933333333</v>
      </c>
      <c r="I26" s="50">
        <f t="shared" si="8"/>
        <v>-134319.72666666668</v>
      </c>
      <c r="J26" s="50">
        <f t="shared" si="8"/>
        <v>-125732.72666666668</v>
      </c>
      <c r="K26" s="50">
        <f t="shared" si="8"/>
        <v>-104867.60729166667</v>
      </c>
      <c r="L26" s="50">
        <f t="shared" si="8"/>
        <v>-80264.154882291681</v>
      </c>
      <c r="M26" s="50">
        <f t="shared" si="8"/>
        <v>-64667.282539463544</v>
      </c>
      <c r="N26" s="50">
        <f t="shared" si="8"/>
        <v>-45294.909429332998</v>
      </c>
      <c r="O26" s="50">
        <f t="shared" si="8"/>
        <v>-69992.691707643215</v>
      </c>
      <c r="P26" s="50">
        <f t="shared" si="8"/>
        <v>-146607.3925520709</v>
      </c>
      <c r="Q26" s="50">
        <f t="shared" si="8"/>
        <v>-107459.75152980303</v>
      </c>
      <c r="R26" s="50">
        <f t="shared" si="8"/>
        <v>-82228.48280837643</v>
      </c>
      <c r="S26" s="50">
        <f t="shared" si="8"/>
        <v>-42617.88752257335</v>
      </c>
      <c r="T26" s="50">
        <f t="shared" si="8"/>
        <v>-11015.288717297837</v>
      </c>
      <c r="U26" s="50">
        <f t="shared" si="8"/>
        <v>-23034.357565189945</v>
      </c>
      <c r="V26" s="50">
        <f t="shared" si="8"/>
        <v>43575.497866129328</v>
      </c>
      <c r="W26" s="50">
        <f t="shared" si="8"/>
        <v>48201.647569371213</v>
      </c>
      <c r="X26" s="50">
        <f t="shared" si="8"/>
        <v>18670.068195414031</v>
      </c>
      <c r="Y26" s="50">
        <f t="shared" si="8"/>
        <v>147786.80157898797</v>
      </c>
      <c r="Z26" s="50">
        <f t="shared" si="8"/>
        <v>185321.07942828158</v>
      </c>
      <c r="AA26" s="50">
        <f t="shared" si="8"/>
        <v>71427.656341913505</v>
      </c>
      <c r="AB26" s="50">
        <f t="shared" si="8"/>
        <v>134131.79617189302</v>
      </c>
      <c r="AC26" s="50">
        <f t="shared" si="8"/>
        <v>176989.52727081859</v>
      </c>
      <c r="AD26" s="50">
        <f t="shared" si="8"/>
        <v>73517.344036165741</v>
      </c>
      <c r="AE26" s="50">
        <f t="shared" si="8"/>
        <v>261428.1353394367</v>
      </c>
      <c r="AF26" s="50">
        <f t="shared" si="8"/>
        <v>303026.7833797721</v>
      </c>
      <c r="AG26" s="50">
        <f t="shared" si="8"/>
        <v>128927.8832303005</v>
      </c>
      <c r="AH26" s="50">
        <f t="shared" si="8"/>
        <v>361017.19867598731</v>
      </c>
      <c r="AI26" s="50">
        <f t="shared" ref="AI26:BJ26" si="9">AI11-AI23</f>
        <v>360304.75369807903</v>
      </c>
      <c r="AJ26" s="50">
        <f t="shared" si="9"/>
        <v>214988.38852337387</v>
      </c>
      <c r="AK26" s="50">
        <f t="shared" si="9"/>
        <v>528575.53075359087</v>
      </c>
      <c r="AL26" s="50">
        <f t="shared" si="9"/>
        <v>580322.12948078243</v>
      </c>
      <c r="AM26" s="50">
        <f t="shared" si="9"/>
        <v>289030.77359858551</v>
      </c>
      <c r="AN26" s="50">
        <f t="shared" si="9"/>
        <v>542892.32474041032</v>
      </c>
      <c r="AO26" s="50">
        <f t="shared" si="9"/>
        <v>592717.1487929452</v>
      </c>
      <c r="AP26" s="50">
        <f t="shared" si="9"/>
        <v>291850.55937809823</v>
      </c>
      <c r="AQ26" s="50">
        <f t="shared" si="9"/>
        <v>701015.71301049762</v>
      </c>
      <c r="AR26" s="50">
        <f t="shared" si="9"/>
        <v>756008.96336852177</v>
      </c>
      <c r="AS26" s="50">
        <f t="shared" si="9"/>
        <v>388549.80278019328</v>
      </c>
      <c r="AT26" s="50">
        <f t="shared" si="9"/>
        <v>865039.7037011669</v>
      </c>
      <c r="AU26" s="50">
        <f t="shared" si="9"/>
        <v>-253022.14674948342</v>
      </c>
      <c r="AV26" s="50">
        <f t="shared" si="9"/>
        <v>477847.47734286031</v>
      </c>
      <c r="AW26" s="50">
        <f t="shared" si="9"/>
        <v>1026313.1908004323</v>
      </c>
      <c r="AX26" s="50">
        <f t="shared" si="9"/>
        <v>1073608.2261385627</v>
      </c>
      <c r="AY26" s="50">
        <f t="shared" si="9"/>
        <v>521059.28433070239</v>
      </c>
      <c r="AZ26" s="50">
        <f t="shared" si="9"/>
        <v>1181181.0285836866</v>
      </c>
      <c r="BA26" s="50">
        <f t="shared" si="9"/>
        <v>1273340.6989587662</v>
      </c>
      <c r="BB26" s="50">
        <f t="shared" si="9"/>
        <v>675833.07614348503</v>
      </c>
      <c r="BC26" s="50">
        <f t="shared" si="9"/>
        <v>1421800.0509153269</v>
      </c>
      <c r="BD26" s="50">
        <f t="shared" si="9"/>
        <v>1495741.5048607599</v>
      </c>
      <c r="BE26" s="50">
        <f t="shared" si="9"/>
        <v>795657.31012968114</v>
      </c>
      <c r="BF26" s="50">
        <f t="shared" si="9"/>
        <v>1643060.3291864272</v>
      </c>
      <c r="BG26" s="50">
        <f t="shared" si="9"/>
        <v>-880160.32311847154</v>
      </c>
      <c r="BH26" s="50">
        <f t="shared" si="9"/>
        <v>917222.40857435204</v>
      </c>
      <c r="BI26" s="50">
        <f t="shared" si="9"/>
        <v>1862729.143115873</v>
      </c>
      <c r="BJ26" s="50">
        <f t="shared" si="9"/>
        <v>1935623.4393426282</v>
      </c>
    </row>
    <row r="27" spans="1:62" x14ac:dyDescent="0.3">
      <c r="C27" s="57">
        <f t="shared" ref="C27:AL27" si="10">SUM(C25:C26)</f>
        <v>-82407.791666666672</v>
      </c>
      <c r="D27" s="57">
        <f t="shared" si="10"/>
        <v>-263104.06714756944</v>
      </c>
      <c r="E27" s="57">
        <f t="shared" si="10"/>
        <v>-460329.61163718713</v>
      </c>
      <c r="F27" s="57">
        <f t="shared" si="10"/>
        <v>-594223.52072204161</v>
      </c>
      <c r="G27" s="57">
        <f t="shared" si="10"/>
        <v>-776721.2298939731</v>
      </c>
      <c r="H27" s="57">
        <f t="shared" si="10"/>
        <v>-972687.47152861673</v>
      </c>
      <c r="I27" s="57">
        <f t="shared" si="10"/>
        <v>-1114099.7110085129</v>
      </c>
      <c r="J27" s="57">
        <f t="shared" si="10"/>
        <v>-1247956.0814012834</v>
      </c>
      <c r="K27" s="57">
        <f t="shared" si="10"/>
        <v>-1361923.3684531678</v>
      </c>
      <c r="L27" s="57">
        <f t="shared" si="10"/>
        <v>-1452118.2145637637</v>
      </c>
      <c r="M27" s="57">
        <f t="shared" si="10"/>
        <v>-1527373.8590844213</v>
      </c>
      <c r="N27" s="57">
        <f t="shared" si="10"/>
        <v>-1583805.8695695782</v>
      </c>
      <c r="O27" s="57">
        <f t="shared" si="10"/>
        <v>-1665347.1457428329</v>
      </c>
      <c r="P27" s="57">
        <f t="shared" si="10"/>
        <v>-1824097.6945659453</v>
      </c>
      <c r="Q27" s="57">
        <f t="shared" si="10"/>
        <v>-1944858.1584519583</v>
      </c>
      <c r="R27" s="57">
        <f t="shared" si="10"/>
        <v>-2041267.8986657136</v>
      </c>
      <c r="S27" s="57">
        <f t="shared" si="10"/>
        <v>-2098770.0312827243</v>
      </c>
      <c r="T27" s="57">
        <f t="shared" si="10"/>
        <v>-2125088.8514781254</v>
      </c>
      <c r="U27" s="57">
        <f t="shared" si="10"/>
        <v>-2163618.6485853437</v>
      </c>
      <c r="V27" s="57">
        <f t="shared" si="10"/>
        <v>-2135819.5366984825</v>
      </c>
      <c r="W27" s="57">
        <f t="shared" si="10"/>
        <v>-2103191.5732508707</v>
      </c>
      <c r="X27" s="57">
        <f t="shared" si="10"/>
        <v>-2099857.2769437442</v>
      </c>
      <c r="Y27" s="57">
        <f t="shared" si="10"/>
        <v>-1967381.9346758043</v>
      </c>
      <c r="Z27" s="57">
        <f t="shared" si="10"/>
        <v>-1796406.3485212005</v>
      </c>
      <c r="AA27" s="57">
        <f t="shared" si="10"/>
        <v>-1738077.4884705874</v>
      </c>
      <c r="AB27" s="57">
        <f t="shared" si="10"/>
        <v>-1616619.1739854589</v>
      </c>
      <c r="AC27" s="57">
        <f t="shared" si="10"/>
        <v>-1451417.4948582842</v>
      </c>
      <c r="AD27" s="57">
        <f t="shared" si="10"/>
        <v>-1388483.4033887936</v>
      </c>
      <c r="AE27" s="57">
        <f t="shared" si="10"/>
        <v>-1137179.6261990666</v>
      </c>
      <c r="AF27" s="57">
        <f t="shared" si="10"/>
        <v>-842444.77759366285</v>
      </c>
      <c r="AG27" s="57">
        <f t="shared" si="10"/>
        <v>-719659.72086664941</v>
      </c>
      <c r="AH27" s="57">
        <f t="shared" si="10"/>
        <v>-363890.04098864808</v>
      </c>
      <c r="AI27" s="57">
        <f t="shared" si="10"/>
        <v>-6238.6521727779182</v>
      </c>
      <c r="AJ27" s="57">
        <f t="shared" si="10"/>
        <v>208704.24617850277</v>
      </c>
      <c r="AK27" s="57">
        <f t="shared" si="10"/>
        <v>737584.13729110395</v>
      </c>
      <c r="AL27" s="57">
        <f t="shared" si="10"/>
        <v>1318981.9103054358</v>
      </c>
      <c r="AM27" s="57">
        <f t="shared" ref="AM27:BJ27" si="11">SUM(AM25:AM26)</f>
        <v>1609936.1991898834</v>
      </c>
      <c r="AN27" s="57">
        <f t="shared" si="11"/>
        <v>2155176.3475541123</v>
      </c>
      <c r="AO27" s="57">
        <f t="shared" si="11"/>
        <v>2751036.4618539074</v>
      </c>
      <c r="AP27" s="57">
        <f t="shared" si="11"/>
        <v>3046898.9494055426</v>
      </c>
      <c r="AQ27" s="57">
        <f t="shared" si="11"/>
        <v>3752358.056717257</v>
      </c>
      <c r="AR27" s="57">
        <f t="shared" si="11"/>
        <v>4513839.2089184914</v>
      </c>
      <c r="AS27" s="57">
        <f t="shared" si="11"/>
        <v>4908971.6938783573</v>
      </c>
      <c r="AT27" s="57">
        <f t="shared" si="11"/>
        <v>5781170.3146330975</v>
      </c>
      <c r="AU27" s="57">
        <f t="shared" si="11"/>
        <v>5536579.0412591202</v>
      </c>
      <c r="AV27" s="57">
        <f t="shared" si="11"/>
        <v>6022500.6963704843</v>
      </c>
      <c r="AW27" s="57">
        <f t="shared" si="11"/>
        <v>7057596.7006864566</v>
      </c>
      <c r="AX27" s="57">
        <f t="shared" si="11"/>
        <v>8141497.2553468542</v>
      </c>
      <c r="AY27" s="57">
        <f t="shared" si="11"/>
        <v>8674429.556508271</v>
      </c>
      <c r="AZ27" s="57">
        <f t="shared" si="11"/>
        <v>9868260.7948618662</v>
      </c>
      <c r="BA27" s="57">
        <f t="shared" si="11"/>
        <v>11155992.707479805</v>
      </c>
      <c r="BB27" s="57">
        <f t="shared" si="11"/>
        <v>11848094.93965503</v>
      </c>
      <c r="BC27" s="57">
        <f t="shared" si="11"/>
        <v>13287173.462357353</v>
      </c>
      <c r="BD27" s="57">
        <f t="shared" si="11"/>
        <v>14802292.095184052</v>
      </c>
      <c r="BE27" s="57">
        <f t="shared" si="11"/>
        <v>15619536.081285877</v>
      </c>
      <c r="BF27" s="57">
        <f t="shared" si="11"/>
        <v>17285374.900590848</v>
      </c>
      <c r="BG27" s="57">
        <f t="shared" si="11"/>
        <v>16430422.415869072</v>
      </c>
      <c r="BH27" s="57">
        <f t="shared" si="11"/>
        <v>17371605.857133232</v>
      </c>
      <c r="BI27" s="57">
        <f t="shared" si="11"/>
        <v>19259668.592124093</v>
      </c>
      <c r="BJ27" s="57">
        <f t="shared" si="11"/>
        <v>21223379.04816357</v>
      </c>
    </row>
    <row r="28" spans="1:62" x14ac:dyDescent="0.3">
      <c r="A28" s="50" t="s">
        <v>93</v>
      </c>
      <c r="C28" s="50">
        <f>Workings!C373</f>
        <v>-600.89014756944437</v>
      </c>
      <c r="D28" s="50">
        <f>Workings!D373</f>
        <v>-1918.4671562843603</v>
      </c>
      <c r="E28" s="50">
        <f>Workings!E373</f>
        <v>-3356.5700848544893</v>
      </c>
      <c r="F28" s="50">
        <f>Workings!F373</f>
        <v>-4332.87983859822</v>
      </c>
      <c r="G28" s="50">
        <f>Workings!G373</f>
        <v>-5663.5923013102201</v>
      </c>
      <c r="H28" s="50">
        <f>Workings!H373</f>
        <v>-7092.5128132294967</v>
      </c>
      <c r="I28" s="50">
        <f>Workings!I373</f>
        <v>-8123.643726103739</v>
      </c>
      <c r="J28" s="50">
        <f>Workings!J373</f>
        <v>-9099.6797602176903</v>
      </c>
      <c r="K28" s="50">
        <f>Workings!K373</f>
        <v>-9930.6912283043475</v>
      </c>
      <c r="L28" s="50">
        <f>Workings!L373</f>
        <v>-10588.36198119411</v>
      </c>
      <c r="M28" s="50">
        <f>Workings!M373</f>
        <v>-11137.101055823905</v>
      </c>
      <c r="N28" s="50">
        <f>Workings!N373</f>
        <v>-11548.584465611506</v>
      </c>
      <c r="O28" s="50">
        <f>Workings!O373</f>
        <v>-12143.156271041489</v>
      </c>
      <c r="P28" s="50">
        <f>Workings!P373</f>
        <v>-13300.712356210017</v>
      </c>
      <c r="Q28" s="50">
        <f>Workings!Q373</f>
        <v>-14181.257405378861</v>
      </c>
      <c r="R28" s="50">
        <f>Workings!R373</f>
        <v>-14884.245094437494</v>
      </c>
      <c r="S28" s="50">
        <f>Workings!S373</f>
        <v>-15303.531478103198</v>
      </c>
      <c r="T28" s="50">
        <f>Workings!T373</f>
        <v>-15495.439542027996</v>
      </c>
      <c r="U28" s="50">
        <f>Workings!U373</f>
        <v>-15776.385979268131</v>
      </c>
      <c r="V28" s="50">
        <f>Workings!V373</f>
        <v>-15573.684121759767</v>
      </c>
      <c r="W28" s="50">
        <f>Workings!W373</f>
        <v>-15335.771888287598</v>
      </c>
      <c r="X28" s="50">
        <f>Workings!X373</f>
        <v>-15311.459311048133</v>
      </c>
      <c r="Y28" s="50">
        <f>Workings!Y373</f>
        <v>-14345.493273677739</v>
      </c>
      <c r="Z28" s="50">
        <f>Workings!Z373</f>
        <v>-13098.796291300419</v>
      </c>
      <c r="AA28" s="50">
        <f>Workings!AA373</f>
        <v>-12673.481686764699</v>
      </c>
      <c r="AB28" s="50">
        <f>Workings!AB373</f>
        <v>-11787.848143643971</v>
      </c>
      <c r="AC28" s="50">
        <f>Workings!AC373</f>
        <v>-10583.252566674988</v>
      </c>
      <c r="AD28" s="50">
        <f>Workings!AD373</f>
        <v>-10124.358149709951</v>
      </c>
      <c r="AE28" s="50">
        <f>Workings!AE373</f>
        <v>-8291.9347743681938</v>
      </c>
      <c r="AF28" s="50">
        <f>Workings!AF373</f>
        <v>-6142.8265032871241</v>
      </c>
      <c r="AG28" s="50">
        <f>Workings!AG373</f>
        <v>-5247.5187979859847</v>
      </c>
      <c r="AH28" s="50">
        <f>Workings!AH373</f>
        <v>-2653.3648822088921</v>
      </c>
      <c r="AI28" s="50">
        <f>Workings!AI373</f>
        <v>-45.490172093172312</v>
      </c>
      <c r="AJ28" s="50">
        <f>Workings!AJ373</f>
        <v>304.36035901031653</v>
      </c>
      <c r="AK28" s="50">
        <f>Workings!AK373</f>
        <v>1075.6435335495266</v>
      </c>
      <c r="AL28" s="50">
        <f>Workings!AL373</f>
        <v>1923.5152858620938</v>
      </c>
      <c r="AM28" s="50">
        <f>Workings!AM373</f>
        <v>2347.82362381858</v>
      </c>
      <c r="AN28" s="50">
        <f>Workings!AN373</f>
        <v>3142.9655068497473</v>
      </c>
      <c r="AO28" s="50">
        <f>Workings!AO373</f>
        <v>4011.9281735369486</v>
      </c>
      <c r="AP28" s="50">
        <f>Workings!AP373</f>
        <v>4443.3943012164164</v>
      </c>
      <c r="AQ28" s="50">
        <f>Workings!AQ373</f>
        <v>5472.1888327126671</v>
      </c>
      <c r="AR28" s="50">
        <f>Workings!AR373</f>
        <v>6582.6821796728</v>
      </c>
      <c r="AS28" s="50">
        <f>Workings!AS373</f>
        <v>7158.9170535726043</v>
      </c>
      <c r="AT28" s="50">
        <f>Workings!AT373</f>
        <v>8430.8733755066005</v>
      </c>
      <c r="AU28" s="50">
        <f>Workings!AU373</f>
        <v>8074.1777685028837</v>
      </c>
      <c r="AV28" s="50">
        <f>Workings!AV373</f>
        <v>8782.8135155402906</v>
      </c>
      <c r="AW28" s="50">
        <f>Workings!AW373</f>
        <v>10292.328521834417</v>
      </c>
      <c r="AX28" s="50">
        <f>Workings!AX373</f>
        <v>11873.016830714163</v>
      </c>
      <c r="AY28" s="50">
        <f>Workings!AY373</f>
        <v>12650.209769907895</v>
      </c>
      <c r="AZ28" s="50">
        <f>Workings!AZ373</f>
        <v>14391.213659173556</v>
      </c>
      <c r="BA28" s="50">
        <f>Workings!BA373</f>
        <v>16269.156031741382</v>
      </c>
      <c r="BB28" s="50">
        <f>Workings!BB373</f>
        <v>17278.471786996921</v>
      </c>
      <c r="BC28" s="50">
        <f>Workings!BC373</f>
        <v>19377.127965937809</v>
      </c>
      <c r="BD28" s="50">
        <f>Workings!BD373</f>
        <v>21586.67597214341</v>
      </c>
      <c r="BE28" s="50">
        <f>Workings!BE373</f>
        <v>22778.490118541904</v>
      </c>
      <c r="BF28" s="50">
        <f>Workings!BF373</f>
        <v>25207.838396694988</v>
      </c>
      <c r="BG28" s="50">
        <f>Workings!BG373</f>
        <v>23961.032689809064</v>
      </c>
      <c r="BH28" s="50">
        <f>Workings!BH373</f>
        <v>25333.591874985963</v>
      </c>
      <c r="BI28" s="50">
        <f>Workings!BI373</f>
        <v>28087.016696847637</v>
      </c>
      <c r="BJ28" s="50">
        <f>Workings!BJ373</f>
        <v>30950.761111905209</v>
      </c>
    </row>
    <row r="29" spans="1:62" ht="24" customHeight="1" thickBot="1" x14ac:dyDescent="0.35">
      <c r="A29" s="50" t="s">
        <v>195</v>
      </c>
      <c r="C29" s="58">
        <f>SUM(C27:C28)</f>
        <v>-83008.681814236115</v>
      </c>
      <c r="D29" s="58">
        <f t="shared" ref="D29:AL29" si="12">SUM(D27:D28)</f>
        <v>-265022.53430385381</v>
      </c>
      <c r="E29" s="58">
        <f t="shared" si="12"/>
        <v>-463686.18172204163</v>
      </c>
      <c r="F29" s="58">
        <f t="shared" si="12"/>
        <v>-598556.4005606398</v>
      </c>
      <c r="G29" s="58">
        <f t="shared" si="12"/>
        <v>-782384.82219528337</v>
      </c>
      <c r="H29" s="58">
        <f t="shared" si="12"/>
        <v>-979779.9843418462</v>
      </c>
      <c r="I29" s="58">
        <f t="shared" si="12"/>
        <v>-1122223.3547346166</v>
      </c>
      <c r="J29" s="58">
        <f t="shared" si="12"/>
        <v>-1257055.7611615011</v>
      </c>
      <c r="K29" s="58">
        <f t="shared" si="12"/>
        <v>-1371854.0596814721</v>
      </c>
      <c r="L29" s="58">
        <f t="shared" si="12"/>
        <v>-1462706.5765449577</v>
      </c>
      <c r="M29" s="58">
        <f t="shared" si="12"/>
        <v>-1538510.9601402453</v>
      </c>
      <c r="N29" s="58">
        <f t="shared" si="12"/>
        <v>-1595354.4540351897</v>
      </c>
      <c r="O29" s="58">
        <f t="shared" si="12"/>
        <v>-1677490.3020138745</v>
      </c>
      <c r="P29" s="58">
        <f t="shared" si="12"/>
        <v>-1837398.4069221553</v>
      </c>
      <c r="Q29" s="58">
        <f t="shared" si="12"/>
        <v>-1959039.4158573372</v>
      </c>
      <c r="R29" s="58">
        <f t="shared" si="12"/>
        <v>-2056152.143760151</v>
      </c>
      <c r="S29" s="58">
        <f t="shared" si="12"/>
        <v>-2114073.5627608276</v>
      </c>
      <c r="T29" s="58">
        <f t="shared" si="12"/>
        <v>-2140584.2910201536</v>
      </c>
      <c r="U29" s="58">
        <f t="shared" si="12"/>
        <v>-2179395.034564612</v>
      </c>
      <c r="V29" s="58">
        <f t="shared" si="12"/>
        <v>-2151393.2208202421</v>
      </c>
      <c r="W29" s="58">
        <f t="shared" si="12"/>
        <v>-2118527.3451391584</v>
      </c>
      <c r="X29" s="58">
        <f t="shared" si="12"/>
        <v>-2115168.7362547922</v>
      </c>
      <c r="Y29" s="58">
        <f t="shared" si="12"/>
        <v>-1981727.4279494821</v>
      </c>
      <c r="Z29" s="58">
        <f t="shared" si="12"/>
        <v>-1809505.1448125008</v>
      </c>
      <c r="AA29" s="58">
        <f t="shared" si="12"/>
        <v>-1750750.970157352</v>
      </c>
      <c r="AB29" s="58">
        <f t="shared" si="12"/>
        <v>-1628407.0221291028</v>
      </c>
      <c r="AC29" s="58">
        <f t="shared" si="12"/>
        <v>-1462000.7474249592</v>
      </c>
      <c r="AD29" s="58">
        <f t="shared" si="12"/>
        <v>-1398607.7615385035</v>
      </c>
      <c r="AE29" s="58">
        <f t="shared" si="12"/>
        <v>-1145471.5609734349</v>
      </c>
      <c r="AF29" s="58">
        <f t="shared" si="12"/>
        <v>-848587.60409694992</v>
      </c>
      <c r="AG29" s="58">
        <f t="shared" si="12"/>
        <v>-724907.23966463539</v>
      </c>
      <c r="AH29" s="58">
        <f t="shared" si="12"/>
        <v>-366543.40587085695</v>
      </c>
      <c r="AI29" s="58">
        <f t="shared" si="12"/>
        <v>-6284.1423448710902</v>
      </c>
      <c r="AJ29" s="58">
        <f t="shared" si="12"/>
        <v>209008.60653751309</v>
      </c>
      <c r="AK29" s="58">
        <f t="shared" si="12"/>
        <v>738659.78082465346</v>
      </c>
      <c r="AL29" s="58">
        <f t="shared" si="12"/>
        <v>1320905.4255912979</v>
      </c>
      <c r="AM29" s="58">
        <f t="shared" ref="AM29:BJ29" si="13">SUM(AM27:AM28)</f>
        <v>1612284.022813702</v>
      </c>
      <c r="AN29" s="58">
        <f t="shared" si="13"/>
        <v>2158319.3130609621</v>
      </c>
      <c r="AO29" s="58">
        <f t="shared" si="13"/>
        <v>2755048.3900274443</v>
      </c>
      <c r="AP29" s="58">
        <f t="shared" si="13"/>
        <v>3051342.3437067592</v>
      </c>
      <c r="AQ29" s="58">
        <f t="shared" si="13"/>
        <v>3757830.2455499698</v>
      </c>
      <c r="AR29" s="58">
        <f t="shared" si="13"/>
        <v>4520421.891098164</v>
      </c>
      <c r="AS29" s="58">
        <f t="shared" si="13"/>
        <v>4916130.6109319301</v>
      </c>
      <c r="AT29" s="58">
        <f t="shared" si="13"/>
        <v>5789601.1880086036</v>
      </c>
      <c r="AU29" s="58">
        <f t="shared" si="13"/>
        <v>5544653.2190276235</v>
      </c>
      <c r="AV29" s="58">
        <f t="shared" si="13"/>
        <v>6031283.5098860245</v>
      </c>
      <c r="AW29" s="58">
        <f t="shared" si="13"/>
        <v>7067889.0292082913</v>
      </c>
      <c r="AX29" s="58">
        <f t="shared" si="13"/>
        <v>8153370.2721775686</v>
      </c>
      <c r="AY29" s="58">
        <f t="shared" si="13"/>
        <v>8687079.7662781794</v>
      </c>
      <c r="AZ29" s="58">
        <f t="shared" si="13"/>
        <v>9882652.008521039</v>
      </c>
      <c r="BA29" s="58">
        <f t="shared" si="13"/>
        <v>11172261.863511546</v>
      </c>
      <c r="BB29" s="58">
        <f t="shared" si="13"/>
        <v>11865373.411442026</v>
      </c>
      <c r="BC29" s="58">
        <f t="shared" si="13"/>
        <v>13306550.590323292</v>
      </c>
      <c r="BD29" s="58">
        <f t="shared" si="13"/>
        <v>14823878.771156196</v>
      </c>
      <c r="BE29" s="58">
        <f t="shared" si="13"/>
        <v>15642314.57140442</v>
      </c>
      <c r="BF29" s="58">
        <f t="shared" si="13"/>
        <v>17310582.738987543</v>
      </c>
      <c r="BG29" s="58">
        <f t="shared" si="13"/>
        <v>16454383.448558882</v>
      </c>
      <c r="BH29" s="58">
        <f t="shared" si="13"/>
        <v>17396939.449008219</v>
      </c>
      <c r="BI29" s="58">
        <f t="shared" si="13"/>
        <v>19287755.608820941</v>
      </c>
      <c r="BJ29" s="58">
        <f t="shared" si="13"/>
        <v>21254329.809275474</v>
      </c>
    </row>
    <row r="30" spans="1:62" ht="18" thickTop="1" x14ac:dyDescent="0.3">
      <c r="BC30" s="59"/>
      <c r="BD30" s="59"/>
      <c r="BE30" s="59"/>
      <c r="BF30" s="59"/>
      <c r="BG30" s="59"/>
      <c r="BH30" s="59"/>
      <c r="BI30" s="59"/>
      <c r="BJ30" s="59"/>
    </row>
    <row r="31" spans="1:62" x14ac:dyDescent="0.3">
      <c r="A31" s="50" t="s">
        <v>53</v>
      </c>
    </row>
    <row r="32" spans="1:62" x14ac:dyDescent="0.3">
      <c r="A32" s="50" t="s">
        <v>196</v>
      </c>
      <c r="C32" s="50">
        <f t="shared" ref="C32:AL32" si="14">C120</f>
        <v>-121676.88214756944</v>
      </c>
      <c r="D32" s="50">
        <f t="shared" si="14"/>
        <v>-140866.87782295104</v>
      </c>
      <c r="E32" s="50">
        <f t="shared" si="14"/>
        <v>-123246.64741818781</v>
      </c>
      <c r="F32" s="50">
        <f t="shared" si="14"/>
        <v>-127979.04250526489</v>
      </c>
      <c r="G32" s="50">
        <f t="shared" si="14"/>
        <v>-120293.0883013102</v>
      </c>
      <c r="H32" s="50">
        <f t="shared" si="14"/>
        <v>-118122.57281322952</v>
      </c>
      <c r="I32" s="50">
        <f t="shared" si="14"/>
        <v>-79481.370392770419</v>
      </c>
      <c r="J32" s="50">
        <f t="shared" si="14"/>
        <v>-63615.95371855102</v>
      </c>
      <c r="K32" s="50">
        <f t="shared" si="14"/>
        <v>-48046.179443929374</v>
      </c>
      <c r="L32" s="50">
        <f t="shared" si="14"/>
        <v>-32724.644520657654</v>
      </c>
      <c r="M32" s="50">
        <f t="shared" si="14"/>
        <v>-17704.677151823562</v>
      </c>
      <c r="N32" s="50">
        <f t="shared" si="14"/>
        <v>-2944.879506588024</v>
      </c>
      <c r="O32" s="50">
        <f t="shared" si="14"/>
        <v>-108895.21548977908</v>
      </c>
      <c r="P32" s="50">
        <f t="shared" si="14"/>
        <v>-77695.463886013051</v>
      </c>
      <c r="Q32" s="50">
        <f t="shared" si="14"/>
        <v>-51705.073547088607</v>
      </c>
      <c r="R32" s="50">
        <f t="shared" si="14"/>
        <v>-26010.79928367753</v>
      </c>
      <c r="S32" s="50">
        <f t="shared" si="14"/>
        <v>-491.82019540103465</v>
      </c>
      <c r="T32" s="50">
        <f t="shared" si="14"/>
        <v>24804.194559448755</v>
      </c>
      <c r="U32" s="50">
        <f t="shared" si="14"/>
        <v>61652.111886861196</v>
      </c>
      <c r="V32" s="50">
        <f t="shared" si="14"/>
        <v>52733.63011427813</v>
      </c>
      <c r="W32" s="50">
        <f t="shared" si="14"/>
        <v>104410.62964045981</v>
      </c>
      <c r="X32" s="50">
        <f t="shared" si="14"/>
        <v>135583.34226793985</v>
      </c>
      <c r="Y32" s="50">
        <f t="shared" si="14"/>
        <v>167409.25282127052</v>
      </c>
      <c r="Z32" s="50">
        <f t="shared" si="14"/>
        <v>199235.66005061314</v>
      </c>
      <c r="AA32" s="50">
        <f t="shared" si="14"/>
        <v>121311.31448512843</v>
      </c>
      <c r="AB32" s="50">
        <f t="shared" si="14"/>
        <v>157589.34579384126</v>
      </c>
      <c r="AC32" s="50">
        <f t="shared" si="14"/>
        <v>193818.42480282413</v>
      </c>
      <c r="AD32" s="50">
        <f t="shared" si="14"/>
        <v>228947.77718972677</v>
      </c>
      <c r="AE32" s="50">
        <f t="shared" si="14"/>
        <v>265099.51527207054</v>
      </c>
      <c r="AF32" s="50">
        <f t="shared" si="14"/>
        <v>301235.67006034678</v>
      </c>
      <c r="AG32" s="50">
        <f t="shared" si="14"/>
        <v>322347.91654466803</v>
      </c>
      <c r="AH32" s="50">
        <f t="shared" si="14"/>
        <v>370314.91260241403</v>
      </c>
      <c r="AI32" s="50">
        <f t="shared" si="14"/>
        <v>421341.89835128072</v>
      </c>
      <c r="AJ32" s="50">
        <f t="shared" si="14"/>
        <v>464815.55777926784</v>
      </c>
      <c r="AK32" s="50">
        <f t="shared" si="14"/>
        <v>508418.10634766531</v>
      </c>
      <c r="AL32" s="50">
        <f t="shared" si="14"/>
        <v>551810.44388444768</v>
      </c>
      <c r="AM32" s="50">
        <f t="shared" ref="AM32:BJ32" si="15">AM120</f>
        <v>472928.81503089552</v>
      </c>
      <c r="AN32" s="50">
        <f t="shared" si="15"/>
        <v>520181.13763312838</v>
      </c>
      <c r="AO32" s="50">
        <f t="shared" si="15"/>
        <v>556241.8208849685</v>
      </c>
      <c r="AP32" s="50">
        <f t="shared" si="15"/>
        <v>607507.44064504746</v>
      </c>
      <c r="AQ32" s="50">
        <f t="shared" si="15"/>
        <v>654088.48553456785</v>
      </c>
      <c r="AR32" s="50">
        <f t="shared" si="15"/>
        <v>700476.81829319929</v>
      </c>
      <c r="AS32" s="50">
        <f t="shared" si="15"/>
        <v>746067.95408807276</v>
      </c>
      <c r="AT32" s="50">
        <f t="shared" si="15"/>
        <v>792092.32489346096</v>
      </c>
      <c r="AU32" s="50">
        <f t="shared" si="15"/>
        <v>836233.98844469653</v>
      </c>
      <c r="AV32" s="50">
        <f t="shared" si="15"/>
        <v>881195.33764930605</v>
      </c>
      <c r="AW32" s="50">
        <f t="shared" si="15"/>
        <v>926716.30799373053</v>
      </c>
      <c r="AX32" s="50">
        <f t="shared" si="15"/>
        <v>961642.02782808326</v>
      </c>
      <c r="AY32" s="50">
        <f t="shared" si="15"/>
        <v>1015852.2383535944</v>
      </c>
      <c r="AZ32" s="50">
        <f t="shared" si="15"/>
        <v>1094609.2459512732</v>
      </c>
      <c r="BA32" s="50">
        <f t="shared" si="15"/>
        <v>1158328.8988418928</v>
      </c>
      <c r="BB32" s="50">
        <f t="shared" si="15"/>
        <v>1221012.5227023237</v>
      </c>
      <c r="BC32" s="50">
        <f t="shared" si="15"/>
        <v>1284621.966160031</v>
      </c>
      <c r="BD32" s="50">
        <f t="shared" si="15"/>
        <v>1348181.6527684913</v>
      </c>
      <c r="BE32" s="50">
        <f t="shared" si="15"/>
        <v>1410568.8193049692</v>
      </c>
      <c r="BF32" s="50">
        <f t="shared" si="15"/>
        <v>1474041.5862873038</v>
      </c>
      <c r="BG32" s="50">
        <f t="shared" si="15"/>
        <v>1533696.1079308281</v>
      </c>
      <c r="BH32" s="50">
        <f t="shared" si="15"/>
        <v>1595825.7349908589</v>
      </c>
      <c r="BI32" s="50">
        <f t="shared" si="15"/>
        <v>1659200.7893728092</v>
      </c>
      <c r="BJ32" s="50">
        <f t="shared" si="15"/>
        <v>1722555.5352092097</v>
      </c>
    </row>
    <row r="33" spans="1:62" x14ac:dyDescent="0.3">
      <c r="A33" s="50" t="s">
        <v>82</v>
      </c>
      <c r="C33" s="50">
        <f>Workings!C209</f>
        <v>541.66666666666663</v>
      </c>
      <c r="D33" s="50">
        <f>Workings!D209</f>
        <v>1208.3333333333333</v>
      </c>
      <c r="E33" s="50">
        <f>Workings!E209</f>
        <v>1875</v>
      </c>
      <c r="F33" s="50">
        <f>Workings!F209</f>
        <v>2583.3333333333335</v>
      </c>
      <c r="G33" s="50">
        <f>Workings!G209</f>
        <v>3291.6666666666665</v>
      </c>
      <c r="H33" s="50">
        <f>Workings!H209</f>
        <v>4208.333333333333</v>
      </c>
      <c r="I33" s="50">
        <f>Workings!I209</f>
        <v>5125</v>
      </c>
      <c r="J33" s="50">
        <f>Workings!J209</f>
        <v>6041.666666666667</v>
      </c>
      <c r="K33" s="50">
        <f>Workings!K209</f>
        <v>6958.333333333333</v>
      </c>
      <c r="L33" s="50">
        <f>Workings!L209</f>
        <v>7875</v>
      </c>
      <c r="M33" s="50">
        <f>Workings!M209</f>
        <v>8791.6666666666661</v>
      </c>
      <c r="N33" s="50">
        <f>Workings!N209</f>
        <v>9708.3333333333339</v>
      </c>
      <c r="O33" s="50">
        <f>Workings!O209</f>
        <v>10666.666666666666</v>
      </c>
      <c r="P33" s="50">
        <f>Workings!P209</f>
        <v>11625</v>
      </c>
      <c r="Q33" s="50">
        <f>Workings!Q209</f>
        <v>12583.333333333334</v>
      </c>
      <c r="R33" s="50">
        <f>Workings!R209</f>
        <v>13541.666666666666</v>
      </c>
      <c r="S33" s="50">
        <f>Workings!S209</f>
        <v>14500</v>
      </c>
      <c r="T33" s="50">
        <f>Workings!T209</f>
        <v>15458.333333333334</v>
      </c>
      <c r="U33" s="50">
        <f>Workings!U209</f>
        <v>16375</v>
      </c>
      <c r="V33" s="50">
        <f>Workings!V209</f>
        <v>17458.333333333332</v>
      </c>
      <c r="W33" s="50">
        <f>Workings!W209</f>
        <v>18541.666666666668</v>
      </c>
      <c r="X33" s="50">
        <f>Workings!X209</f>
        <v>19625</v>
      </c>
      <c r="Y33" s="50">
        <f>Workings!Y209</f>
        <v>20708.333333333332</v>
      </c>
      <c r="Z33" s="50">
        <f>Workings!Z209</f>
        <v>21791.666666666668</v>
      </c>
      <c r="AA33" s="50">
        <f>Workings!AA209</f>
        <v>22875</v>
      </c>
      <c r="AB33" s="50">
        <f>Workings!AB209</f>
        <v>23958.333333333332</v>
      </c>
      <c r="AC33" s="50">
        <f>Workings!AC209</f>
        <v>25041.666666666668</v>
      </c>
      <c r="AD33" s="50">
        <f>Workings!AD209</f>
        <v>26125</v>
      </c>
      <c r="AE33" s="50">
        <f>Workings!AE209</f>
        <v>27208.333333333332</v>
      </c>
      <c r="AF33" s="50">
        <f>Workings!AF209</f>
        <v>28291.666666666668</v>
      </c>
      <c r="AG33" s="50">
        <f>Workings!AG209</f>
        <v>29458.333333333332</v>
      </c>
      <c r="AH33" s="50">
        <f>Workings!AH209</f>
        <v>30666.666666666668</v>
      </c>
      <c r="AI33" s="50">
        <f>Workings!AI209</f>
        <v>31875</v>
      </c>
      <c r="AJ33" s="50">
        <f>Workings!AJ209</f>
        <v>33083.333333333336</v>
      </c>
      <c r="AK33" s="50">
        <f>Workings!AK209</f>
        <v>34291.666666666664</v>
      </c>
      <c r="AL33" s="50">
        <f>Workings!AL209</f>
        <v>35500</v>
      </c>
      <c r="AM33" s="50">
        <f>Workings!AM209</f>
        <v>36708.333333333336</v>
      </c>
      <c r="AN33" s="50">
        <f>Workings!AN209</f>
        <v>37916.666666666664</v>
      </c>
      <c r="AO33" s="50">
        <f>Workings!AO209</f>
        <v>39166.666666666664</v>
      </c>
      <c r="AP33" s="50">
        <f>Workings!AP209</f>
        <v>40416.666666666664</v>
      </c>
      <c r="AQ33" s="50">
        <f>Workings!AQ209</f>
        <v>41666.666666666664</v>
      </c>
      <c r="AR33" s="50">
        <f>Workings!AR209</f>
        <v>42916.666666666664</v>
      </c>
      <c r="AS33" s="50">
        <f>Workings!AS209</f>
        <v>44166.666666666664</v>
      </c>
      <c r="AT33" s="50">
        <f>Workings!AT209</f>
        <v>45416.666666666664</v>
      </c>
      <c r="AU33" s="50">
        <f>Workings!AU209</f>
        <v>46666.666666666664</v>
      </c>
      <c r="AV33" s="50">
        <f>Workings!AV209</f>
        <v>47916.666666666664</v>
      </c>
      <c r="AW33" s="50">
        <f>Workings!AW209</f>
        <v>49166.666666666664</v>
      </c>
      <c r="AX33" s="50">
        <f>Workings!AX209</f>
        <v>50458.333333333336</v>
      </c>
      <c r="AY33" s="50">
        <f>Workings!AY209</f>
        <v>51875</v>
      </c>
      <c r="AZ33" s="50">
        <f>Workings!AZ209</f>
        <v>53291.666666666664</v>
      </c>
      <c r="BA33" s="50">
        <f>Workings!BA209</f>
        <v>54708.333333333336</v>
      </c>
      <c r="BB33" s="50">
        <f>Workings!BB209</f>
        <v>56125</v>
      </c>
      <c r="BC33" s="50">
        <f>Workings!BC209</f>
        <v>57541.666666666664</v>
      </c>
      <c r="BD33" s="50">
        <f>Workings!BD209</f>
        <v>58958.333333333336</v>
      </c>
      <c r="BE33" s="50">
        <f>Workings!BE209</f>
        <v>60375</v>
      </c>
      <c r="BF33" s="50">
        <f>Workings!BF209</f>
        <v>61791.666666666664</v>
      </c>
      <c r="BG33" s="50">
        <f>Workings!BG209</f>
        <v>63208.333333333336</v>
      </c>
      <c r="BH33" s="50">
        <f>Workings!BH209</f>
        <v>64625</v>
      </c>
      <c r="BI33" s="50">
        <f>Workings!BI209</f>
        <v>66041.666666666672</v>
      </c>
      <c r="BJ33" s="50">
        <f>Workings!BJ209</f>
        <v>67458.333333333328</v>
      </c>
    </row>
    <row r="34" spans="1:62" x14ac:dyDescent="0.3">
      <c r="A34" s="50" t="s">
        <v>197</v>
      </c>
      <c r="C34" s="50">
        <f>-Workings!C269+'Input Sheet'!C259</f>
        <v>-5875</v>
      </c>
      <c r="D34" s="50">
        <f>-(Workings!D269-Workings!C269)</f>
        <v>-5875</v>
      </c>
      <c r="E34" s="50">
        <f>-(Workings!E269-Workings!D269)</f>
        <v>-5875</v>
      </c>
      <c r="F34" s="50">
        <f>-(Workings!F269-Workings!E269)</f>
        <v>-5875</v>
      </c>
      <c r="G34" s="50">
        <f>-(Workings!G269-Workings!F269)</f>
        <v>-5875</v>
      </c>
      <c r="H34" s="50">
        <f>-(Workings!H269-Workings!G269)</f>
        <v>-56695</v>
      </c>
      <c r="I34" s="50">
        <f>-(Workings!I269-Workings!H269)</f>
        <v>-19399</v>
      </c>
      <c r="J34" s="50">
        <f>-(Workings!J269-Workings!I269)</f>
        <v>-22127</v>
      </c>
      <c r="K34" s="50">
        <f>-(Workings!K269-Workings!J269)</f>
        <v>-21617</v>
      </c>
      <c r="L34" s="50">
        <f>-(Workings!L269-Workings!K269)</f>
        <v>-21128</v>
      </c>
      <c r="M34" s="50">
        <f>-(Workings!M269-Workings!L269)</f>
        <v>-20656</v>
      </c>
      <c r="N34" s="50">
        <f>-(Workings!N269-Workings!M269)</f>
        <v>-20197</v>
      </c>
      <c r="O34" s="50">
        <f>-(Workings!O269-Workings!N269)</f>
        <v>-49126</v>
      </c>
      <c r="P34" s="50">
        <f>-(Workings!P269-Workings!O269)</f>
        <v>-35293</v>
      </c>
      <c r="Q34" s="50">
        <f>-(Workings!Q269-Workings!P269)</f>
        <v>-34742</v>
      </c>
      <c r="R34" s="50">
        <f>-(Workings!R269-Workings!Q269)</f>
        <v>-34210</v>
      </c>
      <c r="S34" s="50">
        <f>-(Workings!S269-Workings!R269)</f>
        <v>-33696</v>
      </c>
      <c r="T34" s="50">
        <f>-(Workings!T269-Workings!S269)</f>
        <v>-33196</v>
      </c>
      <c r="U34" s="50">
        <f>-(Workings!U269-Workings!T269)</f>
        <v>-35941</v>
      </c>
      <c r="V34" s="50">
        <f>-(Workings!V269-Workings!U269)</f>
        <v>-41342</v>
      </c>
      <c r="W34" s="50">
        <f>-(Workings!W269-Workings!V269)</f>
        <v>-41014</v>
      </c>
      <c r="X34" s="50">
        <f>-(Workings!X269-Workings!W269)</f>
        <v>-40696</v>
      </c>
      <c r="Y34" s="50">
        <f>-(Workings!Y269-Workings!X269)</f>
        <v>-40384</v>
      </c>
      <c r="Z34" s="50">
        <f>-(Workings!Z269-Workings!Y269)</f>
        <v>-40080</v>
      </c>
      <c r="AA34" s="50">
        <f>-(Workings!AA269-Workings!Z269)</f>
        <v>-108936</v>
      </c>
      <c r="AB34" s="50">
        <f>-(Workings!AB269-Workings!AA269)</f>
        <v>-46415</v>
      </c>
      <c r="AC34" s="50">
        <f>-(Workings!AC269-Workings!AB269)</f>
        <v>-46005</v>
      </c>
      <c r="AD34" s="50">
        <f>-(Workings!AD269-Workings!AC269)</f>
        <v>-45610</v>
      </c>
      <c r="AE34" s="50">
        <f>-(Workings!AE269-Workings!AD269)</f>
        <v>-45223</v>
      </c>
      <c r="AF34" s="50">
        <f>-(Workings!AF269-Workings!AE269)</f>
        <v>-44856</v>
      </c>
      <c r="AG34" s="50">
        <f>-(Workings!AG269-Workings!AF269)</f>
        <v>-58070</v>
      </c>
      <c r="AH34" s="50">
        <f>-(Workings!AH269-Workings!AG269)</f>
        <v>-57741</v>
      </c>
      <c r="AI34" s="50">
        <f>-(Workings!AI269-Workings!AH269)</f>
        <v>-57422</v>
      </c>
      <c r="AJ34" s="50">
        <f>-(Workings!AJ269-Workings!AI269)</f>
        <v>-57116</v>
      </c>
      <c r="AK34" s="50">
        <f>-(Workings!AK269-Workings!AJ269)</f>
        <v>-56815</v>
      </c>
      <c r="AL34" s="50">
        <f>-(Workings!AL269-Workings!AK269)</f>
        <v>-56524</v>
      </c>
      <c r="AM34" s="50">
        <f>-(Workings!AM269-Workings!AL269)</f>
        <v>-196279</v>
      </c>
      <c r="AN34" s="50">
        <f>-(Workings!AN269-Workings!AM269)</f>
        <v>-61812</v>
      </c>
      <c r="AO34" s="50">
        <f>-(Workings!AO269-Workings!AN269)</f>
        <v>-61524</v>
      </c>
      <c r="AP34" s="50">
        <f>-(Workings!AP269-Workings!AO269)</f>
        <v>-61242</v>
      </c>
      <c r="AQ34" s="50">
        <f>-(Workings!AQ269-Workings!AP269)</f>
        <v>-60971</v>
      </c>
      <c r="AR34" s="50">
        <f>-(Workings!AR269-Workings!AQ269)</f>
        <v>-60710</v>
      </c>
      <c r="AS34" s="50">
        <f>-(Workings!AS269-Workings!AR269)</f>
        <v>-60465</v>
      </c>
      <c r="AT34" s="50">
        <f>-(Workings!AT269-Workings!AS269)</f>
        <v>-60221</v>
      </c>
      <c r="AU34" s="50">
        <f>-(Workings!AU269-Workings!AT269)</f>
        <v>-59992</v>
      </c>
      <c r="AV34" s="50">
        <f>-(Workings!AV269-Workings!AU269)</f>
        <v>-59770</v>
      </c>
      <c r="AW34" s="50">
        <f>-(Workings!AW269-Workings!AV269)</f>
        <v>-59559</v>
      </c>
      <c r="AX34" s="50">
        <f>-(Workings!AX269-Workings!AW269)</f>
        <v>-59358</v>
      </c>
      <c r="AY34" s="50">
        <f>-(Workings!AY269-Workings!AX269)</f>
        <v>-171583</v>
      </c>
      <c r="AZ34" s="50">
        <f>-(Workings!AZ269-Workings!AY269)</f>
        <v>-84378</v>
      </c>
      <c r="BA34" s="50">
        <f>-(Workings!BA269-Workings!AZ269)</f>
        <v>-84211</v>
      </c>
      <c r="BB34" s="50">
        <f>-(Workings!BB269-Workings!BA269)</f>
        <v>-84056</v>
      </c>
      <c r="BC34" s="50">
        <f>-(Workings!BC269-Workings!BB269)</f>
        <v>-83907</v>
      </c>
      <c r="BD34" s="50">
        <f>-(Workings!BD269-Workings!BC269)</f>
        <v>-83760</v>
      </c>
      <c r="BE34" s="50">
        <f>-(Workings!BE269-Workings!BD269)</f>
        <v>-83623</v>
      </c>
      <c r="BF34" s="50">
        <f>-(Workings!BF269-Workings!BE269)</f>
        <v>-83492</v>
      </c>
      <c r="BG34" s="50">
        <f>-(Workings!BG269-Workings!BF269)</f>
        <v>-83371</v>
      </c>
      <c r="BH34" s="50">
        <f>-(Workings!BH269-Workings!BG269)</f>
        <v>-83253</v>
      </c>
      <c r="BI34" s="50">
        <f>-(Workings!BI269-Workings!BH269)</f>
        <v>-83144</v>
      </c>
      <c r="BJ34" s="50">
        <f>-(Workings!BJ269-Workings!BI269)</f>
        <v>-83043</v>
      </c>
    </row>
    <row r="35" spans="1:62" x14ac:dyDescent="0.3">
      <c r="A35" s="50" t="s">
        <v>198</v>
      </c>
      <c r="C35" s="50">
        <f>Workings!C289-'Input Sheet'!C264</f>
        <v>64754</v>
      </c>
      <c r="D35" s="50">
        <f>Workings!D289-Workings!C289</f>
        <v>17948</v>
      </c>
      <c r="E35" s="50">
        <f>Workings!E289-Workings!D289</f>
        <v>-17300.999999999985</v>
      </c>
      <c r="F35" s="50">
        <f>Workings!F289-Workings!E289</f>
        <v>6198</v>
      </c>
      <c r="G35" s="50">
        <f>Workings!G289-Workings!F289</f>
        <v>-5552.0000000000146</v>
      </c>
      <c r="H35" s="50">
        <f>Workings!H289-Workings!G289</f>
        <v>33301.5</v>
      </c>
      <c r="I35" s="50">
        <f>Workings!I289-Workings!H289</f>
        <v>-28292.000000000015</v>
      </c>
      <c r="J35" s="50">
        <f>Workings!J289-Workings!I289</f>
        <v>1261.8806249999907</v>
      </c>
      <c r="K35" s="50">
        <f>Workings!K289-Workings!J289</f>
        <v>1268.5475906250067</v>
      </c>
      <c r="L35" s="50">
        <f>Workings!L289-Workings!K289</f>
        <v>1276.1276571718627</v>
      </c>
      <c r="M35" s="50">
        <f>Workings!M289-Workings!L289</f>
        <v>1283.6268898694543</v>
      </c>
      <c r="N35" s="50">
        <f>Workings!N289-Workings!M289</f>
        <v>1295.0522783101769</v>
      </c>
      <c r="O35" s="50">
        <f>Workings!O289-Workings!N289</f>
        <v>135594.17484442773</v>
      </c>
      <c r="P35" s="50">
        <f>Workings!P289-Workings!O289</f>
        <v>-3854.6410222678678</v>
      </c>
      <c r="Q35" s="50">
        <f>Workings!Q289-Workings!P289</f>
        <v>2042.7312785733957</v>
      </c>
      <c r="R35" s="50">
        <f>Workings!R289-Workings!Q289</f>
        <v>2067.4047141969204</v>
      </c>
      <c r="S35" s="50">
        <f>Workings!S289-Workings!R289</f>
        <v>2093.4011947244871</v>
      </c>
      <c r="T35" s="50">
        <f>Workings!T289-Workings!S289</f>
        <v>2119.7438478920958</v>
      </c>
      <c r="U35" s="50">
        <f>Workings!U289-Workings!T289</f>
        <v>2755.469568680739</v>
      </c>
      <c r="V35" s="50">
        <f>Workings!V289-Workings!U289</f>
        <v>27892.650296758162</v>
      </c>
      <c r="W35" s="50">
        <f>Workings!W289-Workings!V289</f>
        <v>-20699.420626042847</v>
      </c>
      <c r="X35" s="50">
        <f>Workings!X289-Workings!W289</f>
        <v>2824.2666164261173</v>
      </c>
      <c r="Y35" s="50">
        <f>Workings!Y289-Workings!X289</f>
        <v>2849.722150706395</v>
      </c>
      <c r="Z35" s="50">
        <f>Workings!Z289-Workings!Y289</f>
        <v>2874.9564197013387</v>
      </c>
      <c r="AA35" s="50">
        <f>Workings!AA289-Workings!Z289</f>
        <v>183645.8948366871</v>
      </c>
      <c r="AB35" s="50">
        <f>Workings!AB289-Workings!AA289</f>
        <v>3557.268901074538</v>
      </c>
      <c r="AC35" s="50">
        <f>Workings!AC289-Workings!AB289</f>
        <v>3577.1832346527954</v>
      </c>
      <c r="AD35" s="50">
        <f>Workings!AD289-Workings!AC289</f>
        <v>3599.2086967290961</v>
      </c>
      <c r="AE35" s="50">
        <f>Workings!AE289-Workings!AD289</f>
        <v>3624.3519596646656</v>
      </c>
      <c r="AF35" s="50">
        <f>Workings!AF289-Workings!AE289</f>
        <v>3648.6201494715642</v>
      </c>
      <c r="AG35" s="50">
        <f>Workings!AG289-Workings!AF289</f>
        <v>17461.618554313201</v>
      </c>
      <c r="AH35" s="50">
        <f>Workings!AH289-Workings!AG289</f>
        <v>-932.51947530213511</v>
      </c>
      <c r="AI35" s="50">
        <f>Workings!AI289-Workings!AH289</f>
        <v>-890.4443720842828</v>
      </c>
      <c r="AJ35" s="50">
        <f>Workings!AJ289-Workings!AI289</f>
        <v>5024.8577697830042</v>
      </c>
      <c r="AK35" s="50">
        <f>Workings!AK289-Workings!AJ289</f>
        <v>5068.4012728084344</v>
      </c>
      <c r="AL35" s="50">
        <f>Workings!AL289-Workings!AK289</f>
        <v>5114.2008821968921</v>
      </c>
      <c r="AM35" s="50">
        <f>Workings!AM289-Workings!AL289</f>
        <v>268405.89985817525</v>
      </c>
      <c r="AN35" s="50">
        <f>Workings!AN289-Workings!AM289</f>
        <v>5806.4859474650584</v>
      </c>
      <c r="AO35" s="50">
        <f>Workings!AO289-Workings!AN289</f>
        <v>11737.431414847029</v>
      </c>
      <c r="AP35" s="50">
        <f>Workings!AP289-Workings!AO289</f>
        <v>44.846367600606754</v>
      </c>
      <c r="AQ35" s="50">
        <f>Workings!AQ289-Workings!AP289</f>
        <v>5977.7496419758536</v>
      </c>
      <c r="AR35" s="50">
        <f>Workings!AR289-Workings!AQ289</f>
        <v>6041.1605883284938</v>
      </c>
      <c r="AS35" s="50">
        <f>Workings!AS289-Workings!AR289</f>
        <v>6103.0990790264914</v>
      </c>
      <c r="AT35" s="50">
        <f>Workings!AT289-Workings!AS289</f>
        <v>6167.5855165459216</v>
      </c>
      <c r="AU35" s="50">
        <f>Workings!AU289-Workings!AT289</f>
        <v>6236.640841760789</v>
      </c>
      <c r="AV35" s="50">
        <f>Workings!AV289-Workings!AU289</f>
        <v>6305.2865424279589</v>
      </c>
      <c r="AW35" s="50">
        <f>Workings!AW289-Workings!AV289</f>
        <v>6376.5446618697606</v>
      </c>
      <c r="AX35" s="50">
        <f>Workings!AX289-Workings!AW289</f>
        <v>12325.437807860202</v>
      </c>
      <c r="AY35" s="50">
        <f>Workings!AY289-Workings!AX289</f>
        <v>57812.563747015898</v>
      </c>
      <c r="AZ35" s="50">
        <f>Workings!AZ289-Workings!AY289</f>
        <v>-7781.6703750797315</v>
      </c>
      <c r="BA35" s="50">
        <f>Workings!BA289-Workings!AZ289</f>
        <v>9883.6228152813856</v>
      </c>
      <c r="BB35" s="50">
        <f>Workings!BB289-Workings!BA289</f>
        <v>9924.0252281579887</v>
      </c>
      <c r="BC35" s="50">
        <f>Workings!BC289-Workings!BB289</f>
        <v>9965.5460545668611</v>
      </c>
      <c r="BD35" s="50">
        <f>Workings!BD289-Workings!BC289</f>
        <v>10009.194731078809</v>
      </c>
      <c r="BE35" s="50">
        <f>Workings!BE289-Workings!BD289</f>
        <v>10054.980943253962</v>
      </c>
      <c r="BF35" s="50">
        <f>Workings!BF289-Workings!BE289</f>
        <v>10100.914629151812</v>
      </c>
      <c r="BG35" s="50">
        <f>Workings!BG289-Workings!BF289</f>
        <v>10148.005982923205</v>
      </c>
      <c r="BH35" s="50">
        <f>Workings!BH289-Workings!BG289</f>
        <v>10198.265458479174</v>
      </c>
      <c r="BI35" s="50">
        <f>Workings!BI289-Workings!BH289</f>
        <v>10249.70377324475</v>
      </c>
      <c r="BJ35" s="50">
        <f>Workings!BJ289-Workings!BI289</f>
        <v>10301.331911990419</v>
      </c>
    </row>
    <row r="36" spans="1:62" x14ac:dyDescent="0.3">
      <c r="A36" s="50" t="s">
        <v>199</v>
      </c>
      <c r="C36" s="50">
        <f>Workings!C341-'Input Sheet'!C265</f>
        <v>26204.53366666667</v>
      </c>
      <c r="D36" s="50">
        <f>Workings!D341-Workings!D338</f>
        <v>3138.6919999999955</v>
      </c>
      <c r="E36" s="50">
        <f>Workings!E341-Workings!E338</f>
        <v>0</v>
      </c>
      <c r="F36" s="50">
        <f>Workings!F341-Workings!F338</f>
        <v>1164.490333333335</v>
      </c>
      <c r="G36" s="50">
        <f>Workings!G341-Workings!G338</f>
        <v>0</v>
      </c>
      <c r="H36" s="50">
        <f>Workings!H341-Workings!H338</f>
        <v>6514.57733333332</v>
      </c>
      <c r="I36" s="50">
        <f>Workings!I341-Workings!I338</f>
        <v>0</v>
      </c>
      <c r="J36" s="50">
        <f>Workings!J341-Workings!J338</f>
        <v>0</v>
      </c>
      <c r="K36" s="50">
        <f>Workings!K341-Workings!K338</f>
        <v>0</v>
      </c>
      <c r="L36" s="50">
        <f>Workings!L341-Workings!L338</f>
        <v>0</v>
      </c>
      <c r="M36" s="50">
        <f>Workings!M341-Workings!M338</f>
        <v>0</v>
      </c>
      <c r="N36" s="50">
        <f>Workings!N341-Workings!N338</f>
        <v>0</v>
      </c>
      <c r="O36" s="50">
        <f>Workings!O341-Workings!O338</f>
        <v>12516.526000000013</v>
      </c>
      <c r="P36" s="50">
        <f>Workings!P341-Workings!P338</f>
        <v>0</v>
      </c>
      <c r="Q36" s="50">
        <f>Workings!Q341-Workings!Q338</f>
        <v>0</v>
      </c>
      <c r="R36" s="50">
        <f>Workings!R341-Workings!R338</f>
        <v>0</v>
      </c>
      <c r="S36" s="50">
        <f>Workings!S341-Workings!S338</f>
        <v>0</v>
      </c>
      <c r="T36" s="50">
        <f>Workings!T341-Workings!T338</f>
        <v>0</v>
      </c>
      <c r="U36" s="50">
        <f>Workings!U341-Workings!U338</f>
        <v>-4391.3249999999971</v>
      </c>
      <c r="V36" s="50">
        <f>Workings!V341-Workings!V338</f>
        <v>8823.1999999999971</v>
      </c>
      <c r="W36" s="50">
        <f>Workings!W341-Workings!W338</f>
        <v>0</v>
      </c>
      <c r="X36" s="50">
        <f>Workings!X341-Workings!X338</f>
        <v>0</v>
      </c>
      <c r="Y36" s="50">
        <f>Workings!Y341-Workings!Y338</f>
        <v>0</v>
      </c>
      <c r="Z36" s="50">
        <f>Workings!Z341-Workings!Z338</f>
        <v>0</v>
      </c>
      <c r="AA36" s="50">
        <f>Workings!AA341-Workings!AA338</f>
        <v>6110.9653333333408</v>
      </c>
      <c r="AB36" s="50">
        <f>Workings!AB341-Workings!AB338</f>
        <v>0</v>
      </c>
      <c r="AC36" s="50">
        <f>Workings!AC341-Workings!AC338</f>
        <v>0</v>
      </c>
      <c r="AD36" s="50">
        <f>Workings!AD341-Workings!AD338</f>
        <v>0</v>
      </c>
      <c r="AE36" s="50">
        <f>Workings!AE341-Workings!AE338</f>
        <v>0</v>
      </c>
      <c r="AF36" s="50">
        <f>Workings!AF341-Workings!AF338</f>
        <v>0</v>
      </c>
      <c r="AG36" s="50">
        <f>Workings!AG341-Workings!AG338</f>
        <v>5967.4959999999846</v>
      </c>
      <c r="AH36" s="50">
        <f>Workings!AH341-Workings!AH338</f>
        <v>1518.7740000000049</v>
      </c>
      <c r="AI36" s="50">
        <f>Workings!AI341-Workings!AI338</f>
        <v>0</v>
      </c>
      <c r="AJ36" s="50">
        <f>Workings!AJ341-Workings!AJ338</f>
        <v>0</v>
      </c>
      <c r="AK36" s="50">
        <f>Workings!AK341-Workings!AK338</f>
        <v>0</v>
      </c>
      <c r="AL36" s="50">
        <f>Workings!AL341-Workings!AL338</f>
        <v>0</v>
      </c>
      <c r="AM36" s="50">
        <f>Workings!AM341-Workings!AM338</f>
        <v>7525.5489999999991</v>
      </c>
      <c r="AN36" s="50">
        <f>Workings!AN341-Workings!AN338</f>
        <v>0</v>
      </c>
      <c r="AO36" s="50">
        <f>Workings!AO341-Workings!AO338</f>
        <v>2685.1579999999958</v>
      </c>
      <c r="AP36" s="50">
        <f>Workings!AP341-Workings!AP338</f>
        <v>0</v>
      </c>
      <c r="AQ36" s="50">
        <f>Workings!AQ341-Workings!AQ338</f>
        <v>0</v>
      </c>
      <c r="AR36" s="50">
        <f>Workings!AR341-Workings!AR338</f>
        <v>0</v>
      </c>
      <c r="AS36" s="50">
        <f>Workings!AS341-Workings!AS338</f>
        <v>0</v>
      </c>
      <c r="AT36" s="50">
        <f>Workings!AT341-Workings!AT338</f>
        <v>0</v>
      </c>
      <c r="AU36" s="50">
        <f>Workings!AU341-Workings!AU338</f>
        <v>0</v>
      </c>
      <c r="AV36" s="50">
        <f>Workings!AV341-Workings!AV338</f>
        <v>0</v>
      </c>
      <c r="AW36" s="50">
        <f>Workings!AW341-Workings!AW338</f>
        <v>0</v>
      </c>
      <c r="AX36" s="50">
        <f>Workings!AX341-Workings!AX338</f>
        <v>2441.4440000000177</v>
      </c>
      <c r="AY36" s="50">
        <f>Workings!AY341-Workings!AY338</f>
        <v>19009.691999999981</v>
      </c>
      <c r="AZ36" s="50">
        <f>Workings!AZ341-Workings!AZ338</f>
        <v>0</v>
      </c>
      <c r="BA36" s="50">
        <f>Workings!BA341-Workings!BA338</f>
        <v>0</v>
      </c>
      <c r="BB36" s="50">
        <f>Workings!BB341-Workings!BB338</f>
        <v>0</v>
      </c>
      <c r="BC36" s="50">
        <f>Workings!BC341-Workings!BC338</f>
        <v>0</v>
      </c>
      <c r="BD36" s="50">
        <f>Workings!BD341-Workings!BD338</f>
        <v>0</v>
      </c>
      <c r="BE36" s="50">
        <f>Workings!BE341-Workings!BE338</f>
        <v>0</v>
      </c>
      <c r="BF36" s="50">
        <f>Workings!BF341-Workings!BF338</f>
        <v>0</v>
      </c>
      <c r="BG36" s="50">
        <f>Workings!BG341-Workings!BG338</f>
        <v>0</v>
      </c>
      <c r="BH36" s="50">
        <f>Workings!BH341-Workings!BH338</f>
        <v>0</v>
      </c>
      <c r="BI36" s="50">
        <f>Workings!BI341-Workings!BI338</f>
        <v>0</v>
      </c>
      <c r="BJ36" s="50">
        <f>Workings!BJ341-Workings!BJ338</f>
        <v>0</v>
      </c>
    </row>
    <row r="37" spans="1:62" x14ac:dyDescent="0.3">
      <c r="A37" s="50" t="s">
        <v>200</v>
      </c>
      <c r="C37" s="50">
        <f>-Workings!C348+'Input Sheet'!C260-'Input Sheet'!C266</f>
        <v>-14457</v>
      </c>
      <c r="D37" s="50">
        <f>-(Workings!D348-Workings!C348)</f>
        <v>-17567</v>
      </c>
      <c r="E37" s="50">
        <f>-(Workings!E348-Workings!D348)</f>
        <v>-14116</v>
      </c>
      <c r="F37" s="50">
        <f>-(Workings!F348-Workings!E348)</f>
        <v>31538</v>
      </c>
      <c r="G37" s="50">
        <f>-(Workings!G348-Workings!F348)</f>
        <v>-12900</v>
      </c>
      <c r="H37" s="50">
        <f>-(Workings!H348-Workings!G348)</f>
        <v>-11602</v>
      </c>
      <c r="I37" s="50">
        <f>-(Workings!I348-Workings!H348)</f>
        <v>34604</v>
      </c>
      <c r="J37" s="50">
        <f>-(Workings!J348-Workings!I348)</f>
        <v>-1393</v>
      </c>
      <c r="K37" s="50">
        <f>-(Workings!K348-Workings!J348)</f>
        <v>1638</v>
      </c>
      <c r="L37" s="50">
        <f>-(Workings!L348-Workings!K348)</f>
        <v>8849</v>
      </c>
      <c r="M37" s="50">
        <f>-(Workings!M348-Workings!L348)</f>
        <v>7481</v>
      </c>
      <c r="N37" s="50">
        <f>-(Workings!N348-Workings!M348)</f>
        <v>10295</v>
      </c>
      <c r="O37" s="50">
        <f>-(Workings!O348-Workings!N348)</f>
        <v>-25392</v>
      </c>
      <c r="P37" s="50">
        <f>-(Workings!P348-Workings!O348)</f>
        <v>2810</v>
      </c>
      <c r="Q37" s="50">
        <f>-(Workings!Q348-Workings!P348)</f>
        <v>7680</v>
      </c>
      <c r="R37" s="50">
        <f>-(Workings!R348-Workings!Q348)</f>
        <v>4999</v>
      </c>
      <c r="S37" s="50">
        <f>-(Workings!S348-Workings!R348)</f>
        <v>17173</v>
      </c>
      <c r="T37" s="50">
        <f>-(Workings!T348-Workings!S348)</f>
        <v>21803</v>
      </c>
      <c r="U37" s="50">
        <f>-(Workings!U348-Workings!T348)</f>
        <v>-24261</v>
      </c>
      <c r="V37" s="50">
        <f>-(Workings!V348-Workings!U348)</f>
        <v>27436</v>
      </c>
      <c r="W37" s="50">
        <f>-(Workings!W348-Workings!V348)</f>
        <v>36627</v>
      </c>
      <c r="X37" s="50">
        <f>-(Workings!X348-Workings!W348)</f>
        <v>-48978</v>
      </c>
      <c r="Y37" s="50">
        <f>-(Workings!Y348-Workings!X348)</f>
        <v>47858</v>
      </c>
      <c r="Z37" s="50">
        <f>-(Workings!Z348-Workings!Y348)</f>
        <v>53400</v>
      </c>
      <c r="AA37" s="50">
        <f>-(Workings!AA348-Workings!Z348)</f>
        <v>-101253</v>
      </c>
      <c r="AB37" s="50">
        <f>-(Workings!AB348-Workings!AA348)</f>
        <v>48654</v>
      </c>
      <c r="AC37" s="50">
        <f>-(Workings!AC348-Workings!AB348)</f>
        <v>54974</v>
      </c>
      <c r="AD37" s="50">
        <f>-(Workings!AD348-Workings!AC348)</f>
        <v>-84669</v>
      </c>
      <c r="AE37" s="50">
        <f>-(Workings!AE348-Workings!AD348)</f>
        <v>67427</v>
      </c>
      <c r="AF37" s="50">
        <f>-(Workings!AF348-Workings!AE348)</f>
        <v>73564</v>
      </c>
      <c r="AG37" s="50">
        <f>-(Workings!AG348-Workings!AF348)</f>
        <v>-123485</v>
      </c>
      <c r="AH37" s="50">
        <f>-(Workings!AH348-Workings!AG348)</f>
        <v>87037</v>
      </c>
      <c r="AI37" s="50">
        <f>-(Workings!AI348-Workings!AH348)</f>
        <v>95722</v>
      </c>
      <c r="AJ37" s="50">
        <f>-(Workings!AJ348-Workings!AI348)</f>
        <v>-158015</v>
      </c>
      <c r="AK37" s="50">
        <f>-(Workings!AK348-Workings!AJ348)</f>
        <v>111188</v>
      </c>
      <c r="AL37" s="50">
        <f>-(Workings!AL348-Workings!AK348)</f>
        <v>118845</v>
      </c>
      <c r="AM37" s="50">
        <f>-(Workings!AM348-Workings!AL348)</f>
        <v>-225411</v>
      </c>
      <c r="AN37" s="50">
        <f>-(Workings!AN348-Workings!AM348)</f>
        <v>116443</v>
      </c>
      <c r="AO37" s="50">
        <f>-(Workings!AO348-Workings!AN348)</f>
        <v>123422</v>
      </c>
      <c r="AP37" s="50">
        <f>-(Workings!AP348-Workings!AO348)</f>
        <v>-215433</v>
      </c>
      <c r="AQ37" s="50">
        <f>-(Workings!AQ348-Workings!AP348)</f>
        <v>140726</v>
      </c>
      <c r="AR37" s="50">
        <f>-(Workings!AR348-Workings!AQ348)</f>
        <v>148867</v>
      </c>
      <c r="AS37" s="50">
        <f>-(Workings!AS348-Workings!AR348)</f>
        <v>-265164</v>
      </c>
      <c r="AT37" s="50">
        <f>-(Workings!AT348-Workings!AS348)</f>
        <v>165015</v>
      </c>
      <c r="AU37" s="50">
        <f>-(Workings!AU348-Workings!AT348)</f>
        <v>173022</v>
      </c>
      <c r="AV37" s="50">
        <f>-(Workings!AV348-Workings!AU348)</f>
        <v>-314017</v>
      </c>
      <c r="AW37" s="50">
        <f>-(Workings!AW348-Workings!AV348)</f>
        <v>188905</v>
      </c>
      <c r="AX37" s="50">
        <f>-(Workings!AX348-Workings!AW348)</f>
        <v>195472</v>
      </c>
      <c r="AY37" s="50">
        <f>-(Workings!AY348-Workings!AX348)</f>
        <v>-354257</v>
      </c>
      <c r="AZ37" s="50">
        <f>-(Workings!AZ348-Workings!AY348)</f>
        <v>224831</v>
      </c>
      <c r="BA37" s="50">
        <f>-(Workings!BA348-Workings!AZ348)</f>
        <v>235900</v>
      </c>
      <c r="BB37" s="50">
        <f>-(Workings!BB348-Workings!BA348)</f>
        <v>-424894</v>
      </c>
      <c r="BC37" s="50">
        <f>-(Workings!BC348-Workings!BB348)</f>
        <v>257955</v>
      </c>
      <c r="BD37" s="50">
        <f>-(Workings!BD348-Workings!BC348)</f>
        <v>268939</v>
      </c>
      <c r="BE37" s="50">
        <f>-(Workings!BE348-Workings!BD348)</f>
        <v>-493940</v>
      </c>
      <c r="BF37" s="50">
        <f>-(Workings!BF348-Workings!BE348)</f>
        <v>290826</v>
      </c>
      <c r="BG37" s="50">
        <f>-(Workings!BG348-Workings!BF348)</f>
        <v>301731</v>
      </c>
      <c r="BH37" s="50">
        <f>-(Workings!BH348-Workings!BG348)</f>
        <v>-559840</v>
      </c>
      <c r="BI37" s="50">
        <f>-(Workings!BI348-Workings!BH348)</f>
        <v>323468</v>
      </c>
      <c r="BJ37" s="50">
        <f>-(Workings!BJ348-Workings!BI348)</f>
        <v>334302</v>
      </c>
    </row>
    <row r="38" spans="1:62" x14ac:dyDescent="0.3">
      <c r="A38" s="50" t="s">
        <v>156</v>
      </c>
      <c r="C38" s="50">
        <f>-Workings!C408*-1</f>
        <v>0</v>
      </c>
      <c r="D38" s="50">
        <f>-Workings!D408*-1</f>
        <v>0</v>
      </c>
      <c r="E38" s="50">
        <f>-Workings!E408*-1</f>
        <v>0</v>
      </c>
      <c r="F38" s="50">
        <f>-Workings!F408*-1</f>
        <v>0</v>
      </c>
      <c r="G38" s="50">
        <f>-Workings!G408*-1</f>
        <v>0</v>
      </c>
      <c r="H38" s="50">
        <f>-Workings!H408*-1</f>
        <v>0</v>
      </c>
      <c r="I38" s="50">
        <f>-Workings!I408*-1</f>
        <v>0</v>
      </c>
      <c r="J38" s="50">
        <f>-Workings!J408*-1</f>
        <v>0</v>
      </c>
      <c r="K38" s="50">
        <f>-Workings!K408*-1</f>
        <v>0</v>
      </c>
      <c r="L38" s="50">
        <f>-Workings!L408*-1</f>
        <v>0</v>
      </c>
      <c r="M38" s="50">
        <f>-Workings!M408*-1</f>
        <v>0</v>
      </c>
      <c r="N38" s="50">
        <f>-Workings!N408*-1</f>
        <v>0</v>
      </c>
      <c r="O38" s="50">
        <f>-Workings!O408*-1</f>
        <v>0</v>
      </c>
      <c r="P38" s="50">
        <f>-Workings!P408*-1</f>
        <v>0</v>
      </c>
      <c r="Q38" s="50">
        <f>-Workings!Q408*-1</f>
        <v>0</v>
      </c>
      <c r="R38" s="50">
        <f>-Workings!R408*-1</f>
        <v>0</v>
      </c>
      <c r="S38" s="50">
        <f>-Workings!S408*-1</f>
        <v>0</v>
      </c>
      <c r="T38" s="50">
        <f>-Workings!T408*-1</f>
        <v>0</v>
      </c>
      <c r="U38" s="50">
        <f>-Workings!U408*-1</f>
        <v>0</v>
      </c>
      <c r="V38" s="50">
        <f>-Workings!V408*-1</f>
        <v>0</v>
      </c>
      <c r="W38" s="50">
        <f>-Workings!W408*-1</f>
        <v>0</v>
      </c>
      <c r="X38" s="50">
        <f>-Workings!X408*-1</f>
        <v>0</v>
      </c>
      <c r="Y38" s="50">
        <f>-Workings!Y408*-1</f>
        <v>0</v>
      </c>
      <c r="Z38" s="50">
        <f>-Workings!Z408*-1</f>
        <v>0</v>
      </c>
      <c r="AA38" s="50">
        <f>-Workings!AA408*-1</f>
        <v>0</v>
      </c>
      <c r="AB38" s="50">
        <f>-Workings!AB408*-1</f>
        <v>0</v>
      </c>
      <c r="AC38" s="50">
        <f>-Workings!AC408*-1</f>
        <v>0</v>
      </c>
      <c r="AD38" s="50">
        <f>-Workings!AD408*-1</f>
        <v>0</v>
      </c>
      <c r="AE38" s="50">
        <f>-Workings!AE408*-1</f>
        <v>0</v>
      </c>
      <c r="AF38" s="50">
        <f>-Workings!AF408*-1</f>
        <v>0</v>
      </c>
      <c r="AG38" s="50">
        <f>-Workings!AG408*-1</f>
        <v>0</v>
      </c>
      <c r="AH38" s="50">
        <f>-Workings!AH408*-1</f>
        <v>0</v>
      </c>
      <c r="AI38" s="50">
        <f>-Workings!AI408*-1</f>
        <v>-57867.190453210453</v>
      </c>
      <c r="AJ38" s="50">
        <f>-Workings!AJ408*-1</f>
        <v>0</v>
      </c>
      <c r="AK38" s="50">
        <f>-Workings!AK408*-1</f>
        <v>0</v>
      </c>
      <c r="AL38" s="50">
        <f>-Workings!AL408*-1</f>
        <v>0</v>
      </c>
      <c r="AM38" s="50">
        <f>-Workings!AM408*-1</f>
        <v>0</v>
      </c>
      <c r="AN38" s="50">
        <f>-Workings!AN408*-1</f>
        <v>0</v>
      </c>
      <c r="AO38" s="50">
        <f>-Workings!AO408*-1</f>
        <v>0</v>
      </c>
      <c r="AP38" s="50">
        <f>-Workings!AP408*-1</f>
        <v>0</v>
      </c>
      <c r="AQ38" s="50">
        <f>-Workings!AQ408*-1</f>
        <v>0</v>
      </c>
      <c r="AR38" s="50">
        <f>-Workings!AR408*-1</f>
        <v>0</v>
      </c>
      <c r="AS38" s="50">
        <f>-Workings!AS408*-1</f>
        <v>0</v>
      </c>
      <c r="AT38" s="50">
        <f>-Workings!AT408*-1</f>
        <v>0</v>
      </c>
      <c r="AU38" s="50">
        <f>-Workings!AU408*-1</f>
        <v>-1172115.2649341044</v>
      </c>
      <c r="AV38" s="50">
        <f>-Workings!AV408*-1</f>
        <v>0</v>
      </c>
      <c r="AW38" s="50">
        <f>-Workings!AW408*-1</f>
        <v>0</v>
      </c>
      <c r="AX38" s="50">
        <f>-Workings!AX408*-1</f>
        <v>0</v>
      </c>
      <c r="AY38" s="50">
        <f>-Workings!AY408*-1</f>
        <v>0</v>
      </c>
      <c r="AZ38" s="50">
        <f>-Workings!AZ408*-1</f>
        <v>0</v>
      </c>
      <c r="BA38" s="50">
        <f>-Workings!BA408*-1</f>
        <v>0</v>
      </c>
      <c r="BB38" s="50">
        <f>-Workings!BB408*-1</f>
        <v>0</v>
      </c>
      <c r="BC38" s="50">
        <f>-Workings!BC408*-1</f>
        <v>0</v>
      </c>
      <c r="BD38" s="50">
        <f>-Workings!BD408*-1</f>
        <v>0</v>
      </c>
      <c r="BE38" s="50">
        <f>-Workings!BE408*-1</f>
        <v>0</v>
      </c>
      <c r="BF38" s="50">
        <f>-Workings!BF408*-1</f>
        <v>0</v>
      </c>
      <c r="BG38" s="50">
        <f>-Workings!BG408*-1</f>
        <v>-2596611.7376757469</v>
      </c>
      <c r="BH38" s="50">
        <f>-Workings!BH408*-1</f>
        <v>0</v>
      </c>
      <c r="BI38" s="50">
        <f>-Workings!BI408*-1</f>
        <v>0</v>
      </c>
      <c r="BJ38" s="50">
        <f>-Workings!BJ408*-1</f>
        <v>0</v>
      </c>
    </row>
    <row r="39" spans="1:62" x14ac:dyDescent="0.3">
      <c r="A39" s="50" t="s">
        <v>143</v>
      </c>
      <c r="C39" s="50">
        <f>-Workings!C208</f>
        <v>-32500</v>
      </c>
      <c r="D39" s="50">
        <f>-Workings!D208</f>
        <v>-40000</v>
      </c>
      <c r="E39" s="50">
        <f>-Workings!E208</f>
        <v>-40000</v>
      </c>
      <c r="F39" s="50">
        <f>-Workings!F208</f>
        <v>-42500</v>
      </c>
      <c r="G39" s="50">
        <f>-Workings!G208</f>
        <v>-42500</v>
      </c>
      <c r="H39" s="50">
        <f>-Workings!H208</f>
        <v>-55000</v>
      </c>
      <c r="I39" s="50">
        <f>-Workings!I208</f>
        <v>-55000</v>
      </c>
      <c r="J39" s="50">
        <f>-Workings!J208</f>
        <v>-55000</v>
      </c>
      <c r="K39" s="50">
        <f>-Workings!K208</f>
        <v>-55000</v>
      </c>
      <c r="L39" s="50">
        <f>-Workings!L208</f>
        <v>-55000</v>
      </c>
      <c r="M39" s="50">
        <f>-Workings!M208</f>
        <v>-55000</v>
      </c>
      <c r="N39" s="50">
        <f>-Workings!N208</f>
        <v>-55000</v>
      </c>
      <c r="O39" s="50">
        <f>-Workings!O208</f>
        <v>-57500</v>
      </c>
      <c r="P39" s="50">
        <f>-Workings!P208</f>
        <v>-57500</v>
      </c>
      <c r="Q39" s="50">
        <f>-Workings!Q208</f>
        <v>-57500</v>
      </c>
      <c r="R39" s="50">
        <f>-Workings!R208</f>
        <v>-57500</v>
      </c>
      <c r="S39" s="50">
        <f>-Workings!S208</f>
        <v>-57500</v>
      </c>
      <c r="T39" s="50">
        <f>-Workings!T208</f>
        <v>-57500</v>
      </c>
      <c r="U39" s="50">
        <f>-Workings!U208</f>
        <v>-55000</v>
      </c>
      <c r="V39" s="50">
        <f>-Workings!V208</f>
        <v>-65000</v>
      </c>
      <c r="W39" s="50">
        <f>-Workings!W208</f>
        <v>-65000</v>
      </c>
      <c r="X39" s="50">
        <f>-Workings!X208</f>
        <v>-65000</v>
      </c>
      <c r="Y39" s="50">
        <f>-Workings!Y208</f>
        <v>-65000</v>
      </c>
      <c r="Z39" s="50">
        <f>-Workings!Z208</f>
        <v>-65000</v>
      </c>
      <c r="AA39" s="50">
        <f>-Workings!AA208</f>
        <v>-65000</v>
      </c>
      <c r="AB39" s="50">
        <f>-Workings!AB208</f>
        <v>-65000</v>
      </c>
      <c r="AC39" s="50">
        <f>-Workings!AC208</f>
        <v>-65000</v>
      </c>
      <c r="AD39" s="50">
        <f>-Workings!AD208</f>
        <v>-65000</v>
      </c>
      <c r="AE39" s="50">
        <f>-Workings!AE208</f>
        <v>-65000</v>
      </c>
      <c r="AF39" s="50">
        <f>-Workings!AF208</f>
        <v>-65000</v>
      </c>
      <c r="AG39" s="50">
        <f>-Workings!AG208</f>
        <v>-70000</v>
      </c>
      <c r="AH39" s="50">
        <f>-Workings!AH208</f>
        <v>-72500</v>
      </c>
      <c r="AI39" s="50">
        <f>-Workings!AI208</f>
        <v>-72500</v>
      </c>
      <c r="AJ39" s="50">
        <f>-Workings!AJ208</f>
        <v>-72500</v>
      </c>
      <c r="AK39" s="50">
        <f>-Workings!AK208</f>
        <v>-72500</v>
      </c>
      <c r="AL39" s="50">
        <f>-Workings!AL208</f>
        <v>-72500</v>
      </c>
      <c r="AM39" s="50">
        <f>-Workings!AM208</f>
        <v>-72500</v>
      </c>
      <c r="AN39" s="50">
        <f>-Workings!AN208</f>
        <v>-72500</v>
      </c>
      <c r="AO39" s="50">
        <f>-Workings!AO208</f>
        <v>-75000</v>
      </c>
      <c r="AP39" s="50">
        <f>-Workings!AP208</f>
        <v>-75000</v>
      </c>
      <c r="AQ39" s="50">
        <f>-Workings!AQ208</f>
        <v>-75000</v>
      </c>
      <c r="AR39" s="50">
        <f>-Workings!AR208</f>
        <v>-75000</v>
      </c>
      <c r="AS39" s="50">
        <f>-Workings!AS208</f>
        <v>-75000</v>
      </c>
      <c r="AT39" s="50">
        <f>-Workings!AT208</f>
        <v>-75000</v>
      </c>
      <c r="AU39" s="50">
        <f>-Workings!AU208</f>
        <v>-75000</v>
      </c>
      <c r="AV39" s="50">
        <f>-Workings!AV208</f>
        <v>-75000</v>
      </c>
      <c r="AW39" s="50">
        <f>-Workings!AW208</f>
        <v>-75000</v>
      </c>
      <c r="AX39" s="50">
        <f>-Workings!AX208</f>
        <v>-77500</v>
      </c>
      <c r="AY39" s="50">
        <f>-Workings!AY208</f>
        <v>-85000</v>
      </c>
      <c r="AZ39" s="50">
        <f>-Workings!AZ208</f>
        <v>-85000</v>
      </c>
      <c r="BA39" s="50">
        <f>-Workings!BA208</f>
        <v>-85000</v>
      </c>
      <c r="BB39" s="50">
        <f>-Workings!BB208</f>
        <v>-85000</v>
      </c>
      <c r="BC39" s="50">
        <f>-Workings!BC208</f>
        <v>-85000</v>
      </c>
      <c r="BD39" s="50">
        <f>-Workings!BD208</f>
        <v>-85000</v>
      </c>
      <c r="BE39" s="50">
        <f>-Workings!BE208</f>
        <v>-85000</v>
      </c>
      <c r="BF39" s="50">
        <f>-Workings!BF208</f>
        <v>-85000</v>
      </c>
      <c r="BG39" s="50">
        <f>-Workings!BG208</f>
        <v>-85000</v>
      </c>
      <c r="BH39" s="50">
        <f>-Workings!BH208</f>
        <v>-85000</v>
      </c>
      <c r="BI39" s="50">
        <f>-Workings!BI208</f>
        <v>-85000</v>
      </c>
      <c r="BJ39" s="50">
        <f>-Workings!BJ208</f>
        <v>-85000</v>
      </c>
    </row>
    <row r="40" spans="1:62" x14ac:dyDescent="0.3">
      <c r="A40" s="50" t="s">
        <v>69</v>
      </c>
      <c r="C40" s="50">
        <f>Workings!C294</f>
        <v>0</v>
      </c>
      <c r="D40" s="50">
        <f>Workings!D294</f>
        <v>0</v>
      </c>
      <c r="E40" s="50">
        <f>Workings!E294</f>
        <v>0</v>
      </c>
      <c r="F40" s="50">
        <f>Workings!F294</f>
        <v>0</v>
      </c>
      <c r="G40" s="50">
        <f>Workings!G294</f>
        <v>0</v>
      </c>
      <c r="H40" s="50">
        <f>Workings!H294</f>
        <v>0</v>
      </c>
      <c r="I40" s="50">
        <f>Workings!I294</f>
        <v>0</v>
      </c>
      <c r="J40" s="50">
        <f>Workings!J294</f>
        <v>0</v>
      </c>
      <c r="K40" s="50">
        <f>Workings!K294</f>
        <v>0</v>
      </c>
      <c r="L40" s="50">
        <f>Workings!L294</f>
        <v>0</v>
      </c>
      <c r="M40" s="50">
        <f>Workings!M294</f>
        <v>0</v>
      </c>
      <c r="N40" s="50">
        <f>Workings!N294</f>
        <v>0</v>
      </c>
      <c r="O40" s="50">
        <f>Workings!O294</f>
        <v>0</v>
      </c>
      <c r="P40" s="50">
        <f>Workings!P294</f>
        <v>0</v>
      </c>
      <c r="Q40" s="50">
        <f>Workings!Q294</f>
        <v>0</v>
      </c>
      <c r="R40" s="50">
        <f>Workings!R294</f>
        <v>0</v>
      </c>
      <c r="S40" s="50">
        <f>Workings!S294</f>
        <v>0</v>
      </c>
      <c r="T40" s="50">
        <f>Workings!T294</f>
        <v>0</v>
      </c>
      <c r="U40" s="50">
        <f>Workings!U294</f>
        <v>0</v>
      </c>
      <c r="V40" s="50">
        <f>Workings!V294</f>
        <v>0</v>
      </c>
      <c r="W40" s="50">
        <f>Workings!W294</f>
        <v>0</v>
      </c>
      <c r="X40" s="50">
        <f>Workings!X294</f>
        <v>0</v>
      </c>
      <c r="Y40" s="50">
        <f>Workings!Y294</f>
        <v>0</v>
      </c>
      <c r="Z40" s="50">
        <f>Workings!Z294</f>
        <v>0</v>
      </c>
      <c r="AA40" s="50">
        <f>Workings!AA294</f>
        <v>0</v>
      </c>
      <c r="AB40" s="50">
        <f>Workings!AB294</f>
        <v>0</v>
      </c>
      <c r="AC40" s="50">
        <f>Workings!AC294</f>
        <v>0</v>
      </c>
      <c r="AD40" s="50">
        <f>Workings!AD294</f>
        <v>0</v>
      </c>
      <c r="AE40" s="50">
        <f>Workings!AE294</f>
        <v>0</v>
      </c>
      <c r="AF40" s="50">
        <f>Workings!AF294</f>
        <v>0</v>
      </c>
      <c r="AG40" s="50">
        <f>Workings!AG294</f>
        <v>0</v>
      </c>
      <c r="AH40" s="50">
        <f>Workings!AH294</f>
        <v>0</v>
      </c>
      <c r="AI40" s="50">
        <f>Workings!AI294</f>
        <v>0</v>
      </c>
      <c r="AJ40" s="50">
        <f>Workings!AJ294</f>
        <v>0</v>
      </c>
      <c r="AK40" s="50">
        <f>Workings!AK294</f>
        <v>0</v>
      </c>
      <c r="AL40" s="50">
        <f>Workings!AL294</f>
        <v>0</v>
      </c>
      <c r="AM40" s="50">
        <f>Workings!AM294</f>
        <v>0</v>
      </c>
      <c r="AN40" s="50">
        <f>Workings!AN294</f>
        <v>0</v>
      </c>
      <c r="AO40" s="50">
        <f>Workings!AO294</f>
        <v>0</v>
      </c>
      <c r="AP40" s="50">
        <f>Workings!AP294</f>
        <v>0</v>
      </c>
      <c r="AQ40" s="50">
        <f>Workings!AQ294</f>
        <v>0</v>
      </c>
      <c r="AR40" s="50">
        <f>Workings!AR294</f>
        <v>0</v>
      </c>
      <c r="AS40" s="50">
        <f>Workings!AS294</f>
        <v>0</v>
      </c>
      <c r="AT40" s="50">
        <f>Workings!AT294</f>
        <v>0</v>
      </c>
      <c r="AU40" s="50">
        <f>Workings!AU294</f>
        <v>0</v>
      </c>
      <c r="AV40" s="50">
        <f>Workings!AV294</f>
        <v>0</v>
      </c>
      <c r="AW40" s="50">
        <f>Workings!AW294</f>
        <v>0</v>
      </c>
      <c r="AX40" s="50">
        <f>Workings!AX294</f>
        <v>0</v>
      </c>
      <c r="AY40" s="50">
        <f>Workings!AY294</f>
        <v>0</v>
      </c>
      <c r="AZ40" s="50">
        <f>Workings!AZ294</f>
        <v>0</v>
      </c>
      <c r="BA40" s="50">
        <f>Workings!BA294</f>
        <v>0</v>
      </c>
      <c r="BB40" s="50">
        <f>Workings!BB294</f>
        <v>0</v>
      </c>
      <c r="BC40" s="50">
        <f>Workings!BC294</f>
        <v>0</v>
      </c>
      <c r="BD40" s="50">
        <f>Workings!BD294</f>
        <v>0</v>
      </c>
      <c r="BE40" s="50">
        <f>Workings!BE294</f>
        <v>0</v>
      </c>
      <c r="BF40" s="50">
        <f>Workings!BF294</f>
        <v>0</v>
      </c>
      <c r="BG40" s="50">
        <f>Workings!BG294</f>
        <v>0</v>
      </c>
      <c r="BH40" s="50">
        <f>Workings!BH294</f>
        <v>0</v>
      </c>
      <c r="BI40" s="50">
        <f>Workings!BI294</f>
        <v>0</v>
      </c>
      <c r="BJ40" s="50">
        <f>Workings!BJ294</f>
        <v>0</v>
      </c>
    </row>
    <row r="41" spans="1:62" x14ac:dyDescent="0.3">
      <c r="A41" s="50" t="s">
        <v>70</v>
      </c>
      <c r="C41" s="50">
        <f>-Workings!C295</f>
        <v>0</v>
      </c>
      <c r="D41" s="50">
        <f>-Workings!D295</f>
        <v>0</v>
      </c>
      <c r="E41" s="50">
        <f>-Workings!E295</f>
        <v>0</v>
      </c>
      <c r="F41" s="50">
        <f>-Workings!F295</f>
        <v>0</v>
      </c>
      <c r="G41" s="50">
        <f>-Workings!G295</f>
        <v>0</v>
      </c>
      <c r="H41" s="50">
        <f>-Workings!H295</f>
        <v>0</v>
      </c>
      <c r="I41" s="50">
        <f>-Workings!I295</f>
        <v>0</v>
      </c>
      <c r="J41" s="50">
        <f>-Workings!J295</f>
        <v>0</v>
      </c>
      <c r="K41" s="50">
        <f>-Workings!K295</f>
        <v>0</v>
      </c>
      <c r="L41" s="50">
        <f>-Workings!L295</f>
        <v>0</v>
      </c>
      <c r="M41" s="50">
        <f>-Workings!M295</f>
        <v>0</v>
      </c>
      <c r="N41" s="50">
        <f>-Workings!N295</f>
        <v>0</v>
      </c>
      <c r="O41" s="50">
        <f>-Workings!O295</f>
        <v>0</v>
      </c>
      <c r="P41" s="50">
        <f>-Workings!P295</f>
        <v>0</v>
      </c>
      <c r="Q41" s="50">
        <f>-Workings!Q295</f>
        <v>0</v>
      </c>
      <c r="R41" s="50">
        <f>-Workings!R295</f>
        <v>0</v>
      </c>
      <c r="S41" s="50">
        <f>-Workings!S295</f>
        <v>0</v>
      </c>
      <c r="T41" s="50">
        <f>-Workings!T295</f>
        <v>0</v>
      </c>
      <c r="U41" s="50">
        <f>-Workings!U295</f>
        <v>0</v>
      </c>
      <c r="V41" s="50">
        <f>-Workings!V295</f>
        <v>0</v>
      </c>
      <c r="W41" s="50">
        <f>-Workings!W295</f>
        <v>0</v>
      </c>
      <c r="X41" s="50">
        <f>-Workings!X295</f>
        <v>0</v>
      </c>
      <c r="Y41" s="50">
        <f>-Workings!Y295</f>
        <v>0</v>
      </c>
      <c r="Z41" s="50">
        <f>-Workings!Z295</f>
        <v>0</v>
      </c>
      <c r="AA41" s="50">
        <f>-Workings!AA295</f>
        <v>0</v>
      </c>
      <c r="AB41" s="50">
        <f>-Workings!AB295</f>
        <v>0</v>
      </c>
      <c r="AC41" s="50">
        <f>-Workings!AC295</f>
        <v>0</v>
      </c>
      <c r="AD41" s="50">
        <f>-Workings!AD295</f>
        <v>0</v>
      </c>
      <c r="AE41" s="50">
        <f>-Workings!AE295</f>
        <v>0</v>
      </c>
      <c r="AF41" s="50">
        <f>-Workings!AF295</f>
        <v>0</v>
      </c>
      <c r="AG41" s="50">
        <f>-Workings!AG295</f>
        <v>0</v>
      </c>
      <c r="AH41" s="50">
        <f>-Workings!AH295</f>
        <v>0</v>
      </c>
      <c r="AI41" s="50">
        <f>-Workings!AI295</f>
        <v>0</v>
      </c>
      <c r="AJ41" s="50">
        <f>-Workings!AJ295</f>
        <v>0</v>
      </c>
      <c r="AK41" s="50">
        <f>-Workings!AK295</f>
        <v>0</v>
      </c>
      <c r="AL41" s="50">
        <f>-Workings!AL295</f>
        <v>0</v>
      </c>
      <c r="AM41" s="50">
        <f>-Workings!AM295</f>
        <v>0</v>
      </c>
      <c r="AN41" s="50">
        <f>-Workings!AN295</f>
        <v>0</v>
      </c>
      <c r="AO41" s="50">
        <f>-Workings!AO295</f>
        <v>0</v>
      </c>
      <c r="AP41" s="50">
        <f>-Workings!AP295</f>
        <v>0</v>
      </c>
      <c r="AQ41" s="50">
        <f>-Workings!AQ295</f>
        <v>0</v>
      </c>
      <c r="AR41" s="50">
        <f>-Workings!AR295</f>
        <v>0</v>
      </c>
      <c r="AS41" s="50">
        <f>-Workings!AS295</f>
        <v>0</v>
      </c>
      <c r="AT41" s="50">
        <f>-Workings!AT295</f>
        <v>0</v>
      </c>
      <c r="AU41" s="50">
        <f>-Workings!AU295</f>
        <v>0</v>
      </c>
      <c r="AV41" s="50">
        <f>-Workings!AV295</f>
        <v>0</v>
      </c>
      <c r="AW41" s="50">
        <f>-Workings!AW295</f>
        <v>0</v>
      </c>
      <c r="AX41" s="50">
        <f>-Workings!AX295</f>
        <v>0</v>
      </c>
      <c r="AY41" s="50">
        <f>-Workings!AY295</f>
        <v>0</v>
      </c>
      <c r="AZ41" s="50">
        <f>-Workings!AZ295</f>
        <v>0</v>
      </c>
      <c r="BA41" s="50">
        <f>-Workings!BA295</f>
        <v>0</v>
      </c>
      <c r="BB41" s="50">
        <f>-Workings!BB295</f>
        <v>0</v>
      </c>
      <c r="BC41" s="50">
        <f>-Workings!BC295</f>
        <v>0</v>
      </c>
      <c r="BD41" s="50">
        <f>-Workings!BD295</f>
        <v>0</v>
      </c>
      <c r="BE41" s="50">
        <f>-Workings!BE295</f>
        <v>0</v>
      </c>
      <c r="BF41" s="50">
        <f>-Workings!BF295</f>
        <v>0</v>
      </c>
      <c r="BG41" s="50">
        <f>-Workings!BG295</f>
        <v>0</v>
      </c>
      <c r="BH41" s="50">
        <f>-Workings!BH295</f>
        <v>0</v>
      </c>
      <c r="BI41" s="50">
        <f>-Workings!BI295</f>
        <v>0</v>
      </c>
      <c r="BJ41" s="50">
        <f>-Workings!BJ295</f>
        <v>0</v>
      </c>
    </row>
    <row r="42" spans="1:62" x14ac:dyDescent="0.3">
      <c r="A42" s="50" t="s">
        <v>144</v>
      </c>
      <c r="C42" s="50">
        <f>'Input Sheet'!C235-'Input Sheet'!C273-'Input Sheet'!C274</f>
        <v>0</v>
      </c>
      <c r="D42" s="50">
        <f>'Input Sheet'!D235</f>
        <v>0</v>
      </c>
      <c r="E42" s="50">
        <f>'Input Sheet'!E235</f>
        <v>0</v>
      </c>
      <c r="F42" s="50">
        <f>'Input Sheet'!F235</f>
        <v>0</v>
      </c>
      <c r="G42" s="50">
        <f>'Input Sheet'!G235</f>
        <v>0</v>
      </c>
      <c r="H42" s="50">
        <f>'Input Sheet'!H235</f>
        <v>0</v>
      </c>
      <c r="I42" s="50">
        <f>'Input Sheet'!I235</f>
        <v>0</v>
      </c>
      <c r="J42" s="50">
        <f>'Input Sheet'!J235</f>
        <v>0</v>
      </c>
      <c r="K42" s="50">
        <f>'Input Sheet'!K235</f>
        <v>0</v>
      </c>
      <c r="L42" s="50">
        <f>'Input Sheet'!L235</f>
        <v>0</v>
      </c>
      <c r="M42" s="50">
        <f>'Input Sheet'!M235</f>
        <v>0</v>
      </c>
      <c r="N42" s="50">
        <f>'Input Sheet'!N235</f>
        <v>0</v>
      </c>
      <c r="O42" s="50">
        <f>'Input Sheet'!O235</f>
        <v>0</v>
      </c>
      <c r="P42" s="50">
        <f>'Input Sheet'!P235</f>
        <v>0</v>
      </c>
      <c r="Q42" s="50">
        <f>'Input Sheet'!Q235</f>
        <v>0</v>
      </c>
      <c r="R42" s="50">
        <f>'Input Sheet'!R235</f>
        <v>0</v>
      </c>
      <c r="S42" s="50">
        <f>'Input Sheet'!S235</f>
        <v>0</v>
      </c>
      <c r="T42" s="50">
        <f>'Input Sheet'!T235</f>
        <v>0</v>
      </c>
      <c r="U42" s="50">
        <f>'Input Sheet'!U235</f>
        <v>0</v>
      </c>
      <c r="V42" s="50">
        <f>'Input Sheet'!V235</f>
        <v>0</v>
      </c>
      <c r="W42" s="50">
        <f>'Input Sheet'!W235</f>
        <v>0</v>
      </c>
      <c r="X42" s="50">
        <f>'Input Sheet'!X235</f>
        <v>0</v>
      </c>
      <c r="Y42" s="50">
        <f>'Input Sheet'!Y235</f>
        <v>0</v>
      </c>
      <c r="Z42" s="50">
        <f>'Input Sheet'!Z235</f>
        <v>0</v>
      </c>
      <c r="AA42" s="50">
        <f>'Input Sheet'!AA235</f>
        <v>0</v>
      </c>
      <c r="AB42" s="50">
        <f>'Input Sheet'!AB235</f>
        <v>0</v>
      </c>
      <c r="AC42" s="50">
        <f>'Input Sheet'!AC235</f>
        <v>0</v>
      </c>
      <c r="AD42" s="50">
        <f>'Input Sheet'!AD235</f>
        <v>0</v>
      </c>
      <c r="AE42" s="50">
        <f>'Input Sheet'!AE235</f>
        <v>0</v>
      </c>
      <c r="AF42" s="50">
        <f>'Input Sheet'!AF235</f>
        <v>0</v>
      </c>
      <c r="AG42" s="50">
        <f>'Input Sheet'!AG235</f>
        <v>0</v>
      </c>
      <c r="AH42" s="50">
        <f>'Input Sheet'!AH235</f>
        <v>0</v>
      </c>
      <c r="AI42" s="50">
        <f>'Input Sheet'!AI235</f>
        <v>0</v>
      </c>
      <c r="AJ42" s="50">
        <f>'Input Sheet'!AJ235</f>
        <v>0</v>
      </c>
      <c r="AK42" s="50">
        <f>'Input Sheet'!AK235</f>
        <v>0</v>
      </c>
      <c r="AL42" s="50">
        <f>'Input Sheet'!AL235</f>
        <v>0</v>
      </c>
      <c r="AM42" s="50">
        <f>'Input Sheet'!AM235</f>
        <v>0</v>
      </c>
      <c r="AN42" s="50">
        <f>'Input Sheet'!AN235</f>
        <v>0</v>
      </c>
      <c r="AO42" s="50">
        <f>'Input Sheet'!AO235</f>
        <v>0</v>
      </c>
      <c r="AP42" s="50">
        <f>'Input Sheet'!AP235</f>
        <v>0</v>
      </c>
      <c r="AQ42" s="50">
        <f>'Input Sheet'!AQ235</f>
        <v>0</v>
      </c>
      <c r="AR42" s="50">
        <f>'Input Sheet'!AR235</f>
        <v>0</v>
      </c>
      <c r="AS42" s="50">
        <f>'Input Sheet'!AS235</f>
        <v>0</v>
      </c>
      <c r="AT42" s="50">
        <f>'Input Sheet'!AT235</f>
        <v>0</v>
      </c>
      <c r="AU42" s="50">
        <f>'Input Sheet'!AU235</f>
        <v>0</v>
      </c>
      <c r="AV42" s="50">
        <f>'Input Sheet'!AV235</f>
        <v>0</v>
      </c>
      <c r="AW42" s="50">
        <f>'Input Sheet'!AW235</f>
        <v>0</v>
      </c>
      <c r="AX42" s="50">
        <f>'Input Sheet'!AX235</f>
        <v>0</v>
      </c>
      <c r="AY42" s="50">
        <f>'Input Sheet'!AY235</f>
        <v>0</v>
      </c>
      <c r="AZ42" s="50">
        <f>'Input Sheet'!AZ235</f>
        <v>0</v>
      </c>
      <c r="BA42" s="50">
        <f>'Input Sheet'!BA235</f>
        <v>0</v>
      </c>
      <c r="BB42" s="50">
        <f>'Input Sheet'!BB235</f>
        <v>0</v>
      </c>
      <c r="BC42" s="50">
        <f>'Input Sheet'!BC235</f>
        <v>0</v>
      </c>
      <c r="BD42" s="50">
        <f>'Input Sheet'!BD235</f>
        <v>0</v>
      </c>
      <c r="BE42" s="50">
        <f>'Input Sheet'!BE235</f>
        <v>0</v>
      </c>
      <c r="BF42" s="50">
        <f>'Input Sheet'!BF235</f>
        <v>0</v>
      </c>
      <c r="BG42" s="50">
        <f>'Input Sheet'!BG235</f>
        <v>0</v>
      </c>
      <c r="BH42" s="50">
        <f>'Input Sheet'!BH235</f>
        <v>0</v>
      </c>
      <c r="BI42" s="50">
        <f>'Input Sheet'!BI235</f>
        <v>0</v>
      </c>
      <c r="BJ42" s="50">
        <f>'Input Sheet'!BJ235</f>
        <v>0</v>
      </c>
    </row>
    <row r="43" spans="1:62" x14ac:dyDescent="0.3">
      <c r="A43" s="50" t="s">
        <v>180</v>
      </c>
      <c r="C43" s="50">
        <f>-Workings!C395</f>
        <v>0</v>
      </c>
      <c r="D43" s="50">
        <f>-Workings!D395</f>
        <v>0</v>
      </c>
      <c r="E43" s="50">
        <f>-Workings!E395</f>
        <v>0</v>
      </c>
      <c r="F43" s="50">
        <f>-Workings!F395</f>
        <v>0</v>
      </c>
      <c r="G43" s="50">
        <f>-Workings!G395</f>
        <v>0</v>
      </c>
      <c r="H43" s="50">
        <f>-Workings!H395</f>
        <v>0</v>
      </c>
      <c r="I43" s="50">
        <f>-Workings!I395</f>
        <v>0</v>
      </c>
      <c r="J43" s="50">
        <f>-Workings!J395</f>
        <v>0</v>
      </c>
      <c r="K43" s="50">
        <f>-Workings!K395</f>
        <v>0</v>
      </c>
      <c r="L43" s="50">
        <f>-Workings!L395</f>
        <v>0</v>
      </c>
      <c r="M43" s="50">
        <f>-Workings!M395</f>
        <v>0</v>
      </c>
      <c r="N43" s="50">
        <f>-Workings!N395</f>
        <v>0</v>
      </c>
      <c r="O43" s="50">
        <f>-Workings!O395</f>
        <v>0</v>
      </c>
      <c r="P43" s="50">
        <f>-Workings!P395</f>
        <v>0</v>
      </c>
      <c r="Q43" s="50">
        <f>-Workings!Q395</f>
        <v>0</v>
      </c>
      <c r="R43" s="50">
        <f>-Workings!R395</f>
        <v>0</v>
      </c>
      <c r="S43" s="50">
        <f>-Workings!S395</f>
        <v>0</v>
      </c>
      <c r="T43" s="50">
        <f>-Workings!T395</f>
        <v>0</v>
      </c>
      <c r="U43" s="50">
        <f>-Workings!U395</f>
        <v>0</v>
      </c>
      <c r="V43" s="50">
        <f>-Workings!V395</f>
        <v>0</v>
      </c>
      <c r="W43" s="50">
        <f>-Workings!W395</f>
        <v>0</v>
      </c>
      <c r="X43" s="50">
        <f>-Workings!X395</f>
        <v>0</v>
      </c>
      <c r="Y43" s="50">
        <f>-Workings!Y395</f>
        <v>0</v>
      </c>
      <c r="Z43" s="50">
        <f>-Workings!Z395</f>
        <v>0</v>
      </c>
      <c r="AA43" s="50">
        <f>-Workings!AA395</f>
        <v>0</v>
      </c>
      <c r="AB43" s="50">
        <f>-Workings!AB395</f>
        <v>0</v>
      </c>
      <c r="AC43" s="50">
        <f>-Workings!AC395</f>
        <v>0</v>
      </c>
      <c r="AD43" s="50">
        <f>-Workings!AD395</f>
        <v>0</v>
      </c>
      <c r="AE43" s="50">
        <f>-Workings!AE395</f>
        <v>0</v>
      </c>
      <c r="AF43" s="50">
        <f>-Workings!AF395</f>
        <v>0</v>
      </c>
      <c r="AG43" s="50">
        <f>-Workings!AG395</f>
        <v>0</v>
      </c>
      <c r="AH43" s="50">
        <f>-Workings!AH395</f>
        <v>0</v>
      </c>
      <c r="AI43" s="50">
        <f>-Workings!AI395</f>
        <v>0</v>
      </c>
      <c r="AJ43" s="50">
        <f>-Workings!AJ395</f>
        <v>0</v>
      </c>
      <c r="AK43" s="50">
        <f>-Workings!AK395</f>
        <v>0</v>
      </c>
      <c r="AL43" s="50">
        <f>-Workings!AL395</f>
        <v>0</v>
      </c>
      <c r="AM43" s="50">
        <f>-Workings!AM395</f>
        <v>0</v>
      </c>
      <c r="AN43" s="50">
        <f>-Workings!AN395</f>
        <v>0</v>
      </c>
      <c r="AO43" s="50">
        <f>-Workings!AO395</f>
        <v>0</v>
      </c>
      <c r="AP43" s="50">
        <f>-Workings!AP395</f>
        <v>0</v>
      </c>
      <c r="AQ43" s="50">
        <f>-Workings!AQ395</f>
        <v>0</v>
      </c>
      <c r="AR43" s="50">
        <f>-Workings!AR395</f>
        <v>0</v>
      </c>
      <c r="AS43" s="50">
        <f>-Workings!AS395</f>
        <v>0</v>
      </c>
      <c r="AT43" s="50">
        <f>-Workings!AT395</f>
        <v>0</v>
      </c>
      <c r="AU43" s="50">
        <f>-Workings!AU395</f>
        <v>0</v>
      </c>
      <c r="AV43" s="50">
        <f>-Workings!AV395</f>
        <v>0</v>
      </c>
      <c r="AW43" s="50">
        <f>-Workings!AW395</f>
        <v>0</v>
      </c>
      <c r="AX43" s="50">
        <f>-Workings!AX395</f>
        <v>0</v>
      </c>
      <c r="AY43" s="50">
        <f>-Workings!AY395</f>
        <v>0</v>
      </c>
      <c r="AZ43" s="50">
        <f>-Workings!AZ395</f>
        <v>0</v>
      </c>
      <c r="BA43" s="50">
        <f>-Workings!BA395</f>
        <v>0</v>
      </c>
      <c r="BB43" s="50">
        <f>-Workings!BB395</f>
        <v>0</v>
      </c>
      <c r="BC43" s="50">
        <f>-Workings!BC395</f>
        <v>0</v>
      </c>
      <c r="BD43" s="50">
        <f>-Workings!BD395</f>
        <v>0</v>
      </c>
      <c r="BE43" s="50">
        <f>-Workings!BE395</f>
        <v>0</v>
      </c>
      <c r="BF43" s="50">
        <f>-Workings!BF395</f>
        <v>0</v>
      </c>
      <c r="BG43" s="50">
        <f>-Workings!BG395</f>
        <v>0</v>
      </c>
      <c r="BH43" s="50">
        <f>-Workings!BH395</f>
        <v>0</v>
      </c>
      <c r="BI43" s="50">
        <f>-Workings!BI395</f>
        <v>0</v>
      </c>
      <c r="BJ43" s="50">
        <f>-Workings!BJ395</f>
        <v>0</v>
      </c>
    </row>
    <row r="45" spans="1:62" ht="18" thickBot="1" x14ac:dyDescent="0.35">
      <c r="A45" s="50" t="s">
        <v>145</v>
      </c>
      <c r="C45" s="58">
        <f>SUM(C32:C43)</f>
        <v>-83008.681814236101</v>
      </c>
      <c r="D45" s="58">
        <f t="shared" ref="D45:BJ45" si="16">SUM(D32:D43)</f>
        <v>-182013.85248961771</v>
      </c>
      <c r="E45" s="58">
        <f t="shared" si="16"/>
        <v>-198663.64741818781</v>
      </c>
      <c r="F45" s="58">
        <f t="shared" si="16"/>
        <v>-134870.21883859823</v>
      </c>
      <c r="G45" s="58">
        <f t="shared" si="16"/>
        <v>-183828.42163464354</v>
      </c>
      <c r="H45" s="58">
        <f t="shared" si="16"/>
        <v>-197395.16214656289</v>
      </c>
      <c r="I45" s="58">
        <f t="shared" si="16"/>
        <v>-142443.37039277045</v>
      </c>
      <c r="J45" s="58">
        <f t="shared" si="16"/>
        <v>-134832.40642688435</v>
      </c>
      <c r="K45" s="58">
        <f t="shared" si="16"/>
        <v>-114798.29851997102</v>
      </c>
      <c r="L45" s="58">
        <f t="shared" si="16"/>
        <v>-90852.516863485798</v>
      </c>
      <c r="M45" s="58">
        <f t="shared" si="16"/>
        <v>-75804.383595287451</v>
      </c>
      <c r="N45" s="58">
        <f t="shared" si="16"/>
        <v>-56843.493894944513</v>
      </c>
      <c r="O45" s="58">
        <f t="shared" si="16"/>
        <v>-82135.847978684644</v>
      </c>
      <c r="P45" s="58">
        <f t="shared" si="16"/>
        <v>-159908.10490828092</v>
      </c>
      <c r="Q45" s="58">
        <f t="shared" si="16"/>
        <v>-121641.00893518188</v>
      </c>
      <c r="R45" s="58">
        <f t="shared" si="16"/>
        <v>-97112.727902813946</v>
      </c>
      <c r="S45" s="58">
        <f t="shared" si="16"/>
        <v>-57921.419000676549</v>
      </c>
      <c r="T45" s="58">
        <f t="shared" si="16"/>
        <v>-26510.728259325813</v>
      </c>
      <c r="U45" s="58">
        <f t="shared" si="16"/>
        <v>-38810.743544458062</v>
      </c>
      <c r="V45" s="58">
        <f t="shared" si="16"/>
        <v>28001.813744369618</v>
      </c>
      <c r="W45" s="58">
        <f t="shared" si="16"/>
        <v>32865.875681083635</v>
      </c>
      <c r="X45" s="58">
        <f t="shared" si="16"/>
        <v>3358.6088843659672</v>
      </c>
      <c r="Y45" s="58">
        <f t="shared" si="16"/>
        <v>133441.30830531026</v>
      </c>
      <c r="Z45" s="58">
        <f t="shared" si="16"/>
        <v>172222.28313698113</v>
      </c>
      <c r="AA45" s="58">
        <f t="shared" si="16"/>
        <v>58754.174655148876</v>
      </c>
      <c r="AB45" s="58">
        <f t="shared" si="16"/>
        <v>122343.94802824914</v>
      </c>
      <c r="AC45" s="58">
        <f t="shared" si="16"/>
        <v>166406.27470414358</v>
      </c>
      <c r="AD45" s="58">
        <f t="shared" si="16"/>
        <v>63392.985886455863</v>
      </c>
      <c r="AE45" s="58">
        <f t="shared" si="16"/>
        <v>253136.20056506852</v>
      </c>
      <c r="AF45" s="58">
        <f t="shared" si="16"/>
        <v>296883.95687648503</v>
      </c>
      <c r="AG45" s="58">
        <f t="shared" si="16"/>
        <v>123680.36443231453</v>
      </c>
      <c r="AH45" s="58">
        <f t="shared" si="16"/>
        <v>358363.83379377855</v>
      </c>
      <c r="AI45" s="58">
        <f t="shared" si="16"/>
        <v>360259.263525986</v>
      </c>
      <c r="AJ45" s="58">
        <f t="shared" si="16"/>
        <v>215292.74888238416</v>
      </c>
      <c r="AK45" s="58">
        <f t="shared" si="16"/>
        <v>529651.17428714037</v>
      </c>
      <c r="AL45" s="58">
        <f t="shared" si="16"/>
        <v>582245.64476664457</v>
      </c>
      <c r="AM45" s="58">
        <f t="shared" si="16"/>
        <v>291378.59722240409</v>
      </c>
      <c r="AN45" s="58">
        <f t="shared" si="16"/>
        <v>546035.29024726013</v>
      </c>
      <c r="AO45" s="58">
        <f t="shared" si="16"/>
        <v>596729.07696648221</v>
      </c>
      <c r="AP45" s="58">
        <f t="shared" si="16"/>
        <v>296293.9536793147</v>
      </c>
      <c r="AQ45" s="58">
        <f t="shared" si="16"/>
        <v>706487.90184321033</v>
      </c>
      <c r="AR45" s="58">
        <f t="shared" si="16"/>
        <v>762591.64554819441</v>
      </c>
      <c r="AS45" s="58">
        <f t="shared" si="16"/>
        <v>395708.71983376588</v>
      </c>
      <c r="AT45" s="58">
        <f t="shared" si="16"/>
        <v>873470.57707667351</v>
      </c>
      <c r="AU45" s="58">
        <f t="shared" si="16"/>
        <v>-244947.96898098045</v>
      </c>
      <c r="AV45" s="58">
        <f t="shared" si="16"/>
        <v>486630.29085840064</v>
      </c>
      <c r="AW45" s="58">
        <f t="shared" si="16"/>
        <v>1036605.5193222668</v>
      </c>
      <c r="AX45" s="58">
        <f t="shared" si="16"/>
        <v>1085481.2429692768</v>
      </c>
      <c r="AY45" s="58">
        <f t="shared" si="16"/>
        <v>533709.49410061026</v>
      </c>
      <c r="AZ45" s="58">
        <f t="shared" si="16"/>
        <v>1195572.2422428601</v>
      </c>
      <c r="BA45" s="58">
        <f t="shared" si="16"/>
        <v>1289609.8549905075</v>
      </c>
      <c r="BB45" s="58">
        <f t="shared" si="16"/>
        <v>693111.54793048184</v>
      </c>
      <c r="BC45" s="58">
        <f t="shared" si="16"/>
        <v>1441177.1788812648</v>
      </c>
      <c r="BD45" s="58">
        <f t="shared" si="16"/>
        <v>1517328.1808329034</v>
      </c>
      <c r="BE45" s="58">
        <f t="shared" si="16"/>
        <v>818435.80024822312</v>
      </c>
      <c r="BF45" s="58">
        <f t="shared" si="16"/>
        <v>1668268.1675831224</v>
      </c>
      <c r="BG45" s="58">
        <f t="shared" si="16"/>
        <v>-856199.29042866221</v>
      </c>
      <c r="BH45" s="58">
        <f t="shared" si="16"/>
        <v>942556.000449338</v>
      </c>
      <c r="BI45" s="58">
        <f t="shared" si="16"/>
        <v>1890816.1598127207</v>
      </c>
      <c r="BJ45" s="58">
        <f t="shared" si="16"/>
        <v>1966574.2004545333</v>
      </c>
    </row>
    <row r="46" spans="1:62" ht="18" thickTop="1" x14ac:dyDescent="0.3"/>
    <row r="47" spans="1:62" x14ac:dyDescent="0.3">
      <c r="A47" s="50" t="str">
        <f>A25</f>
        <v>Balance B/Fwd</v>
      </c>
      <c r="C47" s="50">
        <f>C25</f>
        <v>0</v>
      </c>
      <c r="D47" s="50">
        <f>C50</f>
        <v>-83008.681814236101</v>
      </c>
      <c r="E47" s="50">
        <f t="shared" ref="E47:BJ47" si="17">D50</f>
        <v>-265022.53430385381</v>
      </c>
      <c r="F47" s="50">
        <f t="shared" si="17"/>
        <v>-463686.18172204163</v>
      </c>
      <c r="G47" s="50">
        <f t="shared" si="17"/>
        <v>-598556.4005606398</v>
      </c>
      <c r="H47" s="50">
        <f t="shared" si="17"/>
        <v>-782384.82219528337</v>
      </c>
      <c r="I47" s="50">
        <f t="shared" si="17"/>
        <v>-979779.98434184631</v>
      </c>
      <c r="J47" s="50">
        <f t="shared" si="17"/>
        <v>-1122223.3547346168</v>
      </c>
      <c r="K47" s="50">
        <f t="shared" si="17"/>
        <v>-1257055.7611615011</v>
      </c>
      <c r="L47" s="50">
        <f t="shared" si="17"/>
        <v>-1371854.0596814721</v>
      </c>
      <c r="M47" s="50">
        <f t="shared" si="17"/>
        <v>-1462706.5765449579</v>
      </c>
      <c r="N47" s="50">
        <f t="shared" si="17"/>
        <v>-1538510.9601402455</v>
      </c>
      <c r="O47" s="50">
        <f t="shared" si="17"/>
        <v>-1595354.4540351899</v>
      </c>
      <c r="P47" s="50">
        <f t="shared" si="17"/>
        <v>-1677490.3020138745</v>
      </c>
      <c r="Q47" s="50">
        <f t="shared" si="17"/>
        <v>-1837398.4069221555</v>
      </c>
      <c r="R47" s="50">
        <f t="shared" si="17"/>
        <v>-1959039.4158573374</v>
      </c>
      <c r="S47" s="50">
        <f t="shared" si="17"/>
        <v>-2056152.1437601515</v>
      </c>
      <c r="T47" s="50">
        <f t="shared" si="17"/>
        <v>-2114073.5627608281</v>
      </c>
      <c r="U47" s="50">
        <f t="shared" si="17"/>
        <v>-2140584.291020154</v>
      </c>
      <c r="V47" s="50">
        <f t="shared" si="17"/>
        <v>-2179395.034564612</v>
      </c>
      <c r="W47" s="50">
        <f t="shared" si="17"/>
        <v>-2151393.2208202425</v>
      </c>
      <c r="X47" s="50">
        <f t="shared" si="17"/>
        <v>-2118527.3451391589</v>
      </c>
      <c r="Y47" s="50">
        <f t="shared" si="17"/>
        <v>-2115168.7362547931</v>
      </c>
      <c r="Z47" s="50">
        <f t="shared" si="17"/>
        <v>-1981727.4279494828</v>
      </c>
      <c r="AA47" s="50">
        <f t="shared" si="17"/>
        <v>-1809505.1448125017</v>
      </c>
      <c r="AB47" s="50">
        <f t="shared" si="17"/>
        <v>-1750750.9701573527</v>
      </c>
      <c r="AC47" s="50">
        <f t="shared" si="17"/>
        <v>-1628407.0221291035</v>
      </c>
      <c r="AD47" s="50">
        <f t="shared" si="17"/>
        <v>-1462000.7474249599</v>
      </c>
      <c r="AE47" s="50">
        <f t="shared" si="17"/>
        <v>-1398607.7615385042</v>
      </c>
      <c r="AF47" s="50">
        <f t="shared" si="17"/>
        <v>-1145471.5609734356</v>
      </c>
      <c r="AG47" s="50">
        <f t="shared" si="17"/>
        <v>-848587.60409695061</v>
      </c>
      <c r="AH47" s="50">
        <f t="shared" si="17"/>
        <v>-724907.23966463609</v>
      </c>
      <c r="AI47" s="50">
        <f t="shared" si="17"/>
        <v>-366543.40587085753</v>
      </c>
      <c r="AJ47" s="50">
        <f t="shared" si="17"/>
        <v>-6284.1423448715359</v>
      </c>
      <c r="AK47" s="50">
        <f t="shared" si="17"/>
        <v>209008.60653751262</v>
      </c>
      <c r="AL47" s="50">
        <f t="shared" si="17"/>
        <v>738659.78082465299</v>
      </c>
      <c r="AM47" s="50">
        <f t="shared" si="17"/>
        <v>1320905.4255912974</v>
      </c>
      <c r="AN47" s="50">
        <f t="shared" si="17"/>
        <v>1612284.0228137015</v>
      </c>
      <c r="AO47" s="50">
        <f t="shared" si="17"/>
        <v>2158319.3130609617</v>
      </c>
      <c r="AP47" s="50">
        <f t="shared" si="17"/>
        <v>2755048.3900274439</v>
      </c>
      <c r="AQ47" s="50">
        <f t="shared" si="17"/>
        <v>3051342.3437067587</v>
      </c>
      <c r="AR47" s="50">
        <f t="shared" si="17"/>
        <v>3757830.2455499689</v>
      </c>
      <c r="AS47" s="50">
        <f t="shared" si="17"/>
        <v>4520421.8910981631</v>
      </c>
      <c r="AT47" s="50">
        <f t="shared" si="17"/>
        <v>4916130.6109319292</v>
      </c>
      <c r="AU47" s="50">
        <f t="shared" si="17"/>
        <v>5789601.1880086027</v>
      </c>
      <c r="AV47" s="50">
        <f t="shared" si="17"/>
        <v>5544653.2190276226</v>
      </c>
      <c r="AW47" s="50">
        <f t="shared" si="17"/>
        <v>6031283.5098860236</v>
      </c>
      <c r="AX47" s="50">
        <f t="shared" si="17"/>
        <v>7067889.0292082904</v>
      </c>
      <c r="AY47" s="50">
        <f t="shared" si="17"/>
        <v>8153370.2721775677</v>
      </c>
      <c r="AZ47" s="50">
        <f t="shared" si="17"/>
        <v>8687079.7662781775</v>
      </c>
      <c r="BA47" s="50">
        <f t="shared" si="17"/>
        <v>9882652.0085210372</v>
      </c>
      <c r="BB47" s="50">
        <f t="shared" si="17"/>
        <v>11172261.863511544</v>
      </c>
      <c r="BC47" s="50">
        <f t="shared" si="17"/>
        <v>11865373.411442026</v>
      </c>
      <c r="BD47" s="50">
        <f t="shared" si="17"/>
        <v>13306550.590323292</v>
      </c>
      <c r="BE47" s="50">
        <f t="shared" si="17"/>
        <v>14823878.771156196</v>
      </c>
      <c r="BF47" s="50">
        <f t="shared" si="17"/>
        <v>15642314.571404418</v>
      </c>
      <c r="BG47" s="50">
        <f t="shared" si="17"/>
        <v>17310582.738987539</v>
      </c>
      <c r="BH47" s="50">
        <f t="shared" si="17"/>
        <v>16454383.448558876</v>
      </c>
      <c r="BI47" s="50">
        <f t="shared" si="17"/>
        <v>17396939.449008215</v>
      </c>
      <c r="BJ47" s="50">
        <f t="shared" si="17"/>
        <v>19287755.608820938</v>
      </c>
    </row>
    <row r="48" spans="1:62" x14ac:dyDescent="0.3">
      <c r="A48" s="50" t="s">
        <v>145</v>
      </c>
      <c r="C48" s="50">
        <f>C45</f>
        <v>-83008.681814236101</v>
      </c>
      <c r="D48" s="50">
        <f>D45</f>
        <v>-182013.85248961771</v>
      </c>
      <c r="E48" s="50">
        <f t="shared" ref="E48:BJ48" si="18">E45</f>
        <v>-198663.64741818781</v>
      </c>
      <c r="F48" s="50">
        <f t="shared" si="18"/>
        <v>-134870.21883859823</v>
      </c>
      <c r="G48" s="50">
        <f t="shared" si="18"/>
        <v>-183828.42163464354</v>
      </c>
      <c r="H48" s="50">
        <f t="shared" si="18"/>
        <v>-197395.16214656289</v>
      </c>
      <c r="I48" s="50">
        <f t="shared" si="18"/>
        <v>-142443.37039277045</v>
      </c>
      <c r="J48" s="50">
        <f t="shared" si="18"/>
        <v>-134832.40642688435</v>
      </c>
      <c r="K48" s="50">
        <f t="shared" si="18"/>
        <v>-114798.29851997102</v>
      </c>
      <c r="L48" s="50">
        <f t="shared" si="18"/>
        <v>-90852.516863485798</v>
      </c>
      <c r="M48" s="50">
        <f t="shared" si="18"/>
        <v>-75804.383595287451</v>
      </c>
      <c r="N48" s="50">
        <f t="shared" si="18"/>
        <v>-56843.493894944513</v>
      </c>
      <c r="O48" s="50">
        <f t="shared" si="18"/>
        <v>-82135.847978684644</v>
      </c>
      <c r="P48" s="50">
        <f t="shared" si="18"/>
        <v>-159908.10490828092</v>
      </c>
      <c r="Q48" s="50">
        <f t="shared" si="18"/>
        <v>-121641.00893518188</v>
      </c>
      <c r="R48" s="50">
        <f t="shared" si="18"/>
        <v>-97112.727902813946</v>
      </c>
      <c r="S48" s="50">
        <f t="shared" si="18"/>
        <v>-57921.419000676549</v>
      </c>
      <c r="T48" s="50">
        <f t="shared" si="18"/>
        <v>-26510.728259325813</v>
      </c>
      <c r="U48" s="50">
        <f t="shared" si="18"/>
        <v>-38810.743544458062</v>
      </c>
      <c r="V48" s="50">
        <f t="shared" si="18"/>
        <v>28001.813744369618</v>
      </c>
      <c r="W48" s="50">
        <f t="shared" si="18"/>
        <v>32865.875681083635</v>
      </c>
      <c r="X48" s="50">
        <f t="shared" si="18"/>
        <v>3358.6088843659672</v>
      </c>
      <c r="Y48" s="50">
        <f t="shared" si="18"/>
        <v>133441.30830531026</v>
      </c>
      <c r="Z48" s="50">
        <f t="shared" si="18"/>
        <v>172222.28313698113</v>
      </c>
      <c r="AA48" s="50">
        <f t="shared" si="18"/>
        <v>58754.174655148876</v>
      </c>
      <c r="AB48" s="50">
        <f t="shared" si="18"/>
        <v>122343.94802824914</v>
      </c>
      <c r="AC48" s="50">
        <f t="shared" si="18"/>
        <v>166406.27470414358</v>
      </c>
      <c r="AD48" s="50">
        <f t="shared" si="18"/>
        <v>63392.985886455863</v>
      </c>
      <c r="AE48" s="50">
        <f t="shared" si="18"/>
        <v>253136.20056506852</v>
      </c>
      <c r="AF48" s="50">
        <f t="shared" si="18"/>
        <v>296883.95687648503</v>
      </c>
      <c r="AG48" s="50">
        <f t="shared" si="18"/>
        <v>123680.36443231453</v>
      </c>
      <c r="AH48" s="50">
        <f t="shared" si="18"/>
        <v>358363.83379377855</v>
      </c>
      <c r="AI48" s="50">
        <f t="shared" si="18"/>
        <v>360259.263525986</v>
      </c>
      <c r="AJ48" s="50">
        <f t="shared" si="18"/>
        <v>215292.74888238416</v>
      </c>
      <c r="AK48" s="50">
        <f t="shared" si="18"/>
        <v>529651.17428714037</v>
      </c>
      <c r="AL48" s="50">
        <f t="shared" si="18"/>
        <v>582245.64476664457</v>
      </c>
      <c r="AM48" s="50">
        <f t="shared" si="18"/>
        <v>291378.59722240409</v>
      </c>
      <c r="AN48" s="50">
        <f t="shared" si="18"/>
        <v>546035.29024726013</v>
      </c>
      <c r="AO48" s="50">
        <f t="shared" si="18"/>
        <v>596729.07696648221</v>
      </c>
      <c r="AP48" s="50">
        <f t="shared" si="18"/>
        <v>296293.9536793147</v>
      </c>
      <c r="AQ48" s="50">
        <f t="shared" si="18"/>
        <v>706487.90184321033</v>
      </c>
      <c r="AR48" s="50">
        <f t="shared" si="18"/>
        <v>762591.64554819441</v>
      </c>
      <c r="AS48" s="50">
        <f t="shared" si="18"/>
        <v>395708.71983376588</v>
      </c>
      <c r="AT48" s="50">
        <f t="shared" si="18"/>
        <v>873470.57707667351</v>
      </c>
      <c r="AU48" s="50">
        <f t="shared" si="18"/>
        <v>-244947.96898098045</v>
      </c>
      <c r="AV48" s="50">
        <f t="shared" si="18"/>
        <v>486630.29085840064</v>
      </c>
      <c r="AW48" s="50">
        <f t="shared" si="18"/>
        <v>1036605.5193222668</v>
      </c>
      <c r="AX48" s="50">
        <f t="shared" si="18"/>
        <v>1085481.2429692768</v>
      </c>
      <c r="AY48" s="50">
        <f t="shared" si="18"/>
        <v>533709.49410061026</v>
      </c>
      <c r="AZ48" s="50">
        <f t="shared" si="18"/>
        <v>1195572.2422428601</v>
      </c>
      <c r="BA48" s="50">
        <f t="shared" si="18"/>
        <v>1289609.8549905075</v>
      </c>
      <c r="BB48" s="50">
        <f t="shared" si="18"/>
        <v>693111.54793048184</v>
      </c>
      <c r="BC48" s="50">
        <f t="shared" si="18"/>
        <v>1441177.1788812648</v>
      </c>
      <c r="BD48" s="50">
        <f t="shared" si="18"/>
        <v>1517328.1808329034</v>
      </c>
      <c r="BE48" s="50">
        <f t="shared" si="18"/>
        <v>818435.80024822312</v>
      </c>
      <c r="BF48" s="50">
        <f t="shared" si="18"/>
        <v>1668268.1675831224</v>
      </c>
      <c r="BG48" s="50">
        <f t="shared" si="18"/>
        <v>-856199.29042866221</v>
      </c>
      <c r="BH48" s="50">
        <f t="shared" si="18"/>
        <v>942556.000449338</v>
      </c>
      <c r="BI48" s="50">
        <f t="shared" si="18"/>
        <v>1890816.1598127207</v>
      </c>
      <c r="BJ48" s="50">
        <f t="shared" si="18"/>
        <v>1966574.2004545333</v>
      </c>
    </row>
    <row r="50" spans="1:62" ht="18" thickBot="1" x14ac:dyDescent="0.35">
      <c r="A50" s="50" t="str">
        <f>A29</f>
        <v>Balance C/Fwd</v>
      </c>
      <c r="C50" s="73">
        <f>SUM(C47:C49)</f>
        <v>-83008.681814236101</v>
      </c>
      <c r="D50" s="73">
        <f>SUM(D47:D49)</f>
        <v>-265022.53430385381</v>
      </c>
      <c r="E50" s="73">
        <f t="shared" ref="E50:BJ50" si="19">SUM(E47:E49)</f>
        <v>-463686.18172204163</v>
      </c>
      <c r="F50" s="73">
        <f t="shared" si="19"/>
        <v>-598556.4005606398</v>
      </c>
      <c r="G50" s="73">
        <f t="shared" si="19"/>
        <v>-782384.82219528337</v>
      </c>
      <c r="H50" s="73">
        <f t="shared" si="19"/>
        <v>-979779.98434184631</v>
      </c>
      <c r="I50" s="73">
        <f t="shared" si="19"/>
        <v>-1122223.3547346168</v>
      </c>
      <c r="J50" s="73">
        <f t="shared" si="19"/>
        <v>-1257055.7611615011</v>
      </c>
      <c r="K50" s="73">
        <f t="shared" si="19"/>
        <v>-1371854.0596814721</v>
      </c>
      <c r="L50" s="73">
        <f t="shared" si="19"/>
        <v>-1462706.5765449579</v>
      </c>
      <c r="M50" s="73">
        <f t="shared" si="19"/>
        <v>-1538510.9601402455</v>
      </c>
      <c r="N50" s="73">
        <f t="shared" si="19"/>
        <v>-1595354.4540351899</v>
      </c>
      <c r="O50" s="73">
        <f t="shared" si="19"/>
        <v>-1677490.3020138745</v>
      </c>
      <c r="P50" s="73">
        <f t="shared" si="19"/>
        <v>-1837398.4069221555</v>
      </c>
      <c r="Q50" s="73">
        <f t="shared" si="19"/>
        <v>-1959039.4158573374</v>
      </c>
      <c r="R50" s="73">
        <f t="shared" si="19"/>
        <v>-2056152.1437601515</v>
      </c>
      <c r="S50" s="73">
        <f t="shared" si="19"/>
        <v>-2114073.5627608281</v>
      </c>
      <c r="T50" s="73">
        <f t="shared" si="19"/>
        <v>-2140584.291020154</v>
      </c>
      <c r="U50" s="73">
        <f t="shared" si="19"/>
        <v>-2179395.034564612</v>
      </c>
      <c r="V50" s="73">
        <f t="shared" si="19"/>
        <v>-2151393.2208202425</v>
      </c>
      <c r="W50" s="73">
        <f t="shared" si="19"/>
        <v>-2118527.3451391589</v>
      </c>
      <c r="X50" s="73">
        <f t="shared" si="19"/>
        <v>-2115168.7362547931</v>
      </c>
      <c r="Y50" s="73">
        <f t="shared" si="19"/>
        <v>-1981727.4279494828</v>
      </c>
      <c r="Z50" s="73">
        <f t="shared" si="19"/>
        <v>-1809505.1448125017</v>
      </c>
      <c r="AA50" s="73">
        <f t="shared" si="19"/>
        <v>-1750750.9701573527</v>
      </c>
      <c r="AB50" s="73">
        <f t="shared" si="19"/>
        <v>-1628407.0221291035</v>
      </c>
      <c r="AC50" s="73">
        <f t="shared" si="19"/>
        <v>-1462000.7474249599</v>
      </c>
      <c r="AD50" s="73">
        <f t="shared" si="19"/>
        <v>-1398607.7615385042</v>
      </c>
      <c r="AE50" s="73">
        <f t="shared" si="19"/>
        <v>-1145471.5609734356</v>
      </c>
      <c r="AF50" s="73">
        <f t="shared" si="19"/>
        <v>-848587.60409695061</v>
      </c>
      <c r="AG50" s="73">
        <f t="shared" si="19"/>
        <v>-724907.23966463609</v>
      </c>
      <c r="AH50" s="73">
        <f t="shared" si="19"/>
        <v>-366543.40587085753</v>
      </c>
      <c r="AI50" s="73">
        <f t="shared" si="19"/>
        <v>-6284.1423448715359</v>
      </c>
      <c r="AJ50" s="73">
        <f t="shared" si="19"/>
        <v>209008.60653751262</v>
      </c>
      <c r="AK50" s="73">
        <f t="shared" si="19"/>
        <v>738659.78082465299</v>
      </c>
      <c r="AL50" s="73">
        <f t="shared" si="19"/>
        <v>1320905.4255912974</v>
      </c>
      <c r="AM50" s="73">
        <f t="shared" si="19"/>
        <v>1612284.0228137015</v>
      </c>
      <c r="AN50" s="73">
        <f t="shared" si="19"/>
        <v>2158319.3130609617</v>
      </c>
      <c r="AO50" s="73">
        <f t="shared" si="19"/>
        <v>2755048.3900274439</v>
      </c>
      <c r="AP50" s="73">
        <f t="shared" si="19"/>
        <v>3051342.3437067587</v>
      </c>
      <c r="AQ50" s="73">
        <f t="shared" si="19"/>
        <v>3757830.2455499689</v>
      </c>
      <c r="AR50" s="73">
        <f t="shared" si="19"/>
        <v>4520421.8910981631</v>
      </c>
      <c r="AS50" s="73">
        <f t="shared" si="19"/>
        <v>4916130.6109319292</v>
      </c>
      <c r="AT50" s="73">
        <f t="shared" si="19"/>
        <v>5789601.1880086027</v>
      </c>
      <c r="AU50" s="73">
        <f t="shared" si="19"/>
        <v>5544653.2190276226</v>
      </c>
      <c r="AV50" s="73">
        <f t="shared" si="19"/>
        <v>6031283.5098860236</v>
      </c>
      <c r="AW50" s="73">
        <f t="shared" si="19"/>
        <v>7067889.0292082904</v>
      </c>
      <c r="AX50" s="73">
        <f t="shared" si="19"/>
        <v>8153370.2721775677</v>
      </c>
      <c r="AY50" s="73">
        <f t="shared" si="19"/>
        <v>8687079.7662781775</v>
      </c>
      <c r="AZ50" s="73">
        <f t="shared" si="19"/>
        <v>9882652.0085210372</v>
      </c>
      <c r="BA50" s="73">
        <f t="shared" si="19"/>
        <v>11172261.863511544</v>
      </c>
      <c r="BB50" s="73">
        <f t="shared" si="19"/>
        <v>11865373.411442026</v>
      </c>
      <c r="BC50" s="73">
        <f t="shared" si="19"/>
        <v>13306550.590323292</v>
      </c>
      <c r="BD50" s="73">
        <f t="shared" si="19"/>
        <v>14823878.771156196</v>
      </c>
      <c r="BE50" s="73">
        <f t="shared" si="19"/>
        <v>15642314.571404418</v>
      </c>
      <c r="BF50" s="73">
        <f t="shared" si="19"/>
        <v>17310582.738987539</v>
      </c>
      <c r="BG50" s="73">
        <f t="shared" si="19"/>
        <v>16454383.448558876</v>
      </c>
      <c r="BH50" s="73">
        <f t="shared" si="19"/>
        <v>17396939.449008215</v>
      </c>
      <c r="BI50" s="73">
        <f t="shared" si="19"/>
        <v>19287755.608820938</v>
      </c>
      <c r="BJ50" s="73">
        <f t="shared" si="19"/>
        <v>21254329.809275471</v>
      </c>
    </row>
    <row r="51" spans="1:62" ht="18" thickTop="1" x14ac:dyDescent="0.3"/>
    <row r="52" spans="1:62" x14ac:dyDescent="0.3">
      <c r="A52" s="50" t="s">
        <v>158</v>
      </c>
    </row>
    <row r="53" spans="1:62" x14ac:dyDescent="0.3">
      <c r="A53" s="50" t="str">
        <f>'Output Sheet'!A142</f>
        <v>Bank &amp; Cash</v>
      </c>
      <c r="C53" s="50">
        <f>C142</f>
        <v>0</v>
      </c>
      <c r="D53" s="50">
        <f t="shared" ref="D53:BJ53" si="20">D142</f>
        <v>0</v>
      </c>
      <c r="E53" s="50">
        <f t="shared" si="20"/>
        <v>0</v>
      </c>
      <c r="F53" s="50">
        <f t="shared" si="20"/>
        <v>0</v>
      </c>
      <c r="G53" s="50">
        <f t="shared" si="20"/>
        <v>0</v>
      </c>
      <c r="H53" s="50">
        <f t="shared" si="20"/>
        <v>0</v>
      </c>
      <c r="I53" s="50">
        <f t="shared" si="20"/>
        <v>0</v>
      </c>
      <c r="J53" s="50">
        <f t="shared" si="20"/>
        <v>0</v>
      </c>
      <c r="K53" s="50">
        <f t="shared" si="20"/>
        <v>0</v>
      </c>
      <c r="L53" s="50">
        <f t="shared" si="20"/>
        <v>0</v>
      </c>
      <c r="M53" s="50">
        <f t="shared" si="20"/>
        <v>0</v>
      </c>
      <c r="N53" s="50">
        <f t="shared" si="20"/>
        <v>0</v>
      </c>
      <c r="O53" s="50">
        <f t="shared" si="20"/>
        <v>0</v>
      </c>
      <c r="P53" s="50">
        <f t="shared" si="20"/>
        <v>0</v>
      </c>
      <c r="Q53" s="50">
        <f t="shared" si="20"/>
        <v>0</v>
      </c>
      <c r="R53" s="50">
        <f t="shared" si="20"/>
        <v>0</v>
      </c>
      <c r="S53" s="50">
        <f t="shared" si="20"/>
        <v>0</v>
      </c>
      <c r="T53" s="50">
        <f t="shared" si="20"/>
        <v>0</v>
      </c>
      <c r="U53" s="50">
        <f t="shared" si="20"/>
        <v>0</v>
      </c>
      <c r="V53" s="50">
        <f t="shared" si="20"/>
        <v>0</v>
      </c>
      <c r="W53" s="50">
        <f t="shared" si="20"/>
        <v>0</v>
      </c>
      <c r="X53" s="50">
        <f t="shared" si="20"/>
        <v>0</v>
      </c>
      <c r="Y53" s="50">
        <f t="shared" si="20"/>
        <v>0</v>
      </c>
      <c r="Z53" s="50">
        <f t="shared" si="20"/>
        <v>0</v>
      </c>
      <c r="AA53" s="50">
        <f t="shared" si="20"/>
        <v>0</v>
      </c>
      <c r="AB53" s="50">
        <f t="shared" si="20"/>
        <v>0</v>
      </c>
      <c r="AC53" s="50">
        <f t="shared" si="20"/>
        <v>0</v>
      </c>
      <c r="AD53" s="50">
        <f t="shared" si="20"/>
        <v>0</v>
      </c>
      <c r="AE53" s="50">
        <f t="shared" si="20"/>
        <v>0</v>
      </c>
      <c r="AF53" s="50">
        <f t="shared" si="20"/>
        <v>0</v>
      </c>
      <c r="AG53" s="50">
        <f t="shared" si="20"/>
        <v>0</v>
      </c>
      <c r="AH53" s="50">
        <f t="shared" si="20"/>
        <v>0</v>
      </c>
      <c r="AI53" s="50">
        <f t="shared" si="20"/>
        <v>0</v>
      </c>
      <c r="AJ53" s="50">
        <f t="shared" si="20"/>
        <v>209008.60653751309</v>
      </c>
      <c r="AK53" s="50">
        <f t="shared" si="20"/>
        <v>738659.78082465346</v>
      </c>
      <c r="AL53" s="50">
        <f t="shared" si="20"/>
        <v>1320905.4255912979</v>
      </c>
      <c r="AM53" s="50">
        <f t="shared" si="20"/>
        <v>1612284.022813702</v>
      </c>
      <c r="AN53" s="50">
        <f t="shared" si="20"/>
        <v>2158319.3130609621</v>
      </c>
      <c r="AO53" s="50">
        <f t="shared" si="20"/>
        <v>2755048.3900274443</v>
      </c>
      <c r="AP53" s="50">
        <f t="shared" si="20"/>
        <v>3051342.3437067592</v>
      </c>
      <c r="AQ53" s="50">
        <f t="shared" si="20"/>
        <v>3757830.2455499698</v>
      </c>
      <c r="AR53" s="50">
        <f t="shared" si="20"/>
        <v>4520421.891098164</v>
      </c>
      <c r="AS53" s="50">
        <f t="shared" si="20"/>
        <v>4916130.6109319301</v>
      </c>
      <c r="AT53" s="50">
        <f t="shared" si="20"/>
        <v>5789601.1880086036</v>
      </c>
      <c r="AU53" s="50">
        <f t="shared" si="20"/>
        <v>5544653.2190276235</v>
      </c>
      <c r="AV53" s="50">
        <f t="shared" si="20"/>
        <v>6031283.5098860245</v>
      </c>
      <c r="AW53" s="50">
        <f t="shared" si="20"/>
        <v>7067889.0292082913</v>
      </c>
      <c r="AX53" s="50">
        <f t="shared" si="20"/>
        <v>8153370.2721775686</v>
      </c>
      <c r="AY53" s="50">
        <f t="shared" si="20"/>
        <v>8687079.7662781794</v>
      </c>
      <c r="AZ53" s="50">
        <f t="shared" si="20"/>
        <v>9882652.008521039</v>
      </c>
      <c r="BA53" s="50">
        <f t="shared" si="20"/>
        <v>11172261.863511546</v>
      </c>
      <c r="BB53" s="50">
        <f t="shared" si="20"/>
        <v>11865373.411442026</v>
      </c>
      <c r="BC53" s="50">
        <f t="shared" si="20"/>
        <v>13306550.590323292</v>
      </c>
      <c r="BD53" s="50">
        <f t="shared" si="20"/>
        <v>14823878.771156196</v>
      </c>
      <c r="BE53" s="50">
        <f t="shared" si="20"/>
        <v>15642314.57140442</v>
      </c>
      <c r="BF53" s="50">
        <f t="shared" si="20"/>
        <v>17310582.738987543</v>
      </c>
      <c r="BG53" s="50">
        <f t="shared" si="20"/>
        <v>16454383.448558882</v>
      </c>
      <c r="BH53" s="50">
        <f t="shared" si="20"/>
        <v>17396939.449008219</v>
      </c>
      <c r="BI53" s="50">
        <f t="shared" si="20"/>
        <v>19287755.608820941</v>
      </c>
      <c r="BJ53" s="50">
        <f t="shared" si="20"/>
        <v>21254329.809275474</v>
      </c>
    </row>
    <row r="54" spans="1:62" x14ac:dyDescent="0.3">
      <c r="A54" s="50" t="str">
        <f>'Output Sheet'!A145</f>
        <v>Overdraft</v>
      </c>
      <c r="C54" s="50">
        <f>-C145</f>
        <v>-83008.681814236115</v>
      </c>
      <c r="D54" s="50">
        <f t="shared" ref="D54:BJ54" si="21">-D145</f>
        <v>-265022.53430385381</v>
      </c>
      <c r="E54" s="50">
        <f t="shared" si="21"/>
        <v>-463686.18172204163</v>
      </c>
      <c r="F54" s="50">
        <f t="shared" si="21"/>
        <v>-598556.4005606398</v>
      </c>
      <c r="G54" s="50">
        <f t="shared" si="21"/>
        <v>-782384.82219528337</v>
      </c>
      <c r="H54" s="50">
        <f t="shared" si="21"/>
        <v>-979779.9843418462</v>
      </c>
      <c r="I54" s="50">
        <f t="shared" si="21"/>
        <v>-1122223.3547346166</v>
      </c>
      <c r="J54" s="50">
        <f t="shared" si="21"/>
        <v>-1257055.7611615011</v>
      </c>
      <c r="K54" s="50">
        <f t="shared" si="21"/>
        <v>-1371854.0596814721</v>
      </c>
      <c r="L54" s="50">
        <f t="shared" si="21"/>
        <v>-1462706.5765449577</v>
      </c>
      <c r="M54" s="50">
        <f t="shared" si="21"/>
        <v>-1538510.9601402453</v>
      </c>
      <c r="N54" s="50">
        <f t="shared" si="21"/>
        <v>-1595354.4540351897</v>
      </c>
      <c r="O54" s="50">
        <f t="shared" si="21"/>
        <v>-1677490.3020138745</v>
      </c>
      <c r="P54" s="50">
        <f t="shared" si="21"/>
        <v>-1837398.4069221553</v>
      </c>
      <c r="Q54" s="50">
        <f t="shared" si="21"/>
        <v>-1959039.4158573372</v>
      </c>
      <c r="R54" s="50">
        <f t="shared" si="21"/>
        <v>-2056152.143760151</v>
      </c>
      <c r="S54" s="50">
        <f t="shared" si="21"/>
        <v>-2114073.5627608276</v>
      </c>
      <c r="T54" s="50">
        <f t="shared" si="21"/>
        <v>-2140584.2910201536</v>
      </c>
      <c r="U54" s="50">
        <f t="shared" si="21"/>
        <v>-2179395.034564612</v>
      </c>
      <c r="V54" s="50">
        <f t="shared" si="21"/>
        <v>-2151393.2208202421</v>
      </c>
      <c r="W54" s="50">
        <f t="shared" si="21"/>
        <v>-2118527.3451391584</v>
      </c>
      <c r="X54" s="50">
        <f t="shared" si="21"/>
        <v>-2115168.7362547922</v>
      </c>
      <c r="Y54" s="50">
        <f t="shared" si="21"/>
        <v>-1981727.4279494821</v>
      </c>
      <c r="Z54" s="50">
        <f t="shared" si="21"/>
        <v>-1809505.1448125008</v>
      </c>
      <c r="AA54" s="50">
        <f t="shared" si="21"/>
        <v>-1750750.970157352</v>
      </c>
      <c r="AB54" s="50">
        <f t="shared" si="21"/>
        <v>-1628407.0221291028</v>
      </c>
      <c r="AC54" s="50">
        <f t="shared" si="21"/>
        <v>-1462000.7474249592</v>
      </c>
      <c r="AD54" s="50">
        <f t="shared" si="21"/>
        <v>-1398607.7615385035</v>
      </c>
      <c r="AE54" s="50">
        <f t="shared" si="21"/>
        <v>-1145471.5609734349</v>
      </c>
      <c r="AF54" s="50">
        <f t="shared" si="21"/>
        <v>-848587.60409694992</v>
      </c>
      <c r="AG54" s="50">
        <f t="shared" si="21"/>
        <v>-724907.23966463539</v>
      </c>
      <c r="AH54" s="50">
        <f t="shared" si="21"/>
        <v>-366543.40587085695</v>
      </c>
      <c r="AI54" s="50">
        <f t="shared" si="21"/>
        <v>-6284.1423448710902</v>
      </c>
      <c r="AJ54" s="50">
        <f t="shared" si="21"/>
        <v>0</v>
      </c>
      <c r="AK54" s="50">
        <f t="shared" si="21"/>
        <v>0</v>
      </c>
      <c r="AL54" s="50">
        <f t="shared" si="21"/>
        <v>0</v>
      </c>
      <c r="AM54" s="50">
        <f t="shared" si="21"/>
        <v>0</v>
      </c>
      <c r="AN54" s="50">
        <f t="shared" si="21"/>
        <v>0</v>
      </c>
      <c r="AO54" s="50">
        <f t="shared" si="21"/>
        <v>0</v>
      </c>
      <c r="AP54" s="50">
        <f t="shared" si="21"/>
        <v>0</v>
      </c>
      <c r="AQ54" s="50">
        <f t="shared" si="21"/>
        <v>0</v>
      </c>
      <c r="AR54" s="50">
        <f t="shared" si="21"/>
        <v>0</v>
      </c>
      <c r="AS54" s="50">
        <f t="shared" si="21"/>
        <v>0</v>
      </c>
      <c r="AT54" s="50">
        <f t="shared" si="21"/>
        <v>0</v>
      </c>
      <c r="AU54" s="50">
        <f t="shared" si="21"/>
        <v>0</v>
      </c>
      <c r="AV54" s="50">
        <f t="shared" si="21"/>
        <v>0</v>
      </c>
      <c r="AW54" s="50">
        <f t="shared" si="21"/>
        <v>0</v>
      </c>
      <c r="AX54" s="50">
        <f t="shared" si="21"/>
        <v>0</v>
      </c>
      <c r="AY54" s="50">
        <f t="shared" si="21"/>
        <v>0</v>
      </c>
      <c r="AZ54" s="50">
        <f t="shared" si="21"/>
        <v>0</v>
      </c>
      <c r="BA54" s="50">
        <f t="shared" si="21"/>
        <v>0</v>
      </c>
      <c r="BB54" s="50">
        <f t="shared" si="21"/>
        <v>0</v>
      </c>
      <c r="BC54" s="50">
        <f t="shared" si="21"/>
        <v>0</v>
      </c>
      <c r="BD54" s="50">
        <f t="shared" si="21"/>
        <v>0</v>
      </c>
      <c r="BE54" s="50">
        <f t="shared" si="21"/>
        <v>0</v>
      </c>
      <c r="BF54" s="50">
        <f t="shared" si="21"/>
        <v>0</v>
      </c>
      <c r="BG54" s="50">
        <f t="shared" si="21"/>
        <v>0</v>
      </c>
      <c r="BH54" s="50">
        <f t="shared" si="21"/>
        <v>0</v>
      </c>
      <c r="BI54" s="50">
        <f t="shared" si="21"/>
        <v>0</v>
      </c>
      <c r="BJ54" s="50">
        <f t="shared" si="21"/>
        <v>0</v>
      </c>
    </row>
    <row r="56" spans="1:62" ht="18" thickBot="1" x14ac:dyDescent="0.35">
      <c r="C56" s="73">
        <f>SUM(C53:C55)</f>
        <v>-83008.681814236115</v>
      </c>
      <c r="D56" s="73">
        <f t="shared" ref="D56:BJ56" si="22">SUM(D53:D55)</f>
        <v>-265022.53430385381</v>
      </c>
      <c r="E56" s="73">
        <f t="shared" si="22"/>
        <v>-463686.18172204163</v>
      </c>
      <c r="F56" s="73">
        <f t="shared" si="22"/>
        <v>-598556.4005606398</v>
      </c>
      <c r="G56" s="73">
        <f t="shared" si="22"/>
        <v>-782384.82219528337</v>
      </c>
      <c r="H56" s="73">
        <f t="shared" si="22"/>
        <v>-979779.9843418462</v>
      </c>
      <c r="I56" s="73">
        <f t="shared" si="22"/>
        <v>-1122223.3547346166</v>
      </c>
      <c r="J56" s="73">
        <f t="shared" si="22"/>
        <v>-1257055.7611615011</v>
      </c>
      <c r="K56" s="73">
        <f t="shared" si="22"/>
        <v>-1371854.0596814721</v>
      </c>
      <c r="L56" s="73">
        <f t="shared" si="22"/>
        <v>-1462706.5765449577</v>
      </c>
      <c r="M56" s="73">
        <f t="shared" si="22"/>
        <v>-1538510.9601402453</v>
      </c>
      <c r="N56" s="73">
        <f t="shared" si="22"/>
        <v>-1595354.4540351897</v>
      </c>
      <c r="O56" s="73">
        <f t="shared" si="22"/>
        <v>-1677490.3020138745</v>
      </c>
      <c r="P56" s="73">
        <f t="shared" si="22"/>
        <v>-1837398.4069221553</v>
      </c>
      <c r="Q56" s="73">
        <f t="shared" si="22"/>
        <v>-1959039.4158573372</v>
      </c>
      <c r="R56" s="73">
        <f t="shared" si="22"/>
        <v>-2056152.143760151</v>
      </c>
      <c r="S56" s="73">
        <f t="shared" si="22"/>
        <v>-2114073.5627608276</v>
      </c>
      <c r="T56" s="73">
        <f t="shared" si="22"/>
        <v>-2140584.2910201536</v>
      </c>
      <c r="U56" s="73">
        <f t="shared" si="22"/>
        <v>-2179395.034564612</v>
      </c>
      <c r="V56" s="73">
        <f t="shared" si="22"/>
        <v>-2151393.2208202421</v>
      </c>
      <c r="W56" s="73">
        <f t="shared" si="22"/>
        <v>-2118527.3451391584</v>
      </c>
      <c r="X56" s="73">
        <f t="shared" si="22"/>
        <v>-2115168.7362547922</v>
      </c>
      <c r="Y56" s="73">
        <f t="shared" si="22"/>
        <v>-1981727.4279494821</v>
      </c>
      <c r="Z56" s="73">
        <f t="shared" si="22"/>
        <v>-1809505.1448125008</v>
      </c>
      <c r="AA56" s="73">
        <f t="shared" si="22"/>
        <v>-1750750.970157352</v>
      </c>
      <c r="AB56" s="73">
        <f t="shared" si="22"/>
        <v>-1628407.0221291028</v>
      </c>
      <c r="AC56" s="73">
        <f t="shared" si="22"/>
        <v>-1462000.7474249592</v>
      </c>
      <c r="AD56" s="73">
        <f t="shared" si="22"/>
        <v>-1398607.7615385035</v>
      </c>
      <c r="AE56" s="73">
        <f t="shared" si="22"/>
        <v>-1145471.5609734349</v>
      </c>
      <c r="AF56" s="73">
        <f t="shared" si="22"/>
        <v>-848587.60409694992</v>
      </c>
      <c r="AG56" s="73">
        <f t="shared" si="22"/>
        <v>-724907.23966463539</v>
      </c>
      <c r="AH56" s="73">
        <f t="shared" si="22"/>
        <v>-366543.40587085695</v>
      </c>
      <c r="AI56" s="73">
        <f t="shared" si="22"/>
        <v>-6284.1423448710902</v>
      </c>
      <c r="AJ56" s="73">
        <f t="shared" si="22"/>
        <v>209008.60653751309</v>
      </c>
      <c r="AK56" s="73">
        <f t="shared" si="22"/>
        <v>738659.78082465346</v>
      </c>
      <c r="AL56" s="73">
        <f t="shared" si="22"/>
        <v>1320905.4255912979</v>
      </c>
      <c r="AM56" s="73">
        <f t="shared" si="22"/>
        <v>1612284.022813702</v>
      </c>
      <c r="AN56" s="73">
        <f t="shared" si="22"/>
        <v>2158319.3130609621</v>
      </c>
      <c r="AO56" s="73">
        <f t="shared" si="22"/>
        <v>2755048.3900274443</v>
      </c>
      <c r="AP56" s="73">
        <f t="shared" si="22"/>
        <v>3051342.3437067592</v>
      </c>
      <c r="AQ56" s="73">
        <f t="shared" si="22"/>
        <v>3757830.2455499698</v>
      </c>
      <c r="AR56" s="73">
        <f t="shared" si="22"/>
        <v>4520421.891098164</v>
      </c>
      <c r="AS56" s="73">
        <f t="shared" si="22"/>
        <v>4916130.6109319301</v>
      </c>
      <c r="AT56" s="73">
        <f t="shared" si="22"/>
        <v>5789601.1880086036</v>
      </c>
      <c r="AU56" s="73">
        <f t="shared" si="22"/>
        <v>5544653.2190276235</v>
      </c>
      <c r="AV56" s="73">
        <f t="shared" si="22"/>
        <v>6031283.5098860245</v>
      </c>
      <c r="AW56" s="73">
        <f t="shared" si="22"/>
        <v>7067889.0292082913</v>
      </c>
      <c r="AX56" s="73">
        <f t="shared" si="22"/>
        <v>8153370.2721775686</v>
      </c>
      <c r="AY56" s="73">
        <f t="shared" si="22"/>
        <v>8687079.7662781794</v>
      </c>
      <c r="AZ56" s="73">
        <f t="shared" si="22"/>
        <v>9882652.008521039</v>
      </c>
      <c r="BA56" s="73">
        <f t="shared" si="22"/>
        <v>11172261.863511546</v>
      </c>
      <c r="BB56" s="73">
        <f t="shared" si="22"/>
        <v>11865373.411442026</v>
      </c>
      <c r="BC56" s="73">
        <f t="shared" si="22"/>
        <v>13306550.590323292</v>
      </c>
      <c r="BD56" s="73">
        <f t="shared" si="22"/>
        <v>14823878.771156196</v>
      </c>
      <c r="BE56" s="73">
        <f t="shared" si="22"/>
        <v>15642314.57140442</v>
      </c>
      <c r="BF56" s="73">
        <f t="shared" si="22"/>
        <v>17310582.738987543</v>
      </c>
      <c r="BG56" s="73">
        <f t="shared" si="22"/>
        <v>16454383.448558882</v>
      </c>
      <c r="BH56" s="73">
        <f t="shared" si="22"/>
        <v>17396939.449008219</v>
      </c>
      <c r="BI56" s="73">
        <f t="shared" si="22"/>
        <v>19287755.608820941</v>
      </c>
      <c r="BJ56" s="73">
        <f t="shared" si="22"/>
        <v>21254329.809275474</v>
      </c>
    </row>
    <row r="57" spans="1:62" ht="18" thickTop="1" x14ac:dyDescent="0.3"/>
    <row r="58" spans="1:62" x14ac:dyDescent="0.3">
      <c r="A58" s="34" t="str">
        <f>A1</f>
        <v>SENSFISH LTD</v>
      </c>
    </row>
    <row r="59" spans="1:62" x14ac:dyDescent="0.3">
      <c r="A59" s="34" t="s">
        <v>118</v>
      </c>
      <c r="C59" s="186" t="s">
        <v>84</v>
      </c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 t="s">
        <v>85</v>
      </c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6" t="s">
        <v>86</v>
      </c>
      <c r="AB59" s="186"/>
      <c r="AC59" s="186"/>
      <c r="AD59" s="186"/>
      <c r="AE59" s="186"/>
      <c r="AF59" s="186"/>
      <c r="AG59" s="186"/>
      <c r="AH59" s="186"/>
      <c r="AI59" s="186"/>
      <c r="AJ59" s="186"/>
      <c r="AK59" s="186"/>
      <c r="AL59" s="186"/>
      <c r="AM59" s="186" t="s">
        <v>87</v>
      </c>
      <c r="AN59" s="186"/>
      <c r="AO59" s="186"/>
      <c r="AP59" s="186"/>
      <c r="AQ59" s="186"/>
      <c r="AR59" s="186"/>
      <c r="AS59" s="186"/>
      <c r="AT59" s="186"/>
      <c r="AU59" s="186"/>
      <c r="AV59" s="186"/>
      <c r="AW59" s="186"/>
      <c r="AX59" s="186"/>
      <c r="AY59" s="186" t="s">
        <v>88</v>
      </c>
      <c r="AZ59" s="186"/>
      <c r="BA59" s="186"/>
      <c r="BB59" s="186"/>
      <c r="BC59" s="186"/>
      <c r="BD59" s="186"/>
      <c r="BE59" s="186"/>
      <c r="BF59" s="186"/>
      <c r="BG59" s="186"/>
      <c r="BH59" s="186"/>
      <c r="BI59" s="186"/>
      <c r="BJ59" s="186"/>
    </row>
    <row r="60" spans="1:62" x14ac:dyDescent="0.3">
      <c r="B60" s="50" t="s">
        <v>12</v>
      </c>
      <c r="C60" s="52">
        <v>1</v>
      </c>
      <c r="D60" s="52">
        <f>C60+1</f>
        <v>2</v>
      </c>
      <c r="E60" s="52">
        <f t="shared" ref="E60:AL60" si="23">D60+1</f>
        <v>3</v>
      </c>
      <c r="F60" s="52">
        <f t="shared" si="23"/>
        <v>4</v>
      </c>
      <c r="G60" s="52">
        <f t="shared" si="23"/>
        <v>5</v>
      </c>
      <c r="H60" s="52">
        <f t="shared" si="23"/>
        <v>6</v>
      </c>
      <c r="I60" s="52">
        <f t="shared" si="23"/>
        <v>7</v>
      </c>
      <c r="J60" s="52">
        <f t="shared" si="23"/>
        <v>8</v>
      </c>
      <c r="K60" s="52">
        <f t="shared" si="23"/>
        <v>9</v>
      </c>
      <c r="L60" s="52">
        <f t="shared" si="23"/>
        <v>10</v>
      </c>
      <c r="M60" s="52">
        <f t="shared" si="23"/>
        <v>11</v>
      </c>
      <c r="N60" s="52">
        <f t="shared" si="23"/>
        <v>12</v>
      </c>
      <c r="O60" s="52">
        <f t="shared" si="23"/>
        <v>13</v>
      </c>
      <c r="P60" s="52">
        <f t="shared" si="23"/>
        <v>14</v>
      </c>
      <c r="Q60" s="52">
        <f t="shared" si="23"/>
        <v>15</v>
      </c>
      <c r="R60" s="52">
        <f t="shared" si="23"/>
        <v>16</v>
      </c>
      <c r="S60" s="52">
        <f t="shared" si="23"/>
        <v>17</v>
      </c>
      <c r="T60" s="52">
        <f t="shared" si="23"/>
        <v>18</v>
      </c>
      <c r="U60" s="52">
        <f t="shared" si="23"/>
        <v>19</v>
      </c>
      <c r="V60" s="52">
        <f t="shared" si="23"/>
        <v>20</v>
      </c>
      <c r="W60" s="52">
        <f t="shared" si="23"/>
        <v>21</v>
      </c>
      <c r="X60" s="52">
        <f t="shared" si="23"/>
        <v>22</v>
      </c>
      <c r="Y60" s="52">
        <f t="shared" si="23"/>
        <v>23</v>
      </c>
      <c r="Z60" s="52">
        <f t="shared" si="23"/>
        <v>24</v>
      </c>
      <c r="AA60" s="52">
        <f t="shared" si="23"/>
        <v>25</v>
      </c>
      <c r="AB60" s="52">
        <f t="shared" si="23"/>
        <v>26</v>
      </c>
      <c r="AC60" s="52">
        <f t="shared" si="23"/>
        <v>27</v>
      </c>
      <c r="AD60" s="52">
        <f t="shared" si="23"/>
        <v>28</v>
      </c>
      <c r="AE60" s="52">
        <f t="shared" si="23"/>
        <v>29</v>
      </c>
      <c r="AF60" s="52">
        <f t="shared" si="23"/>
        <v>30</v>
      </c>
      <c r="AG60" s="52">
        <f t="shared" si="23"/>
        <v>31</v>
      </c>
      <c r="AH60" s="52">
        <f t="shared" si="23"/>
        <v>32</v>
      </c>
      <c r="AI60" s="52">
        <f t="shared" si="23"/>
        <v>33</v>
      </c>
      <c r="AJ60" s="52">
        <f t="shared" si="23"/>
        <v>34</v>
      </c>
      <c r="AK60" s="52">
        <f t="shared" si="23"/>
        <v>35</v>
      </c>
      <c r="AL60" s="52">
        <f t="shared" si="23"/>
        <v>36</v>
      </c>
      <c r="AM60" s="52">
        <f t="shared" ref="AM60:BJ60" si="24">AL60+1</f>
        <v>37</v>
      </c>
      <c r="AN60" s="52">
        <f t="shared" si="24"/>
        <v>38</v>
      </c>
      <c r="AO60" s="52">
        <f t="shared" si="24"/>
        <v>39</v>
      </c>
      <c r="AP60" s="52">
        <f t="shared" si="24"/>
        <v>40</v>
      </c>
      <c r="AQ60" s="52">
        <f t="shared" si="24"/>
        <v>41</v>
      </c>
      <c r="AR60" s="52">
        <f t="shared" si="24"/>
        <v>42</v>
      </c>
      <c r="AS60" s="52">
        <f t="shared" si="24"/>
        <v>43</v>
      </c>
      <c r="AT60" s="52">
        <f t="shared" si="24"/>
        <v>44</v>
      </c>
      <c r="AU60" s="52">
        <f t="shared" si="24"/>
        <v>45</v>
      </c>
      <c r="AV60" s="52">
        <f t="shared" si="24"/>
        <v>46</v>
      </c>
      <c r="AW60" s="52">
        <f t="shared" si="24"/>
        <v>47</v>
      </c>
      <c r="AX60" s="52">
        <f t="shared" si="24"/>
        <v>48</v>
      </c>
      <c r="AY60" s="52">
        <f t="shared" si="24"/>
        <v>49</v>
      </c>
      <c r="AZ60" s="52">
        <f t="shared" si="24"/>
        <v>50</v>
      </c>
      <c r="BA60" s="52">
        <f t="shared" si="24"/>
        <v>51</v>
      </c>
      <c r="BB60" s="52">
        <f t="shared" si="24"/>
        <v>52</v>
      </c>
      <c r="BC60" s="52">
        <f t="shared" si="24"/>
        <v>53</v>
      </c>
      <c r="BD60" s="52">
        <f t="shared" si="24"/>
        <v>54</v>
      </c>
      <c r="BE60" s="52">
        <f t="shared" si="24"/>
        <v>55</v>
      </c>
      <c r="BF60" s="52">
        <f t="shared" si="24"/>
        <v>56</v>
      </c>
      <c r="BG60" s="52">
        <f t="shared" si="24"/>
        <v>57</v>
      </c>
      <c r="BH60" s="52">
        <f t="shared" si="24"/>
        <v>58</v>
      </c>
      <c r="BI60" s="52">
        <f t="shared" si="24"/>
        <v>59</v>
      </c>
      <c r="BJ60" s="52">
        <f t="shared" si="24"/>
        <v>60</v>
      </c>
    </row>
    <row r="61" spans="1:62" x14ac:dyDescent="0.3">
      <c r="C61" s="53" t="s">
        <v>121</v>
      </c>
      <c r="D61" s="53" t="s">
        <v>121</v>
      </c>
      <c r="E61" s="53" t="s">
        <v>121</v>
      </c>
      <c r="F61" s="53" t="s">
        <v>121</v>
      </c>
      <c r="G61" s="53" t="s">
        <v>121</v>
      </c>
      <c r="H61" s="53" t="s">
        <v>121</v>
      </c>
      <c r="I61" s="53" t="s">
        <v>121</v>
      </c>
      <c r="J61" s="53" t="s">
        <v>121</v>
      </c>
      <c r="K61" s="53" t="s">
        <v>121</v>
      </c>
      <c r="L61" s="53" t="s">
        <v>121</v>
      </c>
      <c r="M61" s="53" t="s">
        <v>121</v>
      </c>
      <c r="N61" s="53" t="s">
        <v>121</v>
      </c>
      <c r="O61" s="53" t="s">
        <v>121</v>
      </c>
      <c r="P61" s="53" t="s">
        <v>121</v>
      </c>
      <c r="Q61" s="53" t="s">
        <v>121</v>
      </c>
      <c r="R61" s="53" t="s">
        <v>121</v>
      </c>
      <c r="S61" s="53" t="s">
        <v>121</v>
      </c>
      <c r="T61" s="53" t="s">
        <v>121</v>
      </c>
      <c r="U61" s="53" t="s">
        <v>121</v>
      </c>
      <c r="V61" s="53" t="s">
        <v>121</v>
      </c>
      <c r="W61" s="53" t="s">
        <v>121</v>
      </c>
      <c r="X61" s="53" t="s">
        <v>121</v>
      </c>
      <c r="Y61" s="53" t="s">
        <v>121</v>
      </c>
      <c r="Z61" s="53" t="s">
        <v>121</v>
      </c>
      <c r="AA61" s="53" t="s">
        <v>121</v>
      </c>
      <c r="AB61" s="53" t="s">
        <v>121</v>
      </c>
      <c r="AC61" s="53" t="s">
        <v>121</v>
      </c>
      <c r="AD61" s="53" t="s">
        <v>121</v>
      </c>
      <c r="AE61" s="53" t="s">
        <v>121</v>
      </c>
      <c r="AF61" s="53" t="s">
        <v>121</v>
      </c>
      <c r="AG61" s="53" t="s">
        <v>121</v>
      </c>
      <c r="AH61" s="53" t="s">
        <v>121</v>
      </c>
      <c r="AI61" s="53" t="s">
        <v>121</v>
      </c>
      <c r="AJ61" s="53" t="s">
        <v>121</v>
      </c>
      <c r="AK61" s="53" t="s">
        <v>121</v>
      </c>
      <c r="AL61" s="53" t="s">
        <v>121</v>
      </c>
      <c r="AM61" s="53" t="s">
        <v>121</v>
      </c>
      <c r="AN61" s="53" t="s">
        <v>121</v>
      </c>
      <c r="AO61" s="53" t="s">
        <v>121</v>
      </c>
      <c r="AP61" s="53" t="s">
        <v>121</v>
      </c>
      <c r="AQ61" s="53" t="s">
        <v>121</v>
      </c>
      <c r="AR61" s="53" t="s">
        <v>121</v>
      </c>
      <c r="AS61" s="53" t="s">
        <v>121</v>
      </c>
      <c r="AT61" s="53" t="s">
        <v>121</v>
      </c>
      <c r="AU61" s="53" t="s">
        <v>121</v>
      </c>
      <c r="AV61" s="53" t="s">
        <v>121</v>
      </c>
      <c r="AW61" s="53" t="s">
        <v>121</v>
      </c>
      <c r="AX61" s="53" t="s">
        <v>121</v>
      </c>
      <c r="AY61" s="53" t="s">
        <v>121</v>
      </c>
      <c r="AZ61" s="53" t="s">
        <v>121</v>
      </c>
      <c r="BA61" s="53" t="s">
        <v>121</v>
      </c>
      <c r="BB61" s="53" t="s">
        <v>121</v>
      </c>
      <c r="BC61" s="53" t="s">
        <v>121</v>
      </c>
      <c r="BD61" s="53" t="s">
        <v>121</v>
      </c>
      <c r="BE61" s="53" t="s">
        <v>121</v>
      </c>
      <c r="BF61" s="53" t="s">
        <v>121</v>
      </c>
      <c r="BG61" s="53" t="s">
        <v>121</v>
      </c>
      <c r="BH61" s="53" t="s">
        <v>121</v>
      </c>
      <c r="BI61" s="53" t="s">
        <v>121</v>
      </c>
      <c r="BJ61" s="53" t="s">
        <v>121</v>
      </c>
    </row>
    <row r="62" spans="1:62" x14ac:dyDescent="0.3">
      <c r="A62" s="50" t="s">
        <v>66</v>
      </c>
    </row>
    <row r="63" spans="1:62" x14ac:dyDescent="0.3">
      <c r="A63" s="55" t="str">
        <f>Workings!B7</f>
        <v>SaaS - Tier 1 Sales</v>
      </c>
      <c r="C63" s="50">
        <f>Workings!C15</f>
        <v>0</v>
      </c>
      <c r="D63" s="50">
        <f>Workings!D15</f>
        <v>0</v>
      </c>
      <c r="E63" s="50">
        <f>Workings!E15</f>
        <v>0</v>
      </c>
      <c r="F63" s="50">
        <f>Workings!F15</f>
        <v>0</v>
      </c>
      <c r="G63" s="50">
        <f>Workings!G15</f>
        <v>0</v>
      </c>
      <c r="H63" s="50">
        <f>Workings!H15</f>
        <v>37500</v>
      </c>
      <c r="I63" s="50">
        <f>Workings!I15</f>
        <v>46425</v>
      </c>
      <c r="J63" s="50">
        <f>Workings!J15</f>
        <v>55133</v>
      </c>
      <c r="K63" s="50">
        <f>Workings!K15</f>
        <v>63629</v>
      </c>
      <c r="L63" s="50">
        <f>Workings!L15</f>
        <v>71922</v>
      </c>
      <c r="M63" s="50">
        <f>Workings!M15</f>
        <v>80017</v>
      </c>
      <c r="N63" s="50">
        <f>Workings!N15</f>
        <v>87920</v>
      </c>
      <c r="O63" s="50">
        <f>Workings!O15</f>
        <v>96077</v>
      </c>
      <c r="P63" s="50">
        <f>Workings!P15</f>
        <v>104082</v>
      </c>
      <c r="Q63" s="50">
        <f>Workings!Q15</f>
        <v>111940</v>
      </c>
      <c r="R63" s="50">
        <f>Workings!R15</f>
        <v>119652</v>
      </c>
      <c r="S63" s="50">
        <f>Workings!S15</f>
        <v>127225</v>
      </c>
      <c r="T63" s="50">
        <f>Workings!T15</f>
        <v>134661</v>
      </c>
      <c r="U63" s="50">
        <f>Workings!U15</f>
        <v>143311</v>
      </c>
      <c r="V63" s="50">
        <f>Workings!V15</f>
        <v>151885</v>
      </c>
      <c r="W63" s="50">
        <f>Workings!W15</f>
        <v>160383</v>
      </c>
      <c r="X63" s="50">
        <f>Workings!X15</f>
        <v>168808</v>
      </c>
      <c r="Y63" s="50">
        <f>Workings!Y15</f>
        <v>177161</v>
      </c>
      <c r="Z63" s="50">
        <f>Workings!Z15</f>
        <v>185443</v>
      </c>
      <c r="AA63" s="50">
        <f>Workings!AA15</f>
        <v>231274</v>
      </c>
      <c r="AB63" s="50">
        <f>Workings!AB15</f>
        <v>239907</v>
      </c>
      <c r="AC63" s="50">
        <f>Workings!AC15</f>
        <v>248434</v>
      </c>
      <c r="AD63" s="50">
        <f>Workings!AD15</f>
        <v>256857</v>
      </c>
      <c r="AE63" s="50">
        <f>Workings!AE15</f>
        <v>265178</v>
      </c>
      <c r="AF63" s="50">
        <f>Workings!AF15</f>
        <v>273401</v>
      </c>
      <c r="AG63" s="50">
        <f>Workings!AG15</f>
        <v>282893</v>
      </c>
      <c r="AH63" s="50">
        <f>Workings!AH15</f>
        <v>292311</v>
      </c>
      <c r="AI63" s="50">
        <f>Workings!AI15</f>
        <v>301656</v>
      </c>
      <c r="AJ63" s="50">
        <f>Workings!AJ15</f>
        <v>310930</v>
      </c>
      <c r="AK63" s="50">
        <f>Workings!AK15</f>
        <v>320134</v>
      </c>
      <c r="AL63" s="50">
        <f>Workings!AL15</f>
        <v>329268</v>
      </c>
      <c r="AM63" s="50">
        <f>Workings!AM15</f>
        <v>366530</v>
      </c>
      <c r="AN63" s="50">
        <f>Workings!AN15</f>
        <v>376282</v>
      </c>
      <c r="AO63" s="50">
        <f>Workings!AO15</f>
        <v>385964</v>
      </c>
      <c r="AP63" s="50">
        <f>Workings!AP15</f>
        <v>395577</v>
      </c>
      <c r="AQ63" s="50">
        <f>Workings!AQ15</f>
        <v>405122</v>
      </c>
      <c r="AR63" s="50">
        <f>Workings!AR15</f>
        <v>414602</v>
      </c>
      <c r="AS63" s="50">
        <f>Workings!AS15</f>
        <v>424018</v>
      </c>
      <c r="AT63" s="50">
        <f>Workings!AT15</f>
        <v>433371</v>
      </c>
      <c r="AU63" s="50">
        <f>Workings!AU15</f>
        <v>442661</v>
      </c>
      <c r="AV63" s="50">
        <f>Workings!AV15</f>
        <v>451892</v>
      </c>
      <c r="AW63" s="50">
        <f>Workings!AW15</f>
        <v>461063</v>
      </c>
      <c r="AX63" s="50">
        <f>Workings!AX15</f>
        <v>470177</v>
      </c>
      <c r="AY63" s="50">
        <f>Workings!AY15</f>
        <v>516098</v>
      </c>
      <c r="AZ63" s="50">
        <f>Workings!AZ15</f>
        <v>525792</v>
      </c>
      <c r="BA63" s="50">
        <f>Workings!BA15</f>
        <v>535427</v>
      </c>
      <c r="BB63" s="50">
        <f>Workings!BB15</f>
        <v>545006</v>
      </c>
      <c r="BC63" s="50">
        <f>Workings!BC15</f>
        <v>554530</v>
      </c>
      <c r="BD63" s="50">
        <f>Workings!BD15</f>
        <v>563998</v>
      </c>
      <c r="BE63" s="50">
        <f>Workings!BE15</f>
        <v>573414</v>
      </c>
      <c r="BF63" s="50">
        <f>Workings!BF15</f>
        <v>582778</v>
      </c>
      <c r="BG63" s="50">
        <f>Workings!BG15</f>
        <v>592092</v>
      </c>
      <c r="BH63" s="50">
        <f>Workings!BH15</f>
        <v>601355</v>
      </c>
      <c r="BI63" s="50">
        <f>Workings!BI15</f>
        <v>610571</v>
      </c>
      <c r="BJ63" s="50">
        <f>Workings!BJ15</f>
        <v>619740</v>
      </c>
    </row>
    <row r="64" spans="1:62" x14ac:dyDescent="0.3">
      <c r="A64" s="55" t="str">
        <f>Workings!B8</f>
        <v>SaaS 2 - Tier 2 Sales</v>
      </c>
      <c r="C64" s="50">
        <f>Workings!C16</f>
        <v>0</v>
      </c>
      <c r="D64" s="50">
        <f>Workings!D16</f>
        <v>0</v>
      </c>
      <c r="E64" s="50">
        <f>Workings!E16</f>
        <v>0</v>
      </c>
      <c r="F64" s="50">
        <f>Workings!F16</f>
        <v>0</v>
      </c>
      <c r="G64" s="50">
        <f>Workings!G16</f>
        <v>0</v>
      </c>
      <c r="H64" s="50">
        <f>Workings!H16</f>
        <v>22750</v>
      </c>
      <c r="I64" s="50">
        <f>Workings!I16</f>
        <v>30258</v>
      </c>
      <c r="J64" s="50">
        <f>Workings!J16</f>
        <v>37581</v>
      </c>
      <c r="K64" s="50">
        <f>Workings!K16</f>
        <v>44725</v>
      </c>
      <c r="L64" s="50">
        <f>Workings!L16</f>
        <v>51697</v>
      </c>
      <c r="M64" s="50">
        <f>Workings!M16</f>
        <v>58501</v>
      </c>
      <c r="N64" s="50">
        <f>Workings!N16</f>
        <v>65143</v>
      </c>
      <c r="O64" s="50">
        <f>Workings!O16</f>
        <v>87093</v>
      </c>
      <c r="P64" s="50">
        <f>Workings!P16</f>
        <v>98792</v>
      </c>
      <c r="Q64" s="50">
        <f>Workings!Q16</f>
        <v>110267</v>
      </c>
      <c r="R64" s="50">
        <f>Workings!R16</f>
        <v>121526</v>
      </c>
      <c r="S64" s="50">
        <f>Workings!S16</f>
        <v>132573</v>
      </c>
      <c r="T64" s="50">
        <f>Workings!T16</f>
        <v>143414</v>
      </c>
      <c r="U64" s="50">
        <f>Workings!U16</f>
        <v>159269</v>
      </c>
      <c r="V64" s="50">
        <f>Workings!V16</f>
        <v>174975</v>
      </c>
      <c r="W64" s="50">
        <f>Workings!W16</f>
        <v>190536</v>
      </c>
      <c r="X64" s="50">
        <f>Workings!X16</f>
        <v>205955</v>
      </c>
      <c r="Y64" s="50">
        <f>Workings!Y16</f>
        <v>221234</v>
      </c>
      <c r="Z64" s="50">
        <f>Workings!Z16</f>
        <v>236375</v>
      </c>
      <c r="AA64" s="50">
        <f>Workings!AA16</f>
        <v>272220</v>
      </c>
      <c r="AB64" s="50">
        <f>Workings!AB16</f>
        <v>292031</v>
      </c>
      <c r="AC64" s="50">
        <f>Workings!AC16</f>
        <v>311571</v>
      </c>
      <c r="AD64" s="50">
        <f>Workings!AD16</f>
        <v>330848</v>
      </c>
      <c r="AE64" s="50">
        <f>Workings!AE16</f>
        <v>349866</v>
      </c>
      <c r="AF64" s="50">
        <f>Workings!AF16</f>
        <v>368632</v>
      </c>
      <c r="AG64" s="50">
        <f>Workings!AG16</f>
        <v>393311</v>
      </c>
      <c r="AH64" s="50">
        <f>Workings!AH16</f>
        <v>417770</v>
      </c>
      <c r="AI64" s="50">
        <f>Workings!AI16</f>
        <v>442014</v>
      </c>
      <c r="AJ64" s="50">
        <f>Workings!AJ16</f>
        <v>466047</v>
      </c>
      <c r="AK64" s="50">
        <f>Workings!AK16</f>
        <v>489873</v>
      </c>
      <c r="AL64" s="50">
        <f>Workings!AL16</f>
        <v>513496</v>
      </c>
      <c r="AM64" s="50">
        <f>Workings!AM16</f>
        <v>604034</v>
      </c>
      <c r="AN64" s="50">
        <f>Workings!AN16</f>
        <v>630164</v>
      </c>
      <c r="AO64" s="50">
        <f>Workings!AO16</f>
        <v>656079</v>
      </c>
      <c r="AP64" s="50">
        <f>Workings!AP16</f>
        <v>681782</v>
      </c>
      <c r="AQ64" s="50">
        <f>Workings!AQ16</f>
        <v>707277</v>
      </c>
      <c r="AR64" s="50">
        <f>Workings!AR16</f>
        <v>732568</v>
      </c>
      <c r="AS64" s="50">
        <f>Workings!AS16</f>
        <v>757660</v>
      </c>
      <c r="AT64" s="50">
        <f>Workings!AT16</f>
        <v>782555</v>
      </c>
      <c r="AU64" s="50">
        <f>Workings!AU16</f>
        <v>807259</v>
      </c>
      <c r="AV64" s="50">
        <f>Workings!AV16</f>
        <v>831774</v>
      </c>
      <c r="AW64" s="50">
        <f>Workings!AW16</f>
        <v>856104</v>
      </c>
      <c r="AX64" s="50">
        <f>Workings!AX16</f>
        <v>880253</v>
      </c>
      <c r="AY64" s="50">
        <f>Workings!AY16</f>
        <v>916062</v>
      </c>
      <c r="AZ64" s="50">
        <f>Workings!AZ16</f>
        <v>951735</v>
      </c>
      <c r="BA64" s="50">
        <f>Workings!BA16</f>
        <v>987276</v>
      </c>
      <c r="BB64" s="50">
        <f>Workings!BB16</f>
        <v>1022687</v>
      </c>
      <c r="BC64" s="50">
        <f>Workings!BC16</f>
        <v>1057970</v>
      </c>
      <c r="BD64" s="50">
        <f>Workings!BD16</f>
        <v>1093128</v>
      </c>
      <c r="BE64" s="50">
        <f>Workings!BE16</f>
        <v>1128163</v>
      </c>
      <c r="BF64" s="50">
        <f>Workings!BF16</f>
        <v>1163078</v>
      </c>
      <c r="BG64" s="50">
        <f>Workings!BG16</f>
        <v>1197874</v>
      </c>
      <c r="BH64" s="50">
        <f>Workings!BH16</f>
        <v>1232555</v>
      </c>
      <c r="BI64" s="50">
        <f>Workings!BI16</f>
        <v>1267122</v>
      </c>
      <c r="BJ64" s="50">
        <f>Workings!BJ16</f>
        <v>1301578</v>
      </c>
    </row>
    <row r="65" spans="1:62" x14ac:dyDescent="0.3">
      <c r="A65" s="55" t="str">
        <f>Workings!B9</f>
        <v>SaaS 3 - Tier 3 Sales</v>
      </c>
      <c r="C65" s="50">
        <f>Workings!C17</f>
        <v>0</v>
      </c>
      <c r="D65" s="50">
        <f>Workings!D17</f>
        <v>0</v>
      </c>
      <c r="E65" s="50">
        <f>Workings!E17</f>
        <v>0</v>
      </c>
      <c r="F65" s="50">
        <f>Workings!F17</f>
        <v>0</v>
      </c>
      <c r="G65" s="50">
        <f>Workings!G17</f>
        <v>0</v>
      </c>
      <c r="H65" s="50">
        <f>Workings!H17</f>
        <v>7500</v>
      </c>
      <c r="I65" s="50">
        <f>Workings!I17</f>
        <v>7275</v>
      </c>
      <c r="J65" s="50">
        <f>Workings!J17</f>
        <v>9757</v>
      </c>
      <c r="K65" s="50">
        <f>Workings!K17</f>
        <v>12178</v>
      </c>
      <c r="L65" s="50">
        <f>Workings!L17</f>
        <v>14539</v>
      </c>
      <c r="M65" s="50">
        <f>Workings!M17</f>
        <v>16844</v>
      </c>
      <c r="N65" s="50">
        <f>Workings!N17</f>
        <v>19093</v>
      </c>
      <c r="O65" s="50">
        <f>Workings!O17</f>
        <v>25379</v>
      </c>
      <c r="P65" s="50">
        <f>Workings!P17</f>
        <v>30295</v>
      </c>
      <c r="Q65" s="50">
        <f>Workings!Q17</f>
        <v>35116</v>
      </c>
      <c r="R65" s="50">
        <f>Workings!R17</f>
        <v>39844</v>
      </c>
      <c r="S65" s="50">
        <f>Workings!S17</f>
        <v>44482</v>
      </c>
      <c r="T65" s="50">
        <f>Workings!T17</f>
        <v>49033</v>
      </c>
      <c r="U65" s="50">
        <f>Workings!U17</f>
        <v>54699</v>
      </c>
      <c r="V65" s="50">
        <f>Workings!V17</f>
        <v>60312</v>
      </c>
      <c r="W65" s="50">
        <f>Workings!W17</f>
        <v>65874</v>
      </c>
      <c r="X65" s="50">
        <f>Workings!X17</f>
        <v>71384</v>
      </c>
      <c r="Y65" s="50">
        <f>Workings!Y17</f>
        <v>76844</v>
      </c>
      <c r="Z65" s="50">
        <f>Workings!Z17</f>
        <v>82255</v>
      </c>
      <c r="AA65" s="50">
        <f>Workings!AA17</f>
        <v>88149</v>
      </c>
      <c r="AB65" s="50">
        <f>Workings!AB17</f>
        <v>94075</v>
      </c>
      <c r="AC65" s="50">
        <f>Workings!AC17</f>
        <v>100037</v>
      </c>
      <c r="AD65" s="50">
        <f>Workings!AD17</f>
        <v>106037</v>
      </c>
      <c r="AE65" s="50">
        <f>Workings!AE17</f>
        <v>112076</v>
      </c>
      <c r="AF65" s="50">
        <f>Workings!AF17</f>
        <v>118158</v>
      </c>
      <c r="AG65" s="50">
        <f>Workings!AG17</f>
        <v>128469</v>
      </c>
      <c r="AH65" s="50">
        <f>Workings!AH17</f>
        <v>138806</v>
      </c>
      <c r="AI65" s="50">
        <f>Workings!AI17</f>
        <v>149172</v>
      </c>
      <c r="AJ65" s="50">
        <f>Workings!AJ17</f>
        <v>159570</v>
      </c>
      <c r="AK65" s="50">
        <f>Workings!AK17</f>
        <v>170001</v>
      </c>
      <c r="AL65" s="50">
        <f>Workings!AL17</f>
        <v>180468</v>
      </c>
      <c r="AM65" s="50">
        <f>Workings!AM17</f>
        <v>214845</v>
      </c>
      <c r="AN65" s="50">
        <f>Workings!AN17</f>
        <v>226709</v>
      </c>
      <c r="AO65" s="50">
        <f>Workings!AO17</f>
        <v>238621</v>
      </c>
      <c r="AP65" s="50">
        <f>Workings!AP17</f>
        <v>250585</v>
      </c>
      <c r="AQ65" s="50">
        <f>Workings!AQ17</f>
        <v>262602</v>
      </c>
      <c r="AR65" s="50">
        <f>Workings!AR17</f>
        <v>274675</v>
      </c>
      <c r="AS65" s="50">
        <f>Workings!AS17</f>
        <v>286808</v>
      </c>
      <c r="AT65" s="50">
        <f>Workings!AT17</f>
        <v>299002</v>
      </c>
      <c r="AU65" s="50">
        <f>Workings!AU17</f>
        <v>311261</v>
      </c>
      <c r="AV65" s="50">
        <f>Workings!AV17</f>
        <v>323587</v>
      </c>
      <c r="AW65" s="50">
        <f>Workings!AW17</f>
        <v>335983</v>
      </c>
      <c r="AX65" s="50">
        <f>Workings!AX17</f>
        <v>348452</v>
      </c>
      <c r="AY65" s="50">
        <f>Workings!AY17</f>
        <v>408082</v>
      </c>
      <c r="AZ65" s="50">
        <f>Workings!AZ17</f>
        <v>429033</v>
      </c>
      <c r="BA65" s="50">
        <f>Workings!BA17</f>
        <v>450024</v>
      </c>
      <c r="BB65" s="50">
        <f>Workings!BB17</f>
        <v>471059</v>
      </c>
      <c r="BC65" s="50">
        <f>Workings!BC17</f>
        <v>492139</v>
      </c>
      <c r="BD65" s="50">
        <f>Workings!BD17</f>
        <v>513266</v>
      </c>
      <c r="BE65" s="50">
        <f>Workings!BE17</f>
        <v>534442</v>
      </c>
      <c r="BF65" s="50">
        <f>Workings!BF17</f>
        <v>555669</v>
      </c>
      <c r="BG65" s="50">
        <f>Workings!BG17</f>
        <v>576950</v>
      </c>
      <c r="BH65" s="50">
        <f>Workings!BH17</f>
        <v>598286</v>
      </c>
      <c r="BI65" s="50">
        <f>Workings!BI17</f>
        <v>619680</v>
      </c>
      <c r="BJ65" s="50">
        <f>Workings!BJ17</f>
        <v>641134</v>
      </c>
    </row>
    <row r="66" spans="1:62" x14ac:dyDescent="0.3">
      <c r="A66" s="55" t="str">
        <f>Workings!B10</f>
        <v>Licensing 1 - Basic Data API Sales</v>
      </c>
      <c r="C66" s="50">
        <f>Workings!C18</f>
        <v>0</v>
      </c>
      <c r="D66" s="50">
        <f>Workings!D18</f>
        <v>0</v>
      </c>
      <c r="E66" s="50">
        <f>Workings!E18</f>
        <v>0</v>
      </c>
      <c r="F66" s="50">
        <f>Workings!F18</f>
        <v>0</v>
      </c>
      <c r="G66" s="50">
        <f>Workings!G18</f>
        <v>0</v>
      </c>
      <c r="H66" s="50">
        <f>Workings!H18</f>
        <v>0</v>
      </c>
      <c r="I66" s="50">
        <f>Workings!I18</f>
        <v>0</v>
      </c>
      <c r="J66" s="50">
        <f>Workings!J18</f>
        <v>0</v>
      </c>
      <c r="K66" s="50">
        <f>Workings!K18</f>
        <v>0</v>
      </c>
      <c r="L66" s="50">
        <f>Workings!L18</f>
        <v>0</v>
      </c>
      <c r="M66" s="50">
        <f>Workings!M18</f>
        <v>0</v>
      </c>
      <c r="N66" s="50">
        <f>Workings!N18</f>
        <v>0</v>
      </c>
      <c r="O66" s="50">
        <f>Workings!O18</f>
        <v>5000</v>
      </c>
      <c r="P66" s="50">
        <f>Workings!P18</f>
        <v>9975</v>
      </c>
      <c r="Q66" s="50">
        <f>Workings!Q18</f>
        <v>14925</v>
      </c>
      <c r="R66" s="50">
        <f>Workings!R18</f>
        <v>19851</v>
      </c>
      <c r="S66" s="50">
        <f>Workings!S18</f>
        <v>24754</v>
      </c>
      <c r="T66" s="50">
        <f>Workings!T18</f>
        <v>29632</v>
      </c>
      <c r="U66" s="50">
        <f>Workings!U18</f>
        <v>29632</v>
      </c>
      <c r="V66" s="50">
        <f>Workings!V18</f>
        <v>34488</v>
      </c>
      <c r="W66" s="50">
        <f>Workings!W18</f>
        <v>39321</v>
      </c>
      <c r="X66" s="50">
        <f>Workings!X18</f>
        <v>44131</v>
      </c>
      <c r="Y66" s="50">
        <f>Workings!Y18</f>
        <v>48919</v>
      </c>
      <c r="Z66" s="50">
        <f>Workings!Z18</f>
        <v>53686</v>
      </c>
      <c r="AA66" s="50">
        <f>Workings!AA18</f>
        <v>58431</v>
      </c>
      <c r="AB66" s="50">
        <f>Workings!AB18</f>
        <v>63155</v>
      </c>
      <c r="AC66" s="50">
        <f>Workings!AC18</f>
        <v>67858</v>
      </c>
      <c r="AD66" s="50">
        <f>Workings!AD18</f>
        <v>72541</v>
      </c>
      <c r="AE66" s="50">
        <f>Workings!AE18</f>
        <v>77204</v>
      </c>
      <c r="AF66" s="50">
        <f>Workings!AF18</f>
        <v>81848</v>
      </c>
      <c r="AG66" s="50">
        <f>Workings!AG18</f>
        <v>86472</v>
      </c>
      <c r="AH66" s="50">
        <f>Workings!AH18</f>
        <v>91077</v>
      </c>
      <c r="AI66" s="50">
        <f>Workings!AI18</f>
        <v>95663</v>
      </c>
      <c r="AJ66" s="50">
        <f>Workings!AJ18</f>
        <v>100231</v>
      </c>
      <c r="AK66" s="50">
        <f>Workings!AK18</f>
        <v>104781</v>
      </c>
      <c r="AL66" s="50">
        <f>Workings!AL18</f>
        <v>109313</v>
      </c>
      <c r="AM66" s="50">
        <f>Workings!AM18</f>
        <v>113827</v>
      </c>
      <c r="AN66" s="50">
        <f>Workings!AN18</f>
        <v>118325</v>
      </c>
      <c r="AO66" s="50">
        <f>Workings!AO18</f>
        <v>122805</v>
      </c>
      <c r="AP66" s="50">
        <f>Workings!AP18</f>
        <v>127270</v>
      </c>
      <c r="AQ66" s="50">
        <f>Workings!AQ18</f>
        <v>131718</v>
      </c>
      <c r="AR66" s="50">
        <f>Workings!AR18</f>
        <v>136150</v>
      </c>
      <c r="AS66" s="50">
        <f>Workings!AS18</f>
        <v>140567</v>
      </c>
      <c r="AT66" s="50">
        <f>Workings!AT18</f>
        <v>144968</v>
      </c>
      <c r="AU66" s="50">
        <f>Workings!AU18</f>
        <v>149354</v>
      </c>
      <c r="AV66" s="50">
        <f>Workings!AV18</f>
        <v>153726</v>
      </c>
      <c r="AW66" s="50">
        <f>Workings!AW18</f>
        <v>158083</v>
      </c>
      <c r="AX66" s="50">
        <f>Workings!AX18</f>
        <v>162426</v>
      </c>
      <c r="AY66" s="50">
        <f>Workings!AY18</f>
        <v>166756</v>
      </c>
      <c r="AZ66" s="50">
        <f>Workings!AZ18</f>
        <v>171905</v>
      </c>
      <c r="BA66" s="50">
        <f>Workings!BA18</f>
        <v>177059</v>
      </c>
      <c r="BB66" s="50">
        <f>Workings!BB18</f>
        <v>182217</v>
      </c>
      <c r="BC66" s="50">
        <f>Workings!BC18</f>
        <v>187380</v>
      </c>
      <c r="BD66" s="50">
        <f>Workings!BD18</f>
        <v>192547</v>
      </c>
      <c r="BE66" s="50">
        <f>Workings!BE18</f>
        <v>197719</v>
      </c>
      <c r="BF66" s="50">
        <f>Workings!BF18</f>
        <v>202895</v>
      </c>
      <c r="BG66" s="50">
        <f>Workings!BG18</f>
        <v>208077</v>
      </c>
      <c r="BH66" s="50">
        <f>Workings!BH18</f>
        <v>213263</v>
      </c>
      <c r="BI66" s="50">
        <f>Workings!BI18</f>
        <v>218455</v>
      </c>
      <c r="BJ66" s="50">
        <f>Workings!BJ18</f>
        <v>223652</v>
      </c>
    </row>
    <row r="67" spans="1:62" x14ac:dyDescent="0.3">
      <c r="A67" s="55" t="str">
        <f>Workings!B11</f>
        <v>Consutlancy - per Client Sales</v>
      </c>
      <c r="C67" s="50">
        <f>Workings!C19</f>
        <v>5000</v>
      </c>
      <c r="D67" s="50">
        <f>Workings!D19</f>
        <v>10000</v>
      </c>
      <c r="E67" s="50">
        <f>Workings!E19</f>
        <v>15000</v>
      </c>
      <c r="F67" s="50">
        <f>Workings!F19</f>
        <v>20000</v>
      </c>
      <c r="G67" s="50">
        <f>Workings!G19</f>
        <v>25000</v>
      </c>
      <c r="H67" s="50">
        <f>Workings!H19</f>
        <v>5500</v>
      </c>
      <c r="I67" s="50">
        <f>Workings!I19</f>
        <v>5803</v>
      </c>
      <c r="J67" s="50">
        <f>Workings!J19</f>
        <v>6122</v>
      </c>
      <c r="K67" s="50">
        <f>Workings!K19</f>
        <v>6458</v>
      </c>
      <c r="L67" s="50">
        <f>Workings!L19</f>
        <v>6814</v>
      </c>
      <c r="M67" s="50">
        <f>Workings!M19</f>
        <v>7188</v>
      </c>
      <c r="N67" s="50">
        <f>Workings!N19</f>
        <v>7584</v>
      </c>
      <c r="O67" s="50">
        <f>Workings!O19</f>
        <v>8001</v>
      </c>
      <c r="P67" s="50">
        <f>Workings!P19</f>
        <v>8441</v>
      </c>
      <c r="Q67" s="50">
        <f>Workings!Q19</f>
        <v>8905</v>
      </c>
      <c r="R67" s="50">
        <f>Workings!R19</f>
        <v>9395</v>
      </c>
      <c r="S67" s="50">
        <f>Workings!S19</f>
        <v>9912</v>
      </c>
      <c r="T67" s="50">
        <f>Workings!T19</f>
        <v>10457</v>
      </c>
      <c r="U67" s="50">
        <f>Workings!U19</f>
        <v>10875</v>
      </c>
      <c r="V67" s="50">
        <f>Workings!V19</f>
        <v>11310</v>
      </c>
      <c r="W67" s="50">
        <f>Workings!W19</f>
        <v>11762</v>
      </c>
      <c r="X67" s="50">
        <f>Workings!X19</f>
        <v>12233</v>
      </c>
      <c r="Y67" s="50">
        <f>Workings!Y19</f>
        <v>12722</v>
      </c>
      <c r="Z67" s="50">
        <f>Workings!Z19</f>
        <v>13231</v>
      </c>
      <c r="AA67" s="50">
        <f>Workings!AA19</f>
        <v>13628</v>
      </c>
      <c r="AB67" s="50">
        <f>Workings!AB19</f>
        <v>14037</v>
      </c>
      <c r="AC67" s="50">
        <f>Workings!AC19</f>
        <v>14458</v>
      </c>
      <c r="AD67" s="50">
        <f>Workings!AD19</f>
        <v>14892</v>
      </c>
      <c r="AE67" s="50">
        <f>Workings!AE19</f>
        <v>15338</v>
      </c>
      <c r="AF67" s="50">
        <f>Workings!AF19</f>
        <v>15798</v>
      </c>
      <c r="AG67" s="50">
        <f>Workings!AG19</f>
        <v>16114</v>
      </c>
      <c r="AH67" s="50">
        <f>Workings!AH19</f>
        <v>16437</v>
      </c>
      <c r="AI67" s="50">
        <f>Workings!AI19</f>
        <v>16765</v>
      </c>
      <c r="AJ67" s="50">
        <f>Workings!AJ19</f>
        <v>17101</v>
      </c>
      <c r="AK67" s="50">
        <f>Workings!AK19</f>
        <v>17443</v>
      </c>
      <c r="AL67" s="50">
        <f>Workings!AL19</f>
        <v>17792</v>
      </c>
      <c r="AM67" s="50">
        <f>Workings!AM19</f>
        <v>18147</v>
      </c>
      <c r="AN67" s="50">
        <f>Workings!AN19</f>
        <v>18510</v>
      </c>
      <c r="AO67" s="50">
        <f>Workings!AO19</f>
        <v>18881</v>
      </c>
      <c r="AP67" s="50">
        <f>Workings!AP19</f>
        <v>19258</v>
      </c>
      <c r="AQ67" s="50">
        <f>Workings!AQ19</f>
        <v>19643</v>
      </c>
      <c r="AR67" s="50">
        <f>Workings!AR19</f>
        <v>20036</v>
      </c>
      <c r="AS67" s="50">
        <f>Workings!AS19</f>
        <v>20437</v>
      </c>
      <c r="AT67" s="50">
        <f>Workings!AT19</f>
        <v>20846</v>
      </c>
      <c r="AU67" s="50">
        <f>Workings!AU19</f>
        <v>21263</v>
      </c>
      <c r="AV67" s="50">
        <f>Workings!AV19</f>
        <v>21688</v>
      </c>
      <c r="AW67" s="50">
        <f>Workings!AW19</f>
        <v>22122</v>
      </c>
      <c r="AX67" s="50">
        <f>Workings!AX19</f>
        <v>22564</v>
      </c>
      <c r="AY67" s="50">
        <f>Workings!AY19</f>
        <v>22903</v>
      </c>
      <c r="AZ67" s="50">
        <f>Workings!AZ19</f>
        <v>23246</v>
      </c>
      <c r="BA67" s="50">
        <f>Workings!BA19</f>
        <v>23595</v>
      </c>
      <c r="BB67" s="50">
        <f>Workings!BB19</f>
        <v>23949</v>
      </c>
      <c r="BC67" s="50">
        <f>Workings!BC19</f>
        <v>24308</v>
      </c>
      <c r="BD67" s="50">
        <f>Workings!BD19</f>
        <v>24673</v>
      </c>
      <c r="BE67" s="50">
        <f>Workings!BE19</f>
        <v>25043</v>
      </c>
      <c r="BF67" s="50">
        <f>Workings!BF19</f>
        <v>25418</v>
      </c>
      <c r="BG67" s="50">
        <f>Workings!BG19</f>
        <v>25800</v>
      </c>
      <c r="BH67" s="50">
        <f>Workings!BH19</f>
        <v>26187</v>
      </c>
      <c r="BI67" s="50">
        <f>Workings!BI19</f>
        <v>26579</v>
      </c>
      <c r="BJ67" s="50">
        <f>Workings!BJ19</f>
        <v>26978</v>
      </c>
    </row>
    <row r="68" spans="1:62" x14ac:dyDescent="0.3">
      <c r="A68" s="55" t="str">
        <f>Workings!B12</f>
        <v>Other Sales</v>
      </c>
      <c r="C68" s="50">
        <f>Workings!C20</f>
        <v>0</v>
      </c>
      <c r="D68" s="50">
        <f>Workings!D20</f>
        <v>0</v>
      </c>
      <c r="E68" s="50">
        <f>Workings!E20</f>
        <v>0</v>
      </c>
      <c r="F68" s="50">
        <f>Workings!F20</f>
        <v>0</v>
      </c>
      <c r="G68" s="50">
        <f>Workings!G20</f>
        <v>0</v>
      </c>
      <c r="H68" s="50">
        <f>Workings!H20</f>
        <v>0</v>
      </c>
      <c r="I68" s="50">
        <f>Workings!I20</f>
        <v>0</v>
      </c>
      <c r="J68" s="50">
        <f>Workings!J20</f>
        <v>0</v>
      </c>
      <c r="K68" s="50">
        <f>Workings!K20</f>
        <v>0</v>
      </c>
      <c r="L68" s="50">
        <f>Workings!L20</f>
        <v>0</v>
      </c>
      <c r="M68" s="50">
        <f>Workings!M20</f>
        <v>0</v>
      </c>
      <c r="N68" s="50">
        <f>Workings!N20</f>
        <v>0</v>
      </c>
      <c r="O68" s="50">
        <f>Workings!O20</f>
        <v>0</v>
      </c>
      <c r="P68" s="50">
        <f>Workings!P20</f>
        <v>0</v>
      </c>
      <c r="Q68" s="50">
        <f>Workings!Q20</f>
        <v>0</v>
      </c>
      <c r="R68" s="50">
        <f>Workings!R20</f>
        <v>0</v>
      </c>
      <c r="S68" s="50">
        <f>Workings!S20</f>
        <v>0</v>
      </c>
      <c r="T68" s="50">
        <f>Workings!T20</f>
        <v>0</v>
      </c>
      <c r="U68" s="50">
        <f>Workings!U20</f>
        <v>0</v>
      </c>
      <c r="V68" s="50">
        <f>Workings!V20</f>
        <v>0</v>
      </c>
      <c r="W68" s="50">
        <f>Workings!W20</f>
        <v>0</v>
      </c>
      <c r="X68" s="50">
        <f>Workings!X20</f>
        <v>0</v>
      </c>
      <c r="Y68" s="50">
        <f>Workings!Y20</f>
        <v>0</v>
      </c>
      <c r="Z68" s="50">
        <f>Workings!Z20</f>
        <v>0</v>
      </c>
      <c r="AA68" s="50">
        <f>Workings!AA20</f>
        <v>0</v>
      </c>
      <c r="AB68" s="50">
        <f>Workings!AB20</f>
        <v>0</v>
      </c>
      <c r="AC68" s="50">
        <f>Workings!AC20</f>
        <v>0</v>
      </c>
      <c r="AD68" s="50">
        <f>Workings!AD20</f>
        <v>0</v>
      </c>
      <c r="AE68" s="50">
        <f>Workings!AE20</f>
        <v>0</v>
      </c>
      <c r="AF68" s="50">
        <f>Workings!AF20</f>
        <v>0</v>
      </c>
      <c r="AG68" s="50">
        <f>Workings!AG20</f>
        <v>0</v>
      </c>
      <c r="AH68" s="50">
        <f>Workings!AH20</f>
        <v>0</v>
      </c>
      <c r="AI68" s="50">
        <f>Workings!AI20</f>
        <v>0</v>
      </c>
      <c r="AJ68" s="50">
        <f>Workings!AJ20</f>
        <v>0</v>
      </c>
      <c r="AK68" s="50">
        <f>Workings!AK20</f>
        <v>0</v>
      </c>
      <c r="AL68" s="50">
        <f>Workings!AL20</f>
        <v>0</v>
      </c>
      <c r="AM68" s="50">
        <f>Workings!AM20</f>
        <v>0</v>
      </c>
      <c r="AN68" s="50">
        <f>Workings!AN20</f>
        <v>0</v>
      </c>
      <c r="AO68" s="50">
        <f>Workings!AO20</f>
        <v>0</v>
      </c>
      <c r="AP68" s="50">
        <f>Workings!AP20</f>
        <v>0</v>
      </c>
      <c r="AQ68" s="50">
        <f>Workings!AQ20</f>
        <v>0</v>
      </c>
      <c r="AR68" s="50">
        <f>Workings!AR20</f>
        <v>0</v>
      </c>
      <c r="AS68" s="50">
        <f>Workings!AS20</f>
        <v>0</v>
      </c>
      <c r="AT68" s="50">
        <f>Workings!AT20</f>
        <v>0</v>
      </c>
      <c r="AU68" s="50">
        <f>Workings!AU20</f>
        <v>0</v>
      </c>
      <c r="AV68" s="50">
        <f>Workings!AV20</f>
        <v>0</v>
      </c>
      <c r="AW68" s="50">
        <f>Workings!AW20</f>
        <v>0</v>
      </c>
      <c r="AX68" s="50">
        <f>Workings!AX20</f>
        <v>0</v>
      </c>
      <c r="AY68" s="50">
        <f>Workings!AY20</f>
        <v>0</v>
      </c>
      <c r="AZ68" s="50">
        <f>Workings!AZ20</f>
        <v>0</v>
      </c>
      <c r="BA68" s="50">
        <f>Workings!BA20</f>
        <v>0</v>
      </c>
      <c r="BB68" s="50">
        <f>Workings!BB20</f>
        <v>0</v>
      </c>
      <c r="BC68" s="50">
        <f>Workings!BC20</f>
        <v>0</v>
      </c>
      <c r="BD68" s="50">
        <f>Workings!BD20</f>
        <v>0</v>
      </c>
      <c r="BE68" s="50">
        <f>Workings!BE20</f>
        <v>0</v>
      </c>
      <c r="BF68" s="50">
        <f>Workings!BF20</f>
        <v>0</v>
      </c>
      <c r="BG68" s="50">
        <f>Workings!BG20</f>
        <v>0</v>
      </c>
      <c r="BH68" s="50">
        <f>Workings!BH20</f>
        <v>0</v>
      </c>
      <c r="BI68" s="50">
        <f>Workings!BI20</f>
        <v>0</v>
      </c>
      <c r="BJ68" s="50">
        <f>Workings!BJ20</f>
        <v>0</v>
      </c>
    </row>
    <row r="69" spans="1:62" x14ac:dyDescent="0.3">
      <c r="C69" s="60">
        <f>SUM(C63:C68)</f>
        <v>5000</v>
      </c>
      <c r="D69" s="60">
        <f t="shared" ref="D69:BJ69" si="25">SUM(D63:D68)</f>
        <v>10000</v>
      </c>
      <c r="E69" s="60">
        <f t="shared" si="25"/>
        <v>15000</v>
      </c>
      <c r="F69" s="60">
        <f t="shared" si="25"/>
        <v>20000</v>
      </c>
      <c r="G69" s="60">
        <f t="shared" si="25"/>
        <v>25000</v>
      </c>
      <c r="H69" s="60">
        <f t="shared" si="25"/>
        <v>73250</v>
      </c>
      <c r="I69" s="60">
        <f t="shared" si="25"/>
        <v>89761</v>
      </c>
      <c r="J69" s="60">
        <f t="shared" si="25"/>
        <v>108593</v>
      </c>
      <c r="K69" s="60">
        <f t="shared" si="25"/>
        <v>126990</v>
      </c>
      <c r="L69" s="60">
        <f t="shared" si="25"/>
        <v>144972</v>
      </c>
      <c r="M69" s="60">
        <f t="shared" si="25"/>
        <v>162550</v>
      </c>
      <c r="N69" s="60">
        <f t="shared" si="25"/>
        <v>179740</v>
      </c>
      <c r="O69" s="60">
        <f t="shared" si="25"/>
        <v>221550</v>
      </c>
      <c r="P69" s="60">
        <f t="shared" si="25"/>
        <v>251585</v>
      </c>
      <c r="Q69" s="60">
        <f t="shared" si="25"/>
        <v>281153</v>
      </c>
      <c r="R69" s="60">
        <f t="shared" si="25"/>
        <v>310268</v>
      </c>
      <c r="S69" s="60">
        <f t="shared" si="25"/>
        <v>338946</v>
      </c>
      <c r="T69" s="60">
        <f t="shared" si="25"/>
        <v>367197</v>
      </c>
      <c r="U69" s="60">
        <f t="shared" si="25"/>
        <v>397786</v>
      </c>
      <c r="V69" s="60">
        <f t="shared" si="25"/>
        <v>432970</v>
      </c>
      <c r="W69" s="60">
        <f t="shared" si="25"/>
        <v>467876</v>
      </c>
      <c r="X69" s="60">
        <f t="shared" si="25"/>
        <v>502511</v>
      </c>
      <c r="Y69" s="60">
        <f t="shared" si="25"/>
        <v>536880</v>
      </c>
      <c r="Z69" s="60">
        <f t="shared" si="25"/>
        <v>570990</v>
      </c>
      <c r="AA69" s="60">
        <f t="shared" si="25"/>
        <v>663702</v>
      </c>
      <c r="AB69" s="60">
        <f t="shared" si="25"/>
        <v>703205</v>
      </c>
      <c r="AC69" s="60">
        <f t="shared" si="25"/>
        <v>742358</v>
      </c>
      <c r="AD69" s="60">
        <f t="shared" si="25"/>
        <v>781175</v>
      </c>
      <c r="AE69" s="60">
        <f t="shared" si="25"/>
        <v>819662</v>
      </c>
      <c r="AF69" s="60">
        <f t="shared" si="25"/>
        <v>857837</v>
      </c>
      <c r="AG69" s="60">
        <f t="shared" si="25"/>
        <v>907259</v>
      </c>
      <c r="AH69" s="60">
        <f t="shared" si="25"/>
        <v>956401</v>
      </c>
      <c r="AI69" s="60">
        <f t="shared" si="25"/>
        <v>1005270</v>
      </c>
      <c r="AJ69" s="60">
        <f t="shared" si="25"/>
        <v>1053879</v>
      </c>
      <c r="AK69" s="60">
        <f t="shared" si="25"/>
        <v>1102232</v>
      </c>
      <c r="AL69" s="60">
        <f t="shared" si="25"/>
        <v>1150337</v>
      </c>
      <c r="AM69" s="60">
        <f t="shared" si="25"/>
        <v>1317383</v>
      </c>
      <c r="AN69" s="60">
        <f t="shared" si="25"/>
        <v>1369990</v>
      </c>
      <c r="AO69" s="60">
        <f t="shared" si="25"/>
        <v>1422350</v>
      </c>
      <c r="AP69" s="60">
        <f t="shared" si="25"/>
        <v>1474472</v>
      </c>
      <c r="AQ69" s="60">
        <f t="shared" si="25"/>
        <v>1526362</v>
      </c>
      <c r="AR69" s="60">
        <f t="shared" si="25"/>
        <v>1578031</v>
      </c>
      <c r="AS69" s="60">
        <f t="shared" si="25"/>
        <v>1629490</v>
      </c>
      <c r="AT69" s="60">
        <f t="shared" si="25"/>
        <v>1680742</v>
      </c>
      <c r="AU69" s="60">
        <f t="shared" si="25"/>
        <v>1731798</v>
      </c>
      <c r="AV69" s="60">
        <f t="shared" si="25"/>
        <v>1782667</v>
      </c>
      <c r="AW69" s="60">
        <f t="shared" si="25"/>
        <v>1833355</v>
      </c>
      <c r="AX69" s="60">
        <f t="shared" si="25"/>
        <v>1883872</v>
      </c>
      <c r="AY69" s="60">
        <f t="shared" si="25"/>
        <v>2029901</v>
      </c>
      <c r="AZ69" s="60">
        <f t="shared" si="25"/>
        <v>2101711</v>
      </c>
      <c r="BA69" s="60">
        <f t="shared" si="25"/>
        <v>2173381</v>
      </c>
      <c r="BB69" s="60">
        <f t="shared" si="25"/>
        <v>2244918</v>
      </c>
      <c r="BC69" s="60">
        <f t="shared" si="25"/>
        <v>2316327</v>
      </c>
      <c r="BD69" s="60">
        <f t="shared" si="25"/>
        <v>2387612</v>
      </c>
      <c r="BE69" s="60">
        <f t="shared" si="25"/>
        <v>2458781</v>
      </c>
      <c r="BF69" s="60">
        <f t="shared" si="25"/>
        <v>2529838</v>
      </c>
      <c r="BG69" s="60">
        <f t="shared" si="25"/>
        <v>2600793</v>
      </c>
      <c r="BH69" s="60">
        <f t="shared" si="25"/>
        <v>2671646</v>
      </c>
      <c r="BI69" s="60">
        <f t="shared" si="25"/>
        <v>2742407</v>
      </c>
      <c r="BJ69" s="60">
        <f t="shared" si="25"/>
        <v>2813082</v>
      </c>
    </row>
    <row r="70" spans="1:62" x14ac:dyDescent="0.3">
      <c r="A70" s="50" t="s">
        <v>221</v>
      </c>
    </row>
    <row r="71" spans="1:62" x14ac:dyDescent="0.3">
      <c r="A71" s="55" t="str">
        <f>Workings!B26</f>
        <v>SaaS - Tier 1 Costs</v>
      </c>
      <c r="C71" s="50">
        <f>Workings!C34</f>
        <v>0</v>
      </c>
      <c r="D71" s="50">
        <f>Workings!D34</f>
        <v>0</v>
      </c>
      <c r="E71" s="50">
        <f>Workings!E34</f>
        <v>0</v>
      </c>
      <c r="F71" s="50">
        <f>Workings!F34</f>
        <v>0</v>
      </c>
      <c r="G71" s="50">
        <f>Workings!G34</f>
        <v>0</v>
      </c>
      <c r="H71" s="50">
        <f>Workings!H34</f>
        <v>0</v>
      </c>
      <c r="I71" s="50">
        <f>Workings!I34</f>
        <v>0</v>
      </c>
      <c r="J71" s="50">
        <f>Workings!J34</f>
        <v>0</v>
      </c>
      <c r="K71" s="50">
        <f>Workings!K34</f>
        <v>0</v>
      </c>
      <c r="L71" s="50">
        <f>Workings!L34</f>
        <v>0</v>
      </c>
      <c r="M71" s="50">
        <f>Workings!M34</f>
        <v>0</v>
      </c>
      <c r="N71" s="50">
        <f>Workings!N34</f>
        <v>0</v>
      </c>
      <c r="O71" s="50">
        <f>Workings!O34</f>
        <v>0</v>
      </c>
      <c r="P71" s="50">
        <f>Workings!P34</f>
        <v>0</v>
      </c>
      <c r="Q71" s="50">
        <f>Workings!Q34</f>
        <v>0</v>
      </c>
      <c r="R71" s="50">
        <f>Workings!R34</f>
        <v>0</v>
      </c>
      <c r="S71" s="50">
        <f>Workings!S34</f>
        <v>0</v>
      </c>
      <c r="T71" s="50">
        <f>Workings!T34</f>
        <v>0</v>
      </c>
      <c r="U71" s="50">
        <f>Workings!U34</f>
        <v>0</v>
      </c>
      <c r="V71" s="50">
        <f>Workings!V34</f>
        <v>0</v>
      </c>
      <c r="W71" s="50">
        <f>Workings!W34</f>
        <v>0</v>
      </c>
      <c r="X71" s="50">
        <f>Workings!X34</f>
        <v>0</v>
      </c>
      <c r="Y71" s="50">
        <f>Workings!Y34</f>
        <v>0</v>
      </c>
      <c r="Z71" s="50">
        <f>Workings!Z34</f>
        <v>0</v>
      </c>
      <c r="AA71" s="50">
        <f>Workings!AA34</f>
        <v>0</v>
      </c>
      <c r="AB71" s="50">
        <f>Workings!AB34</f>
        <v>0</v>
      </c>
      <c r="AC71" s="50">
        <f>Workings!AC34</f>
        <v>0</v>
      </c>
      <c r="AD71" s="50">
        <f>Workings!AD34</f>
        <v>0</v>
      </c>
      <c r="AE71" s="50">
        <f>Workings!AE34</f>
        <v>0</v>
      </c>
      <c r="AF71" s="50">
        <f>Workings!AF34</f>
        <v>0</v>
      </c>
      <c r="AG71" s="50">
        <f>Workings!AG34</f>
        <v>0</v>
      </c>
      <c r="AH71" s="50">
        <f>Workings!AH34</f>
        <v>0</v>
      </c>
      <c r="AI71" s="50">
        <f>Workings!AI34</f>
        <v>0</v>
      </c>
      <c r="AJ71" s="50">
        <f>Workings!AJ34</f>
        <v>0</v>
      </c>
      <c r="AK71" s="50">
        <f>Workings!AK34</f>
        <v>0</v>
      </c>
      <c r="AL71" s="50">
        <f>Workings!AL34</f>
        <v>0</v>
      </c>
      <c r="AM71" s="50">
        <f>Workings!AM34</f>
        <v>0</v>
      </c>
      <c r="AN71" s="50">
        <f>Workings!AN34</f>
        <v>0</v>
      </c>
      <c r="AO71" s="50">
        <f>Workings!AO34</f>
        <v>0</v>
      </c>
      <c r="AP71" s="50">
        <f>Workings!AP34</f>
        <v>0</v>
      </c>
      <c r="AQ71" s="50">
        <f>Workings!AQ34</f>
        <v>0</v>
      </c>
      <c r="AR71" s="50">
        <f>Workings!AR34</f>
        <v>0</v>
      </c>
      <c r="AS71" s="50">
        <f>Workings!AS34</f>
        <v>0</v>
      </c>
      <c r="AT71" s="50">
        <f>Workings!AT34</f>
        <v>0</v>
      </c>
      <c r="AU71" s="50">
        <f>Workings!AU34</f>
        <v>0</v>
      </c>
      <c r="AV71" s="50">
        <f>Workings!AV34</f>
        <v>0</v>
      </c>
      <c r="AW71" s="50">
        <f>Workings!AW34</f>
        <v>0</v>
      </c>
      <c r="AX71" s="50">
        <f>Workings!AX34</f>
        <v>0</v>
      </c>
      <c r="AY71" s="50">
        <f>Workings!AY34</f>
        <v>0</v>
      </c>
      <c r="AZ71" s="50">
        <f>Workings!AZ34</f>
        <v>0</v>
      </c>
      <c r="BA71" s="50">
        <f>Workings!BA34</f>
        <v>0</v>
      </c>
      <c r="BB71" s="50">
        <f>Workings!BB34</f>
        <v>0</v>
      </c>
      <c r="BC71" s="50">
        <f>Workings!BC34</f>
        <v>0</v>
      </c>
      <c r="BD71" s="50">
        <f>Workings!BD34</f>
        <v>0</v>
      </c>
      <c r="BE71" s="50">
        <f>Workings!BE34</f>
        <v>0</v>
      </c>
      <c r="BF71" s="50">
        <f>Workings!BF34</f>
        <v>0</v>
      </c>
      <c r="BG71" s="50">
        <f>Workings!BG34</f>
        <v>0</v>
      </c>
      <c r="BH71" s="50">
        <f>Workings!BH34</f>
        <v>0</v>
      </c>
      <c r="BI71" s="50">
        <f>Workings!BI34</f>
        <v>0</v>
      </c>
      <c r="BJ71" s="50">
        <f>Workings!BJ34</f>
        <v>0</v>
      </c>
    </row>
    <row r="72" spans="1:62" x14ac:dyDescent="0.3">
      <c r="A72" s="55" t="str">
        <f>Workings!B27</f>
        <v>SaaS 2 - Tier 2 Costs</v>
      </c>
      <c r="C72" s="50">
        <f>Workings!C35</f>
        <v>0</v>
      </c>
      <c r="D72" s="50">
        <f>Workings!D35</f>
        <v>0</v>
      </c>
      <c r="E72" s="50">
        <f>Workings!E35</f>
        <v>0</v>
      </c>
      <c r="F72" s="50">
        <f>Workings!F35</f>
        <v>0</v>
      </c>
      <c r="G72" s="50">
        <f>Workings!G35</f>
        <v>0</v>
      </c>
      <c r="H72" s="50">
        <f>Workings!H35</f>
        <v>0</v>
      </c>
      <c r="I72" s="50">
        <f>Workings!I35</f>
        <v>0</v>
      </c>
      <c r="J72" s="50">
        <f>Workings!J35</f>
        <v>0</v>
      </c>
      <c r="K72" s="50">
        <f>Workings!K35</f>
        <v>0</v>
      </c>
      <c r="L72" s="50">
        <f>Workings!L35</f>
        <v>0</v>
      </c>
      <c r="M72" s="50">
        <f>Workings!M35</f>
        <v>0</v>
      </c>
      <c r="N72" s="50">
        <f>Workings!N35</f>
        <v>0</v>
      </c>
      <c r="O72" s="50">
        <f>Workings!O35</f>
        <v>0</v>
      </c>
      <c r="P72" s="50">
        <f>Workings!P35</f>
        <v>0</v>
      </c>
      <c r="Q72" s="50">
        <f>Workings!Q35</f>
        <v>0</v>
      </c>
      <c r="R72" s="50">
        <f>Workings!R35</f>
        <v>0</v>
      </c>
      <c r="S72" s="50">
        <f>Workings!S35</f>
        <v>0</v>
      </c>
      <c r="T72" s="50">
        <f>Workings!T35</f>
        <v>0</v>
      </c>
      <c r="U72" s="50">
        <f>Workings!U35</f>
        <v>0</v>
      </c>
      <c r="V72" s="50">
        <f>Workings!V35</f>
        <v>0</v>
      </c>
      <c r="W72" s="50">
        <f>Workings!W35</f>
        <v>0</v>
      </c>
      <c r="X72" s="50">
        <f>Workings!X35</f>
        <v>0</v>
      </c>
      <c r="Y72" s="50">
        <f>Workings!Y35</f>
        <v>0</v>
      </c>
      <c r="Z72" s="50">
        <f>Workings!Z35</f>
        <v>0</v>
      </c>
      <c r="AA72" s="50">
        <f>Workings!AA35</f>
        <v>0</v>
      </c>
      <c r="AB72" s="50">
        <f>Workings!AB35</f>
        <v>0</v>
      </c>
      <c r="AC72" s="50">
        <f>Workings!AC35</f>
        <v>0</v>
      </c>
      <c r="AD72" s="50">
        <f>Workings!AD35</f>
        <v>0</v>
      </c>
      <c r="AE72" s="50">
        <f>Workings!AE35</f>
        <v>0</v>
      </c>
      <c r="AF72" s="50">
        <f>Workings!AF35</f>
        <v>0</v>
      </c>
      <c r="AG72" s="50">
        <f>Workings!AG35</f>
        <v>0</v>
      </c>
      <c r="AH72" s="50">
        <f>Workings!AH35</f>
        <v>0</v>
      </c>
      <c r="AI72" s="50">
        <f>Workings!AI35</f>
        <v>0</v>
      </c>
      <c r="AJ72" s="50">
        <f>Workings!AJ35</f>
        <v>0</v>
      </c>
      <c r="AK72" s="50">
        <f>Workings!AK35</f>
        <v>0</v>
      </c>
      <c r="AL72" s="50">
        <f>Workings!AL35</f>
        <v>0</v>
      </c>
      <c r="AM72" s="50">
        <f>Workings!AM35</f>
        <v>0</v>
      </c>
      <c r="AN72" s="50">
        <f>Workings!AN35</f>
        <v>0</v>
      </c>
      <c r="AO72" s="50">
        <f>Workings!AO35</f>
        <v>0</v>
      </c>
      <c r="AP72" s="50">
        <f>Workings!AP35</f>
        <v>0</v>
      </c>
      <c r="AQ72" s="50">
        <f>Workings!AQ35</f>
        <v>0</v>
      </c>
      <c r="AR72" s="50">
        <f>Workings!AR35</f>
        <v>0</v>
      </c>
      <c r="AS72" s="50">
        <f>Workings!AS35</f>
        <v>0</v>
      </c>
      <c r="AT72" s="50">
        <f>Workings!AT35</f>
        <v>0</v>
      </c>
      <c r="AU72" s="50">
        <f>Workings!AU35</f>
        <v>0</v>
      </c>
      <c r="AV72" s="50">
        <f>Workings!AV35</f>
        <v>0</v>
      </c>
      <c r="AW72" s="50">
        <f>Workings!AW35</f>
        <v>0</v>
      </c>
      <c r="AX72" s="50">
        <f>Workings!AX35</f>
        <v>0</v>
      </c>
      <c r="AY72" s="50">
        <f>Workings!AY35</f>
        <v>0</v>
      </c>
      <c r="AZ72" s="50">
        <f>Workings!AZ35</f>
        <v>0</v>
      </c>
      <c r="BA72" s="50">
        <f>Workings!BA35</f>
        <v>0</v>
      </c>
      <c r="BB72" s="50">
        <f>Workings!BB35</f>
        <v>0</v>
      </c>
      <c r="BC72" s="50">
        <f>Workings!BC35</f>
        <v>0</v>
      </c>
      <c r="BD72" s="50">
        <f>Workings!BD35</f>
        <v>0</v>
      </c>
      <c r="BE72" s="50">
        <f>Workings!BE35</f>
        <v>0</v>
      </c>
      <c r="BF72" s="50">
        <f>Workings!BF35</f>
        <v>0</v>
      </c>
      <c r="BG72" s="50">
        <f>Workings!BG35</f>
        <v>0</v>
      </c>
      <c r="BH72" s="50">
        <f>Workings!BH35</f>
        <v>0</v>
      </c>
      <c r="BI72" s="50">
        <f>Workings!BI35</f>
        <v>0</v>
      </c>
      <c r="BJ72" s="50">
        <f>Workings!BJ35</f>
        <v>0</v>
      </c>
    </row>
    <row r="73" spans="1:62" x14ac:dyDescent="0.3">
      <c r="A73" s="55" t="str">
        <f>Workings!B28</f>
        <v>SaaS 3 - Tier 3 Costs</v>
      </c>
      <c r="C73" s="50">
        <f>Workings!C36</f>
        <v>0</v>
      </c>
      <c r="D73" s="50">
        <f>Workings!D36</f>
        <v>0</v>
      </c>
      <c r="E73" s="50">
        <f>Workings!E36</f>
        <v>0</v>
      </c>
      <c r="F73" s="50">
        <f>Workings!F36</f>
        <v>0</v>
      </c>
      <c r="G73" s="50">
        <f>Workings!G36</f>
        <v>0</v>
      </c>
      <c r="H73" s="50">
        <f>Workings!H36</f>
        <v>0</v>
      </c>
      <c r="I73" s="50">
        <f>Workings!I36</f>
        <v>0</v>
      </c>
      <c r="J73" s="50">
        <f>Workings!J36</f>
        <v>0</v>
      </c>
      <c r="K73" s="50">
        <f>Workings!K36</f>
        <v>0</v>
      </c>
      <c r="L73" s="50">
        <f>Workings!L36</f>
        <v>0</v>
      </c>
      <c r="M73" s="50">
        <f>Workings!M36</f>
        <v>0</v>
      </c>
      <c r="N73" s="50">
        <f>Workings!N36</f>
        <v>0</v>
      </c>
      <c r="O73" s="50">
        <f>Workings!O36</f>
        <v>0</v>
      </c>
      <c r="P73" s="50">
        <f>Workings!P36</f>
        <v>0</v>
      </c>
      <c r="Q73" s="50">
        <f>Workings!Q36</f>
        <v>0</v>
      </c>
      <c r="R73" s="50">
        <f>Workings!R36</f>
        <v>0</v>
      </c>
      <c r="S73" s="50">
        <f>Workings!S36</f>
        <v>0</v>
      </c>
      <c r="T73" s="50">
        <f>Workings!T36</f>
        <v>0</v>
      </c>
      <c r="U73" s="50">
        <f>Workings!U36</f>
        <v>0</v>
      </c>
      <c r="V73" s="50">
        <f>Workings!V36</f>
        <v>0</v>
      </c>
      <c r="W73" s="50">
        <f>Workings!W36</f>
        <v>0</v>
      </c>
      <c r="X73" s="50">
        <f>Workings!X36</f>
        <v>0</v>
      </c>
      <c r="Y73" s="50">
        <f>Workings!Y36</f>
        <v>0</v>
      </c>
      <c r="Z73" s="50">
        <f>Workings!Z36</f>
        <v>0</v>
      </c>
      <c r="AA73" s="50">
        <f>Workings!AA36</f>
        <v>0</v>
      </c>
      <c r="AB73" s="50">
        <f>Workings!AB36</f>
        <v>0</v>
      </c>
      <c r="AC73" s="50">
        <f>Workings!AC36</f>
        <v>0</v>
      </c>
      <c r="AD73" s="50">
        <f>Workings!AD36</f>
        <v>0</v>
      </c>
      <c r="AE73" s="50">
        <f>Workings!AE36</f>
        <v>0</v>
      </c>
      <c r="AF73" s="50">
        <f>Workings!AF36</f>
        <v>0</v>
      </c>
      <c r="AG73" s="50">
        <f>Workings!AG36</f>
        <v>0</v>
      </c>
      <c r="AH73" s="50">
        <f>Workings!AH36</f>
        <v>0</v>
      </c>
      <c r="AI73" s="50">
        <f>Workings!AI36</f>
        <v>0</v>
      </c>
      <c r="AJ73" s="50">
        <f>Workings!AJ36</f>
        <v>0</v>
      </c>
      <c r="AK73" s="50">
        <f>Workings!AK36</f>
        <v>0</v>
      </c>
      <c r="AL73" s="50">
        <f>Workings!AL36</f>
        <v>0</v>
      </c>
      <c r="AM73" s="50">
        <f>Workings!AM36</f>
        <v>0</v>
      </c>
      <c r="AN73" s="50">
        <f>Workings!AN36</f>
        <v>0</v>
      </c>
      <c r="AO73" s="50">
        <f>Workings!AO36</f>
        <v>0</v>
      </c>
      <c r="AP73" s="50">
        <f>Workings!AP36</f>
        <v>0</v>
      </c>
      <c r="AQ73" s="50">
        <f>Workings!AQ36</f>
        <v>0</v>
      </c>
      <c r="AR73" s="50">
        <f>Workings!AR36</f>
        <v>0</v>
      </c>
      <c r="AS73" s="50">
        <f>Workings!AS36</f>
        <v>0</v>
      </c>
      <c r="AT73" s="50">
        <f>Workings!AT36</f>
        <v>0</v>
      </c>
      <c r="AU73" s="50">
        <f>Workings!AU36</f>
        <v>0</v>
      </c>
      <c r="AV73" s="50">
        <f>Workings!AV36</f>
        <v>0</v>
      </c>
      <c r="AW73" s="50">
        <f>Workings!AW36</f>
        <v>0</v>
      </c>
      <c r="AX73" s="50">
        <f>Workings!AX36</f>
        <v>0</v>
      </c>
      <c r="AY73" s="50">
        <f>Workings!AY36</f>
        <v>0</v>
      </c>
      <c r="AZ73" s="50">
        <f>Workings!AZ36</f>
        <v>0</v>
      </c>
      <c r="BA73" s="50">
        <f>Workings!BA36</f>
        <v>0</v>
      </c>
      <c r="BB73" s="50">
        <f>Workings!BB36</f>
        <v>0</v>
      </c>
      <c r="BC73" s="50">
        <f>Workings!BC36</f>
        <v>0</v>
      </c>
      <c r="BD73" s="50">
        <f>Workings!BD36</f>
        <v>0</v>
      </c>
      <c r="BE73" s="50">
        <f>Workings!BE36</f>
        <v>0</v>
      </c>
      <c r="BF73" s="50">
        <f>Workings!BF36</f>
        <v>0</v>
      </c>
      <c r="BG73" s="50">
        <f>Workings!BG36</f>
        <v>0</v>
      </c>
      <c r="BH73" s="50">
        <f>Workings!BH36</f>
        <v>0</v>
      </c>
      <c r="BI73" s="50">
        <f>Workings!BI36</f>
        <v>0</v>
      </c>
      <c r="BJ73" s="50">
        <f>Workings!BJ36</f>
        <v>0</v>
      </c>
    </row>
    <row r="74" spans="1:62" x14ac:dyDescent="0.3">
      <c r="A74" s="55" t="str">
        <f>Workings!B29</f>
        <v>Licensing 1 - Basic Data API Costs</v>
      </c>
      <c r="C74" s="50">
        <f>Workings!C37</f>
        <v>0</v>
      </c>
      <c r="D74" s="50">
        <f>Workings!D37</f>
        <v>0</v>
      </c>
      <c r="E74" s="50">
        <f>Workings!E37</f>
        <v>0</v>
      </c>
      <c r="F74" s="50">
        <f>Workings!F37</f>
        <v>0</v>
      </c>
      <c r="G74" s="50">
        <f>Workings!G37</f>
        <v>0</v>
      </c>
      <c r="H74" s="50">
        <f>Workings!H37</f>
        <v>0</v>
      </c>
      <c r="I74" s="50">
        <f>Workings!I37</f>
        <v>0</v>
      </c>
      <c r="J74" s="50">
        <f>Workings!J37</f>
        <v>0</v>
      </c>
      <c r="K74" s="50">
        <f>Workings!K37</f>
        <v>0</v>
      </c>
      <c r="L74" s="50">
        <f>Workings!L37</f>
        <v>0</v>
      </c>
      <c r="M74" s="50">
        <f>Workings!M37</f>
        <v>0</v>
      </c>
      <c r="N74" s="50">
        <f>Workings!N37</f>
        <v>0</v>
      </c>
      <c r="O74" s="50">
        <f>Workings!O37</f>
        <v>0</v>
      </c>
      <c r="P74" s="50">
        <f>Workings!P37</f>
        <v>0</v>
      </c>
      <c r="Q74" s="50">
        <f>Workings!Q37</f>
        <v>0</v>
      </c>
      <c r="R74" s="50">
        <f>Workings!R37</f>
        <v>0</v>
      </c>
      <c r="S74" s="50">
        <f>Workings!S37</f>
        <v>0</v>
      </c>
      <c r="T74" s="50">
        <f>Workings!T37</f>
        <v>0</v>
      </c>
      <c r="U74" s="50">
        <f>Workings!U37</f>
        <v>0</v>
      </c>
      <c r="V74" s="50">
        <f>Workings!V37</f>
        <v>0</v>
      </c>
      <c r="W74" s="50">
        <f>Workings!W37</f>
        <v>0</v>
      </c>
      <c r="X74" s="50">
        <f>Workings!X37</f>
        <v>0</v>
      </c>
      <c r="Y74" s="50">
        <f>Workings!Y37</f>
        <v>0</v>
      </c>
      <c r="Z74" s="50">
        <f>Workings!Z37</f>
        <v>0</v>
      </c>
      <c r="AA74" s="50">
        <f>Workings!AA37</f>
        <v>0</v>
      </c>
      <c r="AB74" s="50">
        <f>Workings!AB37</f>
        <v>0</v>
      </c>
      <c r="AC74" s="50">
        <f>Workings!AC37</f>
        <v>0</v>
      </c>
      <c r="AD74" s="50">
        <f>Workings!AD37</f>
        <v>0</v>
      </c>
      <c r="AE74" s="50">
        <f>Workings!AE37</f>
        <v>0</v>
      </c>
      <c r="AF74" s="50">
        <f>Workings!AF37</f>
        <v>0</v>
      </c>
      <c r="AG74" s="50">
        <f>Workings!AG37</f>
        <v>0</v>
      </c>
      <c r="AH74" s="50">
        <f>Workings!AH37</f>
        <v>0</v>
      </c>
      <c r="AI74" s="50">
        <f>Workings!AI37</f>
        <v>0</v>
      </c>
      <c r="AJ74" s="50">
        <f>Workings!AJ37</f>
        <v>0</v>
      </c>
      <c r="AK74" s="50">
        <f>Workings!AK37</f>
        <v>0</v>
      </c>
      <c r="AL74" s="50">
        <f>Workings!AL37</f>
        <v>0</v>
      </c>
      <c r="AM74" s="50">
        <f>Workings!AM37</f>
        <v>0</v>
      </c>
      <c r="AN74" s="50">
        <f>Workings!AN37</f>
        <v>0</v>
      </c>
      <c r="AO74" s="50">
        <f>Workings!AO37</f>
        <v>0</v>
      </c>
      <c r="AP74" s="50">
        <f>Workings!AP37</f>
        <v>0</v>
      </c>
      <c r="AQ74" s="50">
        <f>Workings!AQ37</f>
        <v>0</v>
      </c>
      <c r="AR74" s="50">
        <f>Workings!AR37</f>
        <v>0</v>
      </c>
      <c r="AS74" s="50">
        <f>Workings!AS37</f>
        <v>0</v>
      </c>
      <c r="AT74" s="50">
        <f>Workings!AT37</f>
        <v>0</v>
      </c>
      <c r="AU74" s="50">
        <f>Workings!AU37</f>
        <v>0</v>
      </c>
      <c r="AV74" s="50">
        <f>Workings!AV37</f>
        <v>0</v>
      </c>
      <c r="AW74" s="50">
        <f>Workings!AW37</f>
        <v>0</v>
      </c>
      <c r="AX74" s="50">
        <f>Workings!AX37</f>
        <v>0</v>
      </c>
      <c r="AY74" s="50">
        <f>Workings!AY37</f>
        <v>0</v>
      </c>
      <c r="AZ74" s="50">
        <f>Workings!AZ37</f>
        <v>0</v>
      </c>
      <c r="BA74" s="50">
        <f>Workings!BA37</f>
        <v>0</v>
      </c>
      <c r="BB74" s="50">
        <f>Workings!BB37</f>
        <v>0</v>
      </c>
      <c r="BC74" s="50">
        <f>Workings!BC37</f>
        <v>0</v>
      </c>
      <c r="BD74" s="50">
        <f>Workings!BD37</f>
        <v>0</v>
      </c>
      <c r="BE74" s="50">
        <f>Workings!BE37</f>
        <v>0</v>
      </c>
      <c r="BF74" s="50">
        <f>Workings!BF37</f>
        <v>0</v>
      </c>
      <c r="BG74" s="50">
        <f>Workings!BG37</f>
        <v>0</v>
      </c>
      <c r="BH74" s="50">
        <f>Workings!BH37</f>
        <v>0</v>
      </c>
      <c r="BI74" s="50">
        <f>Workings!BI37</f>
        <v>0</v>
      </c>
      <c r="BJ74" s="50">
        <f>Workings!BJ37</f>
        <v>0</v>
      </c>
    </row>
    <row r="75" spans="1:62" x14ac:dyDescent="0.3">
      <c r="A75" s="55" t="str">
        <f>Workings!B30</f>
        <v>Consutlancy - per Client Costs</v>
      </c>
      <c r="C75" s="50">
        <f>Workings!C38</f>
        <v>0</v>
      </c>
      <c r="D75" s="50">
        <f>Workings!D38</f>
        <v>0</v>
      </c>
      <c r="E75" s="50">
        <f>Workings!E38</f>
        <v>0</v>
      </c>
      <c r="F75" s="50">
        <f>Workings!F38</f>
        <v>0</v>
      </c>
      <c r="G75" s="50">
        <f>Workings!G38</f>
        <v>0</v>
      </c>
      <c r="H75" s="50">
        <f>Workings!H38</f>
        <v>0</v>
      </c>
      <c r="I75" s="50">
        <f>Workings!I38</f>
        <v>0</v>
      </c>
      <c r="J75" s="50">
        <f>Workings!J38</f>
        <v>0</v>
      </c>
      <c r="K75" s="50">
        <f>Workings!K38</f>
        <v>0</v>
      </c>
      <c r="L75" s="50">
        <f>Workings!L38</f>
        <v>0</v>
      </c>
      <c r="M75" s="50">
        <f>Workings!M38</f>
        <v>0</v>
      </c>
      <c r="N75" s="50">
        <f>Workings!N38</f>
        <v>0</v>
      </c>
      <c r="O75" s="50">
        <f>Workings!O38</f>
        <v>0</v>
      </c>
      <c r="P75" s="50">
        <f>Workings!P38</f>
        <v>0</v>
      </c>
      <c r="Q75" s="50">
        <f>Workings!Q38</f>
        <v>0</v>
      </c>
      <c r="R75" s="50">
        <f>Workings!R38</f>
        <v>0</v>
      </c>
      <c r="S75" s="50">
        <f>Workings!S38</f>
        <v>0</v>
      </c>
      <c r="T75" s="50">
        <f>Workings!T38</f>
        <v>0</v>
      </c>
      <c r="U75" s="50">
        <f>Workings!U38</f>
        <v>0</v>
      </c>
      <c r="V75" s="50">
        <f>Workings!V38</f>
        <v>0</v>
      </c>
      <c r="W75" s="50">
        <f>Workings!W38</f>
        <v>0</v>
      </c>
      <c r="X75" s="50">
        <f>Workings!X38</f>
        <v>0</v>
      </c>
      <c r="Y75" s="50">
        <f>Workings!Y38</f>
        <v>0</v>
      </c>
      <c r="Z75" s="50">
        <f>Workings!Z38</f>
        <v>0</v>
      </c>
      <c r="AA75" s="50">
        <f>Workings!AA38</f>
        <v>0</v>
      </c>
      <c r="AB75" s="50">
        <f>Workings!AB38</f>
        <v>0</v>
      </c>
      <c r="AC75" s="50">
        <f>Workings!AC38</f>
        <v>0</v>
      </c>
      <c r="AD75" s="50">
        <f>Workings!AD38</f>
        <v>0</v>
      </c>
      <c r="AE75" s="50">
        <f>Workings!AE38</f>
        <v>0</v>
      </c>
      <c r="AF75" s="50">
        <f>Workings!AF38</f>
        <v>0</v>
      </c>
      <c r="AG75" s="50">
        <f>Workings!AG38</f>
        <v>0</v>
      </c>
      <c r="AH75" s="50">
        <f>Workings!AH38</f>
        <v>0</v>
      </c>
      <c r="AI75" s="50">
        <f>Workings!AI38</f>
        <v>0</v>
      </c>
      <c r="AJ75" s="50">
        <f>Workings!AJ38</f>
        <v>0</v>
      </c>
      <c r="AK75" s="50">
        <f>Workings!AK38</f>
        <v>0</v>
      </c>
      <c r="AL75" s="50">
        <f>Workings!AL38</f>
        <v>0</v>
      </c>
      <c r="AM75" s="50">
        <f>Workings!AM38</f>
        <v>0</v>
      </c>
      <c r="AN75" s="50">
        <f>Workings!AN38</f>
        <v>0</v>
      </c>
      <c r="AO75" s="50">
        <f>Workings!AO38</f>
        <v>0</v>
      </c>
      <c r="AP75" s="50">
        <f>Workings!AP38</f>
        <v>0</v>
      </c>
      <c r="AQ75" s="50">
        <f>Workings!AQ38</f>
        <v>0</v>
      </c>
      <c r="AR75" s="50">
        <f>Workings!AR38</f>
        <v>0</v>
      </c>
      <c r="AS75" s="50">
        <f>Workings!AS38</f>
        <v>0</v>
      </c>
      <c r="AT75" s="50">
        <f>Workings!AT38</f>
        <v>0</v>
      </c>
      <c r="AU75" s="50">
        <f>Workings!AU38</f>
        <v>0</v>
      </c>
      <c r="AV75" s="50">
        <f>Workings!AV38</f>
        <v>0</v>
      </c>
      <c r="AW75" s="50">
        <f>Workings!AW38</f>
        <v>0</v>
      </c>
      <c r="AX75" s="50">
        <f>Workings!AX38</f>
        <v>0</v>
      </c>
      <c r="AY75" s="50">
        <f>Workings!AY38</f>
        <v>0</v>
      </c>
      <c r="AZ75" s="50">
        <f>Workings!AZ38</f>
        <v>0</v>
      </c>
      <c r="BA75" s="50">
        <f>Workings!BA38</f>
        <v>0</v>
      </c>
      <c r="BB75" s="50">
        <f>Workings!BB38</f>
        <v>0</v>
      </c>
      <c r="BC75" s="50">
        <f>Workings!BC38</f>
        <v>0</v>
      </c>
      <c r="BD75" s="50">
        <f>Workings!BD38</f>
        <v>0</v>
      </c>
      <c r="BE75" s="50">
        <f>Workings!BE38</f>
        <v>0</v>
      </c>
      <c r="BF75" s="50">
        <f>Workings!BF38</f>
        <v>0</v>
      </c>
      <c r="BG75" s="50">
        <f>Workings!BG38</f>
        <v>0</v>
      </c>
      <c r="BH75" s="50">
        <f>Workings!BH38</f>
        <v>0</v>
      </c>
      <c r="BI75" s="50">
        <f>Workings!BI38</f>
        <v>0</v>
      </c>
      <c r="BJ75" s="50">
        <f>Workings!BJ38</f>
        <v>0</v>
      </c>
    </row>
    <row r="76" spans="1:62" x14ac:dyDescent="0.3">
      <c r="A76" s="55" t="str">
        <f>Workings!B31</f>
        <v>Other Costs</v>
      </c>
      <c r="C76" s="50">
        <f>Workings!C39</f>
        <v>0</v>
      </c>
      <c r="D76" s="50">
        <f>Workings!D39</f>
        <v>0</v>
      </c>
      <c r="E76" s="50">
        <f>Workings!E39</f>
        <v>0</v>
      </c>
      <c r="F76" s="50">
        <f>Workings!F39</f>
        <v>0</v>
      </c>
      <c r="G76" s="50">
        <f>Workings!G39</f>
        <v>0</v>
      </c>
      <c r="H76" s="50">
        <f>Workings!H39</f>
        <v>0</v>
      </c>
      <c r="I76" s="50">
        <f>Workings!I39</f>
        <v>0</v>
      </c>
      <c r="J76" s="50">
        <f>Workings!J39</f>
        <v>0</v>
      </c>
      <c r="K76" s="50">
        <f>Workings!K39</f>
        <v>0</v>
      </c>
      <c r="L76" s="50">
        <f>Workings!L39</f>
        <v>0</v>
      </c>
      <c r="M76" s="50">
        <f>Workings!M39</f>
        <v>0</v>
      </c>
      <c r="N76" s="50">
        <f>Workings!N39</f>
        <v>0</v>
      </c>
      <c r="O76" s="50">
        <f>Workings!O39</f>
        <v>0</v>
      </c>
      <c r="P76" s="50">
        <f>Workings!P39</f>
        <v>0</v>
      </c>
      <c r="Q76" s="50">
        <f>Workings!Q39</f>
        <v>0</v>
      </c>
      <c r="R76" s="50">
        <f>Workings!R39</f>
        <v>0</v>
      </c>
      <c r="S76" s="50">
        <f>Workings!S39</f>
        <v>0</v>
      </c>
      <c r="T76" s="50">
        <f>Workings!T39</f>
        <v>0</v>
      </c>
      <c r="U76" s="50">
        <f>Workings!U39</f>
        <v>0</v>
      </c>
      <c r="V76" s="50">
        <f>Workings!V39</f>
        <v>0</v>
      </c>
      <c r="W76" s="50">
        <f>Workings!W39</f>
        <v>0</v>
      </c>
      <c r="X76" s="50">
        <f>Workings!X39</f>
        <v>0</v>
      </c>
      <c r="Y76" s="50">
        <f>Workings!Y39</f>
        <v>0</v>
      </c>
      <c r="Z76" s="50">
        <f>Workings!Z39</f>
        <v>0</v>
      </c>
      <c r="AA76" s="50">
        <f>Workings!AA39</f>
        <v>0</v>
      </c>
      <c r="AB76" s="50">
        <f>Workings!AB39</f>
        <v>0</v>
      </c>
      <c r="AC76" s="50">
        <f>Workings!AC39</f>
        <v>0</v>
      </c>
      <c r="AD76" s="50">
        <f>Workings!AD39</f>
        <v>0</v>
      </c>
      <c r="AE76" s="50">
        <f>Workings!AE39</f>
        <v>0</v>
      </c>
      <c r="AF76" s="50">
        <f>Workings!AF39</f>
        <v>0</v>
      </c>
      <c r="AG76" s="50">
        <f>Workings!AG39</f>
        <v>0</v>
      </c>
      <c r="AH76" s="50">
        <f>Workings!AH39</f>
        <v>0</v>
      </c>
      <c r="AI76" s="50">
        <f>Workings!AI39</f>
        <v>0</v>
      </c>
      <c r="AJ76" s="50">
        <f>Workings!AJ39</f>
        <v>0</v>
      </c>
      <c r="AK76" s="50">
        <f>Workings!AK39</f>
        <v>0</v>
      </c>
      <c r="AL76" s="50">
        <f>Workings!AL39</f>
        <v>0</v>
      </c>
      <c r="AM76" s="50">
        <f>Workings!AM39</f>
        <v>0</v>
      </c>
      <c r="AN76" s="50">
        <f>Workings!AN39</f>
        <v>0</v>
      </c>
      <c r="AO76" s="50">
        <f>Workings!AO39</f>
        <v>0</v>
      </c>
      <c r="AP76" s="50">
        <f>Workings!AP39</f>
        <v>0</v>
      </c>
      <c r="AQ76" s="50">
        <f>Workings!AQ39</f>
        <v>0</v>
      </c>
      <c r="AR76" s="50">
        <f>Workings!AR39</f>
        <v>0</v>
      </c>
      <c r="AS76" s="50">
        <f>Workings!AS39</f>
        <v>0</v>
      </c>
      <c r="AT76" s="50">
        <f>Workings!AT39</f>
        <v>0</v>
      </c>
      <c r="AU76" s="50">
        <f>Workings!AU39</f>
        <v>0</v>
      </c>
      <c r="AV76" s="50">
        <f>Workings!AV39</f>
        <v>0</v>
      </c>
      <c r="AW76" s="50">
        <f>Workings!AW39</f>
        <v>0</v>
      </c>
      <c r="AX76" s="50">
        <f>Workings!AX39</f>
        <v>0</v>
      </c>
      <c r="AY76" s="50">
        <f>Workings!AY39</f>
        <v>0</v>
      </c>
      <c r="AZ76" s="50">
        <f>Workings!AZ39</f>
        <v>0</v>
      </c>
      <c r="BA76" s="50">
        <f>Workings!BA39</f>
        <v>0</v>
      </c>
      <c r="BB76" s="50">
        <f>Workings!BB39</f>
        <v>0</v>
      </c>
      <c r="BC76" s="50">
        <f>Workings!BC39</f>
        <v>0</v>
      </c>
      <c r="BD76" s="50">
        <f>Workings!BD39</f>
        <v>0</v>
      </c>
      <c r="BE76" s="50">
        <f>Workings!BE39</f>
        <v>0</v>
      </c>
      <c r="BF76" s="50">
        <f>Workings!BF39</f>
        <v>0</v>
      </c>
      <c r="BG76" s="50">
        <f>Workings!BG39</f>
        <v>0</v>
      </c>
      <c r="BH76" s="50">
        <f>Workings!BH39</f>
        <v>0</v>
      </c>
      <c r="BI76" s="50">
        <f>Workings!BI39</f>
        <v>0</v>
      </c>
      <c r="BJ76" s="50">
        <f>Workings!BJ39</f>
        <v>0</v>
      </c>
    </row>
    <row r="77" spans="1:62" x14ac:dyDescent="0.3">
      <c r="A77" s="55"/>
      <c r="C77" s="72">
        <f>SUM(C71:C76)</f>
        <v>0</v>
      </c>
      <c r="D77" s="72">
        <f t="shared" ref="D77:BJ77" si="26">SUM(D71:D76)</f>
        <v>0</v>
      </c>
      <c r="E77" s="72">
        <f t="shared" si="26"/>
        <v>0</v>
      </c>
      <c r="F77" s="72">
        <f t="shared" si="26"/>
        <v>0</v>
      </c>
      <c r="G77" s="72">
        <f t="shared" si="26"/>
        <v>0</v>
      </c>
      <c r="H77" s="72">
        <f t="shared" si="26"/>
        <v>0</v>
      </c>
      <c r="I77" s="72">
        <f t="shared" si="26"/>
        <v>0</v>
      </c>
      <c r="J77" s="72">
        <f t="shared" si="26"/>
        <v>0</v>
      </c>
      <c r="K77" s="72">
        <f t="shared" si="26"/>
        <v>0</v>
      </c>
      <c r="L77" s="72">
        <f t="shared" si="26"/>
        <v>0</v>
      </c>
      <c r="M77" s="72">
        <f t="shared" si="26"/>
        <v>0</v>
      </c>
      <c r="N77" s="72">
        <f t="shared" si="26"/>
        <v>0</v>
      </c>
      <c r="O77" s="72">
        <f t="shared" si="26"/>
        <v>0</v>
      </c>
      <c r="P77" s="72">
        <f t="shared" si="26"/>
        <v>0</v>
      </c>
      <c r="Q77" s="72">
        <f t="shared" si="26"/>
        <v>0</v>
      </c>
      <c r="R77" s="72">
        <f t="shared" si="26"/>
        <v>0</v>
      </c>
      <c r="S77" s="72">
        <f t="shared" si="26"/>
        <v>0</v>
      </c>
      <c r="T77" s="72">
        <f t="shared" si="26"/>
        <v>0</v>
      </c>
      <c r="U77" s="72">
        <f t="shared" si="26"/>
        <v>0</v>
      </c>
      <c r="V77" s="72">
        <f t="shared" si="26"/>
        <v>0</v>
      </c>
      <c r="W77" s="72">
        <f t="shared" si="26"/>
        <v>0</v>
      </c>
      <c r="X77" s="72">
        <f t="shared" si="26"/>
        <v>0</v>
      </c>
      <c r="Y77" s="72">
        <f t="shared" si="26"/>
        <v>0</v>
      </c>
      <c r="Z77" s="72">
        <f t="shared" si="26"/>
        <v>0</v>
      </c>
      <c r="AA77" s="72">
        <f t="shared" si="26"/>
        <v>0</v>
      </c>
      <c r="AB77" s="72">
        <f t="shared" si="26"/>
        <v>0</v>
      </c>
      <c r="AC77" s="72">
        <f t="shared" si="26"/>
        <v>0</v>
      </c>
      <c r="AD77" s="72">
        <f t="shared" si="26"/>
        <v>0</v>
      </c>
      <c r="AE77" s="72">
        <f t="shared" si="26"/>
        <v>0</v>
      </c>
      <c r="AF77" s="72">
        <f t="shared" si="26"/>
        <v>0</v>
      </c>
      <c r="AG77" s="72">
        <f t="shared" si="26"/>
        <v>0</v>
      </c>
      <c r="AH77" s="72">
        <f t="shared" si="26"/>
        <v>0</v>
      </c>
      <c r="AI77" s="72">
        <f t="shared" si="26"/>
        <v>0</v>
      </c>
      <c r="AJ77" s="72">
        <f t="shared" si="26"/>
        <v>0</v>
      </c>
      <c r="AK77" s="72">
        <f t="shared" si="26"/>
        <v>0</v>
      </c>
      <c r="AL77" s="72">
        <f t="shared" si="26"/>
        <v>0</v>
      </c>
      <c r="AM77" s="72">
        <f t="shared" si="26"/>
        <v>0</v>
      </c>
      <c r="AN77" s="72">
        <f t="shared" si="26"/>
        <v>0</v>
      </c>
      <c r="AO77" s="72">
        <f t="shared" si="26"/>
        <v>0</v>
      </c>
      <c r="AP77" s="72">
        <f t="shared" si="26"/>
        <v>0</v>
      </c>
      <c r="AQ77" s="72">
        <f t="shared" si="26"/>
        <v>0</v>
      </c>
      <c r="AR77" s="72">
        <f t="shared" si="26"/>
        <v>0</v>
      </c>
      <c r="AS77" s="72">
        <f t="shared" si="26"/>
        <v>0</v>
      </c>
      <c r="AT77" s="72">
        <f t="shared" si="26"/>
        <v>0</v>
      </c>
      <c r="AU77" s="72">
        <f t="shared" si="26"/>
        <v>0</v>
      </c>
      <c r="AV77" s="72">
        <f t="shared" si="26"/>
        <v>0</v>
      </c>
      <c r="AW77" s="72">
        <f t="shared" si="26"/>
        <v>0</v>
      </c>
      <c r="AX77" s="72">
        <f t="shared" si="26"/>
        <v>0</v>
      </c>
      <c r="AY77" s="72">
        <f t="shared" si="26"/>
        <v>0</v>
      </c>
      <c r="AZ77" s="72">
        <f t="shared" si="26"/>
        <v>0</v>
      </c>
      <c r="BA77" s="72">
        <f t="shared" si="26"/>
        <v>0</v>
      </c>
      <c r="BB77" s="72">
        <f t="shared" si="26"/>
        <v>0</v>
      </c>
      <c r="BC77" s="72">
        <f t="shared" si="26"/>
        <v>0</v>
      </c>
      <c r="BD77" s="72">
        <f t="shared" si="26"/>
        <v>0</v>
      </c>
      <c r="BE77" s="72">
        <f t="shared" si="26"/>
        <v>0</v>
      </c>
      <c r="BF77" s="72">
        <f t="shared" si="26"/>
        <v>0</v>
      </c>
      <c r="BG77" s="72">
        <f t="shared" si="26"/>
        <v>0</v>
      </c>
      <c r="BH77" s="72">
        <f t="shared" si="26"/>
        <v>0</v>
      </c>
      <c r="BI77" s="72">
        <f t="shared" si="26"/>
        <v>0</v>
      </c>
      <c r="BJ77" s="72">
        <f t="shared" si="26"/>
        <v>0</v>
      </c>
    </row>
    <row r="79" spans="1:62" x14ac:dyDescent="0.3">
      <c r="A79" s="50" t="s">
        <v>67</v>
      </c>
      <c r="C79" s="61">
        <f>C69-C77</f>
        <v>5000</v>
      </c>
      <c r="D79" s="61">
        <f t="shared" ref="D79:BJ79" si="27">D69-D77</f>
        <v>10000</v>
      </c>
      <c r="E79" s="61">
        <f t="shared" si="27"/>
        <v>15000</v>
      </c>
      <c r="F79" s="61">
        <f t="shared" si="27"/>
        <v>20000</v>
      </c>
      <c r="G79" s="61">
        <f t="shared" si="27"/>
        <v>25000</v>
      </c>
      <c r="H79" s="61">
        <f t="shared" si="27"/>
        <v>73250</v>
      </c>
      <c r="I79" s="61">
        <f t="shared" si="27"/>
        <v>89761</v>
      </c>
      <c r="J79" s="61">
        <f t="shared" si="27"/>
        <v>108593</v>
      </c>
      <c r="K79" s="61">
        <f t="shared" si="27"/>
        <v>126990</v>
      </c>
      <c r="L79" s="61">
        <f t="shared" si="27"/>
        <v>144972</v>
      </c>
      <c r="M79" s="61">
        <f t="shared" si="27"/>
        <v>162550</v>
      </c>
      <c r="N79" s="61">
        <f t="shared" si="27"/>
        <v>179740</v>
      </c>
      <c r="O79" s="61">
        <f t="shared" si="27"/>
        <v>221550</v>
      </c>
      <c r="P79" s="61">
        <f t="shared" si="27"/>
        <v>251585</v>
      </c>
      <c r="Q79" s="61">
        <f t="shared" si="27"/>
        <v>281153</v>
      </c>
      <c r="R79" s="61">
        <f t="shared" si="27"/>
        <v>310268</v>
      </c>
      <c r="S79" s="61">
        <f t="shared" si="27"/>
        <v>338946</v>
      </c>
      <c r="T79" s="61">
        <f t="shared" si="27"/>
        <v>367197</v>
      </c>
      <c r="U79" s="61">
        <f t="shared" si="27"/>
        <v>397786</v>
      </c>
      <c r="V79" s="61">
        <f t="shared" si="27"/>
        <v>432970</v>
      </c>
      <c r="W79" s="61">
        <f t="shared" si="27"/>
        <v>467876</v>
      </c>
      <c r="X79" s="61">
        <f t="shared" si="27"/>
        <v>502511</v>
      </c>
      <c r="Y79" s="61">
        <f t="shared" si="27"/>
        <v>536880</v>
      </c>
      <c r="Z79" s="61">
        <f t="shared" si="27"/>
        <v>570990</v>
      </c>
      <c r="AA79" s="61">
        <f t="shared" si="27"/>
        <v>663702</v>
      </c>
      <c r="AB79" s="61">
        <f t="shared" si="27"/>
        <v>703205</v>
      </c>
      <c r="AC79" s="61">
        <f t="shared" si="27"/>
        <v>742358</v>
      </c>
      <c r="AD79" s="61">
        <f t="shared" si="27"/>
        <v>781175</v>
      </c>
      <c r="AE79" s="61">
        <f t="shared" si="27"/>
        <v>819662</v>
      </c>
      <c r="AF79" s="61">
        <f t="shared" si="27"/>
        <v>857837</v>
      </c>
      <c r="AG79" s="61">
        <f t="shared" si="27"/>
        <v>907259</v>
      </c>
      <c r="AH79" s="61">
        <f t="shared" si="27"/>
        <v>956401</v>
      </c>
      <c r="AI79" s="61">
        <f t="shared" si="27"/>
        <v>1005270</v>
      </c>
      <c r="AJ79" s="61">
        <f t="shared" si="27"/>
        <v>1053879</v>
      </c>
      <c r="AK79" s="61">
        <f t="shared" si="27"/>
        <v>1102232</v>
      </c>
      <c r="AL79" s="61">
        <f t="shared" si="27"/>
        <v>1150337</v>
      </c>
      <c r="AM79" s="61">
        <f t="shared" si="27"/>
        <v>1317383</v>
      </c>
      <c r="AN79" s="61">
        <f t="shared" si="27"/>
        <v>1369990</v>
      </c>
      <c r="AO79" s="61">
        <f t="shared" si="27"/>
        <v>1422350</v>
      </c>
      <c r="AP79" s="61">
        <f t="shared" si="27"/>
        <v>1474472</v>
      </c>
      <c r="AQ79" s="61">
        <f t="shared" si="27"/>
        <v>1526362</v>
      </c>
      <c r="AR79" s="61">
        <f t="shared" si="27"/>
        <v>1578031</v>
      </c>
      <c r="AS79" s="61">
        <f t="shared" si="27"/>
        <v>1629490</v>
      </c>
      <c r="AT79" s="61">
        <f t="shared" si="27"/>
        <v>1680742</v>
      </c>
      <c r="AU79" s="61">
        <f t="shared" si="27"/>
        <v>1731798</v>
      </c>
      <c r="AV79" s="61">
        <f t="shared" si="27"/>
        <v>1782667</v>
      </c>
      <c r="AW79" s="61">
        <f t="shared" si="27"/>
        <v>1833355</v>
      </c>
      <c r="AX79" s="61">
        <f t="shared" si="27"/>
        <v>1883872</v>
      </c>
      <c r="AY79" s="61">
        <f t="shared" si="27"/>
        <v>2029901</v>
      </c>
      <c r="AZ79" s="61">
        <f t="shared" si="27"/>
        <v>2101711</v>
      </c>
      <c r="BA79" s="61">
        <f t="shared" si="27"/>
        <v>2173381</v>
      </c>
      <c r="BB79" s="61">
        <f t="shared" si="27"/>
        <v>2244918</v>
      </c>
      <c r="BC79" s="61">
        <f t="shared" si="27"/>
        <v>2316327</v>
      </c>
      <c r="BD79" s="61">
        <f t="shared" si="27"/>
        <v>2387612</v>
      </c>
      <c r="BE79" s="61">
        <f t="shared" si="27"/>
        <v>2458781</v>
      </c>
      <c r="BF79" s="61">
        <f t="shared" si="27"/>
        <v>2529838</v>
      </c>
      <c r="BG79" s="61">
        <f t="shared" si="27"/>
        <v>2600793</v>
      </c>
      <c r="BH79" s="61">
        <f t="shared" si="27"/>
        <v>2671646</v>
      </c>
      <c r="BI79" s="61">
        <f t="shared" si="27"/>
        <v>2742407</v>
      </c>
      <c r="BJ79" s="61">
        <f t="shared" si="27"/>
        <v>2813082</v>
      </c>
    </row>
    <row r="80" spans="1:62" x14ac:dyDescent="0.3"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</row>
    <row r="81" spans="1:62" x14ac:dyDescent="0.3">
      <c r="A81" s="50" t="s">
        <v>68</v>
      </c>
    </row>
    <row r="82" spans="1:62" x14ac:dyDescent="0.3">
      <c r="A82" s="55" t="s">
        <v>192</v>
      </c>
      <c r="C82" s="50">
        <f>SUM(Workings!C302:C304)</f>
        <v>70424.325333333327</v>
      </c>
      <c r="D82" s="50">
        <f>SUM(Workings!D302:D304)</f>
        <v>77355.077333333335</v>
      </c>
      <c r="E82" s="50">
        <f>SUM(Workings!E302:E304)</f>
        <v>77355.077333333335</v>
      </c>
      <c r="F82" s="50">
        <f>SUM(Workings!F302:F304)</f>
        <v>80127.829333333328</v>
      </c>
      <c r="G82" s="50">
        <f>SUM(Workings!G302:G304)</f>
        <v>80127.829333333328</v>
      </c>
      <c r="H82" s="50">
        <f>SUM(Workings!H302:H304)</f>
        <v>95520.226666666669</v>
      </c>
      <c r="I82" s="50">
        <f>SUM(Workings!I302:I304)</f>
        <v>95520.226666666669</v>
      </c>
      <c r="J82" s="50">
        <f>SUM(Workings!J302:J304)</f>
        <v>95520.226666666669</v>
      </c>
      <c r="K82" s="50">
        <f>SUM(Workings!K302:K304)</f>
        <v>95520.226666666669</v>
      </c>
      <c r="L82" s="50">
        <f>SUM(Workings!L302:L304)</f>
        <v>95520.226666666669</v>
      </c>
      <c r="M82" s="50">
        <f>SUM(Workings!M302:M304)</f>
        <v>95520.226666666669</v>
      </c>
      <c r="N82" s="50">
        <f>SUM(Workings!N302:N304)</f>
        <v>95520.226666666669</v>
      </c>
      <c r="O82" s="50">
        <f>SUM(Workings!O302:O304)</f>
        <v>126328.48266666666</v>
      </c>
      <c r="P82" s="50">
        <f>SUM(Workings!P302:P304)</f>
        <v>126328.48266666666</v>
      </c>
      <c r="Q82" s="50">
        <f>SUM(Workings!Q302:Q304)</f>
        <v>126328.48266666666</v>
      </c>
      <c r="R82" s="50">
        <f>SUM(Workings!R302:R304)</f>
        <v>126328.48266666666</v>
      </c>
      <c r="S82" s="50">
        <f>SUM(Workings!S302:S304)</f>
        <v>126328.48266666666</v>
      </c>
      <c r="T82" s="50">
        <f>SUM(Workings!T302:T304)</f>
        <v>126328.48266666666</v>
      </c>
      <c r="U82" s="50">
        <f>SUM(Workings!U302:U304)</f>
        <v>116527.48266666666</v>
      </c>
      <c r="V82" s="50">
        <f>SUM(Workings!V302:V304)</f>
        <v>136010.68266666666</v>
      </c>
      <c r="W82" s="50">
        <f>SUM(Workings!W302:W304)</f>
        <v>136010.68266666666</v>
      </c>
      <c r="X82" s="50">
        <f>SUM(Workings!X302:X304)</f>
        <v>136010.68266666666</v>
      </c>
      <c r="Y82" s="50">
        <f>SUM(Workings!Y302:Y304)</f>
        <v>136010.68266666666</v>
      </c>
      <c r="Z82" s="50">
        <f>SUM(Workings!Z302:Z304)</f>
        <v>136010.68266666666</v>
      </c>
      <c r="AA82" s="50">
        <f>SUM(Workings!AA302:AA304)</f>
        <v>149695.11466666666</v>
      </c>
      <c r="AB82" s="50">
        <f>SUM(Workings!AB302:AB304)</f>
        <v>149695.11466666666</v>
      </c>
      <c r="AC82" s="50">
        <f>SUM(Workings!AC302:AC304)</f>
        <v>149695.11466666666</v>
      </c>
      <c r="AD82" s="50">
        <f>SUM(Workings!AD302:AD304)</f>
        <v>149695.11466666666</v>
      </c>
      <c r="AE82" s="50">
        <f>SUM(Workings!AE302:AE304)</f>
        <v>149695.11466666666</v>
      </c>
      <c r="AF82" s="50">
        <f>SUM(Workings!AF302:AF304)</f>
        <v>149695.11466666666</v>
      </c>
      <c r="AG82" s="50">
        <f>SUM(Workings!AG302:AG304)</f>
        <v>162871.89066666667</v>
      </c>
      <c r="AH82" s="50">
        <f>SUM(Workings!AH302:AH304)</f>
        <v>166226.23466666666</v>
      </c>
      <c r="AI82" s="50">
        <f>SUM(Workings!AI302:AI304)</f>
        <v>166226.23466666666</v>
      </c>
      <c r="AJ82" s="50">
        <f>SUM(Workings!AJ302:AJ304)</f>
        <v>166226.23466666666</v>
      </c>
      <c r="AK82" s="50">
        <f>SUM(Workings!AK302:AK304)</f>
        <v>166226.23466666666</v>
      </c>
      <c r="AL82" s="50">
        <f>SUM(Workings!AL302:AL304)</f>
        <v>166226.23466666666</v>
      </c>
      <c r="AM82" s="50">
        <f>SUM(Workings!AM302:AM304)</f>
        <v>182938.93866666665</v>
      </c>
      <c r="AN82" s="50">
        <f>SUM(Workings!AN302:AN304)</f>
        <v>182938.93866666665</v>
      </c>
      <c r="AO82" s="50">
        <f>SUM(Workings!AO302:AO304)</f>
        <v>188867.78666666665</v>
      </c>
      <c r="AP82" s="50">
        <f>SUM(Workings!AP302:AP304)</f>
        <v>188867.78666666665</v>
      </c>
      <c r="AQ82" s="50">
        <f>SUM(Workings!AQ302:AQ304)</f>
        <v>188867.78666666665</v>
      </c>
      <c r="AR82" s="50">
        <f>SUM(Workings!AR302:AR304)</f>
        <v>188867.78666666665</v>
      </c>
      <c r="AS82" s="50">
        <f>SUM(Workings!AS302:AS304)</f>
        <v>188867.78666666665</v>
      </c>
      <c r="AT82" s="50">
        <f>SUM(Workings!AT302:AT304)</f>
        <v>188867.78666666665</v>
      </c>
      <c r="AU82" s="50">
        <f>SUM(Workings!AU302:AU304)</f>
        <v>188867.78666666665</v>
      </c>
      <c r="AV82" s="50">
        <f>SUM(Workings!AV302:AV304)</f>
        <v>188867.78666666665</v>
      </c>
      <c r="AW82" s="50">
        <f>SUM(Workings!AW302:AW304)</f>
        <v>188867.78666666665</v>
      </c>
      <c r="AX82" s="50">
        <f>SUM(Workings!AX302:AX304)</f>
        <v>194258.65066666665</v>
      </c>
      <c r="AY82" s="50">
        <f>SUM(Workings!AY302:AY304)</f>
        <v>236235.40266666666</v>
      </c>
      <c r="AZ82" s="50">
        <f>SUM(Workings!AZ302:AZ304)</f>
        <v>236235.40266666666</v>
      </c>
      <c r="BA82" s="50">
        <f>SUM(Workings!BA302:BA304)</f>
        <v>236235.40266666666</v>
      </c>
      <c r="BB82" s="50">
        <f>SUM(Workings!BB302:BB304)</f>
        <v>236235.40266666666</v>
      </c>
      <c r="BC82" s="50">
        <f>SUM(Workings!BC302:BC304)</f>
        <v>236235.40266666666</v>
      </c>
      <c r="BD82" s="50">
        <f>SUM(Workings!BD302:BD304)</f>
        <v>236235.40266666666</v>
      </c>
      <c r="BE82" s="50">
        <f>SUM(Workings!BE302:BE304)</f>
        <v>236235.40266666666</v>
      </c>
      <c r="BF82" s="50">
        <f>SUM(Workings!BF302:BF304)</f>
        <v>236235.40266666666</v>
      </c>
      <c r="BG82" s="50">
        <f>SUM(Workings!BG302:BG304)</f>
        <v>236235.40266666666</v>
      </c>
      <c r="BH82" s="50">
        <f>SUM(Workings!BH302:BH304)</f>
        <v>236235.40266666666</v>
      </c>
      <c r="BI82" s="50">
        <f>SUM(Workings!BI302:BI304)</f>
        <v>236235.40266666666</v>
      </c>
      <c r="BJ82" s="50">
        <f>SUM(Workings!BJ302:BJ304)</f>
        <v>236235.40266666666</v>
      </c>
    </row>
    <row r="83" spans="1:62" x14ac:dyDescent="0.3">
      <c r="A83" s="55" t="str">
        <f>Workings!A305</f>
        <v>Recruitment Costs</v>
      </c>
      <c r="C83" s="50">
        <f>Workings!C305</f>
        <v>0</v>
      </c>
      <c r="D83" s="50">
        <f>Workings!D305</f>
        <v>15000</v>
      </c>
      <c r="E83" s="50">
        <f>Workings!E305</f>
        <v>0</v>
      </c>
      <c r="F83" s="50">
        <f>Workings!F305</f>
        <v>5000</v>
      </c>
      <c r="G83" s="50">
        <f>Workings!G305</f>
        <v>0</v>
      </c>
      <c r="H83" s="50">
        <f>Workings!H305</f>
        <v>25000</v>
      </c>
      <c r="I83" s="50">
        <f>Workings!I305</f>
        <v>0</v>
      </c>
      <c r="J83" s="50">
        <f>Workings!J305</f>
        <v>0</v>
      </c>
      <c r="K83" s="50">
        <f>Workings!K305</f>
        <v>0</v>
      </c>
      <c r="L83" s="50">
        <f>Workings!L305</f>
        <v>0</v>
      </c>
      <c r="M83" s="50">
        <f>Workings!M305</f>
        <v>0</v>
      </c>
      <c r="N83" s="50">
        <f>Workings!N305</f>
        <v>0</v>
      </c>
      <c r="O83" s="50">
        <f>Workings!O305</f>
        <v>5000</v>
      </c>
      <c r="P83" s="50">
        <f>Workings!P305</f>
        <v>0</v>
      </c>
      <c r="Q83" s="50">
        <f>Workings!Q305</f>
        <v>0</v>
      </c>
      <c r="R83" s="50">
        <f>Workings!R305</f>
        <v>0</v>
      </c>
      <c r="S83" s="50">
        <f>Workings!S305</f>
        <v>0</v>
      </c>
      <c r="T83" s="50">
        <f>Workings!T305</f>
        <v>0</v>
      </c>
      <c r="U83" s="50">
        <f>Workings!U305</f>
        <v>0</v>
      </c>
      <c r="V83" s="50">
        <f>Workings!V305</f>
        <v>20000</v>
      </c>
      <c r="W83" s="50">
        <f>Workings!W305</f>
        <v>0</v>
      </c>
      <c r="X83" s="50">
        <f>Workings!X305</f>
        <v>0</v>
      </c>
      <c r="Y83" s="50">
        <f>Workings!Y305</f>
        <v>0</v>
      </c>
      <c r="Z83" s="50">
        <f>Workings!Z305</f>
        <v>0</v>
      </c>
      <c r="AA83" s="50">
        <f>Workings!AA305</f>
        <v>0</v>
      </c>
      <c r="AB83" s="50">
        <f>Workings!AB305</f>
        <v>0</v>
      </c>
      <c r="AC83" s="50">
        <f>Workings!AC305</f>
        <v>0</v>
      </c>
      <c r="AD83" s="50">
        <f>Workings!AD305</f>
        <v>0</v>
      </c>
      <c r="AE83" s="50">
        <f>Workings!AE305</f>
        <v>0</v>
      </c>
      <c r="AF83" s="50">
        <f>Workings!AF305</f>
        <v>0</v>
      </c>
      <c r="AG83" s="50">
        <f>Workings!AG305</f>
        <v>10000</v>
      </c>
      <c r="AH83" s="50">
        <f>Workings!AH305</f>
        <v>5000</v>
      </c>
      <c r="AI83" s="50">
        <f>Workings!AI305</f>
        <v>0</v>
      </c>
      <c r="AJ83" s="50">
        <f>Workings!AJ305</f>
        <v>0</v>
      </c>
      <c r="AK83" s="50">
        <f>Workings!AK305</f>
        <v>0</v>
      </c>
      <c r="AL83" s="50">
        <f>Workings!AL305</f>
        <v>0</v>
      </c>
      <c r="AM83" s="50">
        <f>Workings!AM305</f>
        <v>0</v>
      </c>
      <c r="AN83" s="50">
        <f>Workings!AN305</f>
        <v>0</v>
      </c>
      <c r="AO83" s="50">
        <f>Workings!AO305</f>
        <v>5000</v>
      </c>
      <c r="AP83" s="50">
        <f>Workings!AP305</f>
        <v>0</v>
      </c>
      <c r="AQ83" s="50">
        <f>Workings!AQ305</f>
        <v>0</v>
      </c>
      <c r="AR83" s="50">
        <f>Workings!AR305</f>
        <v>0</v>
      </c>
      <c r="AS83" s="50">
        <f>Workings!AS305</f>
        <v>0</v>
      </c>
      <c r="AT83" s="50">
        <f>Workings!AT305</f>
        <v>0</v>
      </c>
      <c r="AU83" s="50">
        <f>Workings!AU305</f>
        <v>0</v>
      </c>
      <c r="AV83" s="50">
        <f>Workings!AV305</f>
        <v>0</v>
      </c>
      <c r="AW83" s="50">
        <f>Workings!AW305</f>
        <v>0</v>
      </c>
      <c r="AX83" s="50">
        <f>Workings!AX305</f>
        <v>5000</v>
      </c>
      <c r="AY83" s="50">
        <f>Workings!AY305</f>
        <v>15000</v>
      </c>
      <c r="AZ83" s="50">
        <f>Workings!AZ305</f>
        <v>0</v>
      </c>
      <c r="BA83" s="50">
        <f>Workings!BA305</f>
        <v>0</v>
      </c>
      <c r="BB83" s="50">
        <f>Workings!BB305</f>
        <v>0</v>
      </c>
      <c r="BC83" s="50">
        <f>Workings!BC305</f>
        <v>0</v>
      </c>
      <c r="BD83" s="50">
        <f>Workings!BD305</f>
        <v>0</v>
      </c>
      <c r="BE83" s="50">
        <f>Workings!BE305</f>
        <v>0</v>
      </c>
      <c r="BF83" s="50">
        <f>Workings!BF305</f>
        <v>0</v>
      </c>
      <c r="BG83" s="50">
        <f>Workings!BG305</f>
        <v>0</v>
      </c>
      <c r="BH83" s="50">
        <f>Workings!BH305</f>
        <v>0</v>
      </c>
      <c r="BI83" s="50">
        <f>Workings!BI305</f>
        <v>0</v>
      </c>
      <c r="BJ83" s="50">
        <f>Workings!BJ305</f>
        <v>0</v>
      </c>
    </row>
    <row r="84" spans="1:62" x14ac:dyDescent="0.3">
      <c r="A84" s="55" t="str">
        <f>Workings!A306</f>
        <v>Rent, Rates &amp; Service Charges</v>
      </c>
      <c r="C84" s="50">
        <f>Workings!C306</f>
        <v>4000</v>
      </c>
      <c r="D84" s="50">
        <f>Workings!D306</f>
        <v>4000</v>
      </c>
      <c r="E84" s="50">
        <f>Workings!E306</f>
        <v>4000</v>
      </c>
      <c r="F84" s="50">
        <f>Workings!F306</f>
        <v>4000</v>
      </c>
      <c r="G84" s="50">
        <f>Workings!G306</f>
        <v>4000</v>
      </c>
      <c r="H84" s="50">
        <f>Workings!H306</f>
        <v>4500</v>
      </c>
      <c r="I84" s="50">
        <f>Workings!I306</f>
        <v>4500</v>
      </c>
      <c r="J84" s="50">
        <f>Workings!J306</f>
        <v>4500</v>
      </c>
      <c r="K84" s="50">
        <f>Workings!K306</f>
        <v>4500</v>
      </c>
      <c r="L84" s="50">
        <f>Workings!L306</f>
        <v>4500</v>
      </c>
      <c r="M84" s="50">
        <f>Workings!M306</f>
        <v>4500</v>
      </c>
      <c r="N84" s="50">
        <f>Workings!N306</f>
        <v>4500</v>
      </c>
      <c r="O84" s="50">
        <f>Workings!O306</f>
        <v>4500</v>
      </c>
      <c r="P84" s="50">
        <f>Workings!P306</f>
        <v>4500</v>
      </c>
      <c r="Q84" s="50">
        <f>Workings!Q306</f>
        <v>4500</v>
      </c>
      <c r="R84" s="50">
        <f>Workings!R306</f>
        <v>4500</v>
      </c>
      <c r="S84" s="50">
        <f>Workings!S306</f>
        <v>4500</v>
      </c>
      <c r="T84" s="50">
        <f>Workings!T306</f>
        <v>4500</v>
      </c>
      <c r="U84" s="50">
        <f>Workings!U306</f>
        <v>4500</v>
      </c>
      <c r="V84" s="50">
        <f>Workings!V306</f>
        <v>5500</v>
      </c>
      <c r="W84" s="50">
        <f>Workings!W306</f>
        <v>5500</v>
      </c>
      <c r="X84" s="50">
        <f>Workings!X306</f>
        <v>5500</v>
      </c>
      <c r="Y84" s="50">
        <f>Workings!Y306</f>
        <v>5500</v>
      </c>
      <c r="Z84" s="50">
        <f>Workings!Z306</f>
        <v>5500</v>
      </c>
      <c r="AA84" s="50">
        <f>Workings!AA306</f>
        <v>5500</v>
      </c>
      <c r="AB84" s="50">
        <f>Workings!AB306</f>
        <v>5500</v>
      </c>
      <c r="AC84" s="50">
        <f>Workings!AC306</f>
        <v>5500</v>
      </c>
      <c r="AD84" s="50">
        <f>Workings!AD306</f>
        <v>5500</v>
      </c>
      <c r="AE84" s="50">
        <f>Workings!AE306</f>
        <v>5500</v>
      </c>
      <c r="AF84" s="50">
        <f>Workings!AF306</f>
        <v>5500</v>
      </c>
      <c r="AG84" s="50">
        <f>Workings!AG306</f>
        <v>6000</v>
      </c>
      <c r="AH84" s="50">
        <f>Workings!AH306</f>
        <v>6000</v>
      </c>
      <c r="AI84" s="50">
        <f>Workings!AI306</f>
        <v>6000</v>
      </c>
      <c r="AJ84" s="50">
        <f>Workings!AJ306</f>
        <v>6000</v>
      </c>
      <c r="AK84" s="50">
        <f>Workings!AK306</f>
        <v>6000</v>
      </c>
      <c r="AL84" s="50">
        <f>Workings!AL306</f>
        <v>6000</v>
      </c>
      <c r="AM84" s="50">
        <f>Workings!AM306</f>
        <v>6000</v>
      </c>
      <c r="AN84" s="50">
        <f>Workings!AN306</f>
        <v>6000</v>
      </c>
      <c r="AO84" s="50">
        <f>Workings!AO306</f>
        <v>6000</v>
      </c>
      <c r="AP84" s="50">
        <f>Workings!AP306</f>
        <v>6000</v>
      </c>
      <c r="AQ84" s="50">
        <f>Workings!AQ306</f>
        <v>6000</v>
      </c>
      <c r="AR84" s="50">
        <f>Workings!AR306</f>
        <v>6000</v>
      </c>
      <c r="AS84" s="50">
        <f>Workings!AS306</f>
        <v>6000</v>
      </c>
      <c r="AT84" s="50">
        <f>Workings!AT306</f>
        <v>6000</v>
      </c>
      <c r="AU84" s="50">
        <f>Workings!AU306</f>
        <v>6000</v>
      </c>
      <c r="AV84" s="50">
        <f>Workings!AV306</f>
        <v>6000</v>
      </c>
      <c r="AW84" s="50">
        <f>Workings!AW306</f>
        <v>6000</v>
      </c>
      <c r="AX84" s="50">
        <f>Workings!AX306</f>
        <v>6000</v>
      </c>
      <c r="AY84" s="50">
        <f>Workings!AY306</f>
        <v>6000</v>
      </c>
      <c r="AZ84" s="50">
        <f>Workings!AZ306</f>
        <v>6000</v>
      </c>
      <c r="BA84" s="50">
        <f>Workings!BA306</f>
        <v>6000</v>
      </c>
      <c r="BB84" s="50">
        <f>Workings!BB306</f>
        <v>6000</v>
      </c>
      <c r="BC84" s="50">
        <f>Workings!BC306</f>
        <v>6000</v>
      </c>
      <c r="BD84" s="50">
        <f>Workings!BD306</f>
        <v>6000</v>
      </c>
      <c r="BE84" s="50">
        <f>Workings!BE306</f>
        <v>6000</v>
      </c>
      <c r="BF84" s="50">
        <f>Workings!BF306</f>
        <v>6000</v>
      </c>
      <c r="BG84" s="50">
        <f>Workings!BG306</f>
        <v>6000</v>
      </c>
      <c r="BH84" s="50">
        <f>Workings!BH306</f>
        <v>6000</v>
      </c>
      <c r="BI84" s="50">
        <f>Workings!BI306</f>
        <v>6000</v>
      </c>
      <c r="BJ84" s="50">
        <f>Workings!BJ306</f>
        <v>6000</v>
      </c>
    </row>
    <row r="85" spans="1:62" x14ac:dyDescent="0.3">
      <c r="A85" s="55" t="str">
        <f>Workings!A307</f>
        <v>Heat, Light &amp; Power</v>
      </c>
      <c r="C85" s="50">
        <f>Workings!C307</f>
        <v>600</v>
      </c>
      <c r="D85" s="50">
        <f>Workings!D307</f>
        <v>600</v>
      </c>
      <c r="E85" s="50">
        <f>Workings!E307</f>
        <v>600</v>
      </c>
      <c r="F85" s="50">
        <f>Workings!F307</f>
        <v>600</v>
      </c>
      <c r="G85" s="50">
        <f>Workings!G307</f>
        <v>600</v>
      </c>
      <c r="H85" s="50">
        <f>Workings!H307</f>
        <v>675</v>
      </c>
      <c r="I85" s="50">
        <f>Workings!I307</f>
        <v>675</v>
      </c>
      <c r="J85" s="50">
        <f>Workings!J307</f>
        <v>675</v>
      </c>
      <c r="K85" s="50">
        <f>Workings!K307</f>
        <v>675</v>
      </c>
      <c r="L85" s="50">
        <f>Workings!L307</f>
        <v>675</v>
      </c>
      <c r="M85" s="50">
        <f>Workings!M307</f>
        <v>675</v>
      </c>
      <c r="N85" s="50">
        <f>Workings!N307</f>
        <v>675</v>
      </c>
      <c r="O85" s="50">
        <f>Workings!O307</f>
        <v>675</v>
      </c>
      <c r="P85" s="50">
        <f>Workings!P307</f>
        <v>675</v>
      </c>
      <c r="Q85" s="50">
        <f>Workings!Q307</f>
        <v>675</v>
      </c>
      <c r="R85" s="50">
        <f>Workings!R307</f>
        <v>675</v>
      </c>
      <c r="S85" s="50">
        <f>Workings!S307</f>
        <v>675</v>
      </c>
      <c r="T85" s="50">
        <f>Workings!T307</f>
        <v>675</v>
      </c>
      <c r="U85" s="50">
        <f>Workings!U307</f>
        <v>675</v>
      </c>
      <c r="V85" s="50">
        <f>Workings!V307</f>
        <v>825</v>
      </c>
      <c r="W85" s="50">
        <f>Workings!W307</f>
        <v>825</v>
      </c>
      <c r="X85" s="50">
        <f>Workings!X307</f>
        <v>825</v>
      </c>
      <c r="Y85" s="50">
        <f>Workings!Y307</f>
        <v>825</v>
      </c>
      <c r="Z85" s="50">
        <f>Workings!Z307</f>
        <v>825</v>
      </c>
      <c r="AA85" s="50">
        <f>Workings!AA307</f>
        <v>825</v>
      </c>
      <c r="AB85" s="50">
        <f>Workings!AB307</f>
        <v>825</v>
      </c>
      <c r="AC85" s="50">
        <f>Workings!AC307</f>
        <v>825</v>
      </c>
      <c r="AD85" s="50">
        <f>Workings!AD307</f>
        <v>825</v>
      </c>
      <c r="AE85" s="50">
        <f>Workings!AE307</f>
        <v>825</v>
      </c>
      <c r="AF85" s="50">
        <f>Workings!AF307</f>
        <v>825</v>
      </c>
      <c r="AG85" s="50">
        <f>Workings!AG307</f>
        <v>900</v>
      </c>
      <c r="AH85" s="50">
        <f>Workings!AH307</f>
        <v>900</v>
      </c>
      <c r="AI85" s="50">
        <f>Workings!AI307</f>
        <v>900</v>
      </c>
      <c r="AJ85" s="50">
        <f>Workings!AJ307</f>
        <v>900</v>
      </c>
      <c r="AK85" s="50">
        <f>Workings!AK307</f>
        <v>900</v>
      </c>
      <c r="AL85" s="50">
        <f>Workings!AL307</f>
        <v>900</v>
      </c>
      <c r="AM85" s="50">
        <f>Workings!AM307</f>
        <v>900</v>
      </c>
      <c r="AN85" s="50">
        <f>Workings!AN307</f>
        <v>900</v>
      </c>
      <c r="AO85" s="50">
        <f>Workings!AO307</f>
        <v>900</v>
      </c>
      <c r="AP85" s="50">
        <f>Workings!AP307</f>
        <v>900</v>
      </c>
      <c r="AQ85" s="50">
        <f>Workings!AQ307</f>
        <v>900</v>
      </c>
      <c r="AR85" s="50">
        <f>Workings!AR307</f>
        <v>900</v>
      </c>
      <c r="AS85" s="50">
        <f>Workings!AS307</f>
        <v>900</v>
      </c>
      <c r="AT85" s="50">
        <f>Workings!AT307</f>
        <v>900</v>
      </c>
      <c r="AU85" s="50">
        <f>Workings!AU307</f>
        <v>900</v>
      </c>
      <c r="AV85" s="50">
        <f>Workings!AV307</f>
        <v>900</v>
      </c>
      <c r="AW85" s="50">
        <f>Workings!AW307</f>
        <v>900</v>
      </c>
      <c r="AX85" s="50">
        <f>Workings!AX307</f>
        <v>900</v>
      </c>
      <c r="AY85" s="50">
        <f>Workings!AY307</f>
        <v>900</v>
      </c>
      <c r="AZ85" s="50">
        <f>Workings!AZ307</f>
        <v>900</v>
      </c>
      <c r="BA85" s="50">
        <f>Workings!BA307</f>
        <v>900</v>
      </c>
      <c r="BB85" s="50">
        <f>Workings!BB307</f>
        <v>900</v>
      </c>
      <c r="BC85" s="50">
        <f>Workings!BC307</f>
        <v>900</v>
      </c>
      <c r="BD85" s="50">
        <f>Workings!BD307</f>
        <v>900</v>
      </c>
      <c r="BE85" s="50">
        <f>Workings!BE307</f>
        <v>900</v>
      </c>
      <c r="BF85" s="50">
        <f>Workings!BF307</f>
        <v>900</v>
      </c>
      <c r="BG85" s="50">
        <f>Workings!BG307</f>
        <v>900</v>
      </c>
      <c r="BH85" s="50">
        <f>Workings!BH307</f>
        <v>900</v>
      </c>
      <c r="BI85" s="50">
        <f>Workings!BI307</f>
        <v>900</v>
      </c>
      <c r="BJ85" s="50">
        <f>Workings!BJ307</f>
        <v>900</v>
      </c>
    </row>
    <row r="86" spans="1:62" x14ac:dyDescent="0.3">
      <c r="A86" s="55" t="str">
        <f>Workings!A308</f>
        <v>Utilities</v>
      </c>
      <c r="C86" s="50">
        <f>Workings!C308</f>
        <v>0</v>
      </c>
      <c r="D86" s="50">
        <f>Workings!D308</f>
        <v>0</v>
      </c>
      <c r="E86" s="50">
        <f>Workings!E308</f>
        <v>0</v>
      </c>
      <c r="F86" s="50">
        <f>Workings!F308</f>
        <v>0</v>
      </c>
      <c r="G86" s="50">
        <f>Workings!G308</f>
        <v>0</v>
      </c>
      <c r="H86" s="50">
        <f>Workings!H308</f>
        <v>0</v>
      </c>
      <c r="I86" s="50">
        <f>Workings!I308</f>
        <v>0</v>
      </c>
      <c r="J86" s="50">
        <f>Workings!J308</f>
        <v>0</v>
      </c>
      <c r="K86" s="50">
        <f>Workings!K308</f>
        <v>0</v>
      </c>
      <c r="L86" s="50">
        <f>Workings!L308</f>
        <v>0</v>
      </c>
      <c r="M86" s="50">
        <f>Workings!M308</f>
        <v>0</v>
      </c>
      <c r="N86" s="50">
        <f>Workings!N308</f>
        <v>0</v>
      </c>
      <c r="O86" s="50">
        <f>Workings!O308</f>
        <v>0</v>
      </c>
      <c r="P86" s="50">
        <f>Workings!P308</f>
        <v>0</v>
      </c>
      <c r="Q86" s="50">
        <f>Workings!Q308</f>
        <v>0</v>
      </c>
      <c r="R86" s="50">
        <f>Workings!R308</f>
        <v>0</v>
      </c>
      <c r="S86" s="50">
        <f>Workings!S308</f>
        <v>0</v>
      </c>
      <c r="T86" s="50">
        <f>Workings!T308</f>
        <v>0</v>
      </c>
      <c r="U86" s="50">
        <f>Workings!U308</f>
        <v>0</v>
      </c>
      <c r="V86" s="50">
        <f>Workings!V308</f>
        <v>0</v>
      </c>
      <c r="W86" s="50">
        <f>Workings!W308</f>
        <v>0</v>
      </c>
      <c r="X86" s="50">
        <f>Workings!X308</f>
        <v>0</v>
      </c>
      <c r="Y86" s="50">
        <f>Workings!Y308</f>
        <v>0</v>
      </c>
      <c r="Z86" s="50">
        <f>Workings!Z308</f>
        <v>0</v>
      </c>
      <c r="AA86" s="50">
        <f>Workings!AA308</f>
        <v>0</v>
      </c>
      <c r="AB86" s="50">
        <f>Workings!AB308</f>
        <v>0</v>
      </c>
      <c r="AC86" s="50">
        <f>Workings!AC308</f>
        <v>0</v>
      </c>
      <c r="AD86" s="50">
        <f>Workings!AD308</f>
        <v>0</v>
      </c>
      <c r="AE86" s="50">
        <f>Workings!AE308</f>
        <v>0</v>
      </c>
      <c r="AF86" s="50">
        <f>Workings!AF308</f>
        <v>0</v>
      </c>
      <c r="AG86" s="50">
        <f>Workings!AG308</f>
        <v>0</v>
      </c>
      <c r="AH86" s="50">
        <f>Workings!AH308</f>
        <v>0</v>
      </c>
      <c r="AI86" s="50">
        <f>Workings!AI308</f>
        <v>0</v>
      </c>
      <c r="AJ86" s="50">
        <f>Workings!AJ308</f>
        <v>0</v>
      </c>
      <c r="AK86" s="50">
        <f>Workings!AK308</f>
        <v>0</v>
      </c>
      <c r="AL86" s="50">
        <f>Workings!AL308</f>
        <v>0</v>
      </c>
      <c r="AM86" s="50">
        <f>Workings!AM308</f>
        <v>0</v>
      </c>
      <c r="AN86" s="50">
        <f>Workings!AN308</f>
        <v>0</v>
      </c>
      <c r="AO86" s="50">
        <f>Workings!AO308</f>
        <v>0</v>
      </c>
      <c r="AP86" s="50">
        <f>Workings!AP308</f>
        <v>0</v>
      </c>
      <c r="AQ86" s="50">
        <f>Workings!AQ308</f>
        <v>0</v>
      </c>
      <c r="AR86" s="50">
        <f>Workings!AR308</f>
        <v>0</v>
      </c>
      <c r="AS86" s="50">
        <f>Workings!AS308</f>
        <v>0</v>
      </c>
      <c r="AT86" s="50">
        <f>Workings!AT308</f>
        <v>0</v>
      </c>
      <c r="AU86" s="50">
        <f>Workings!AU308</f>
        <v>0</v>
      </c>
      <c r="AV86" s="50">
        <f>Workings!AV308</f>
        <v>0</v>
      </c>
      <c r="AW86" s="50">
        <f>Workings!AW308</f>
        <v>0</v>
      </c>
      <c r="AX86" s="50">
        <f>Workings!AX308</f>
        <v>0</v>
      </c>
      <c r="AY86" s="50">
        <f>Workings!AY308</f>
        <v>0</v>
      </c>
      <c r="AZ86" s="50">
        <f>Workings!AZ308</f>
        <v>0</v>
      </c>
      <c r="BA86" s="50">
        <f>Workings!BA308</f>
        <v>0</v>
      </c>
      <c r="BB86" s="50">
        <f>Workings!BB308</f>
        <v>0</v>
      </c>
      <c r="BC86" s="50">
        <f>Workings!BC308</f>
        <v>0</v>
      </c>
      <c r="BD86" s="50">
        <f>Workings!BD308</f>
        <v>0</v>
      </c>
      <c r="BE86" s="50">
        <f>Workings!BE308</f>
        <v>0</v>
      </c>
      <c r="BF86" s="50">
        <f>Workings!BF308</f>
        <v>0</v>
      </c>
      <c r="BG86" s="50">
        <f>Workings!BG308</f>
        <v>0</v>
      </c>
      <c r="BH86" s="50">
        <f>Workings!BH308</f>
        <v>0</v>
      </c>
      <c r="BI86" s="50">
        <f>Workings!BI308</f>
        <v>0</v>
      </c>
      <c r="BJ86" s="50">
        <f>Workings!BJ308</f>
        <v>0</v>
      </c>
    </row>
    <row r="87" spans="1:62" x14ac:dyDescent="0.3">
      <c r="A87" s="55" t="str">
        <f>Workings!A309</f>
        <v>Small Equipment</v>
      </c>
      <c r="C87" s="50">
        <f>Workings!C309</f>
        <v>160</v>
      </c>
      <c r="D87" s="50">
        <f>Workings!D309</f>
        <v>160</v>
      </c>
      <c r="E87" s="50">
        <f>Workings!E309</f>
        <v>160</v>
      </c>
      <c r="F87" s="50">
        <f>Workings!F309</f>
        <v>160</v>
      </c>
      <c r="G87" s="50">
        <f>Workings!G309</f>
        <v>160</v>
      </c>
      <c r="H87" s="50">
        <f>Workings!H309</f>
        <v>180</v>
      </c>
      <c r="I87" s="50">
        <f>Workings!I309</f>
        <v>180</v>
      </c>
      <c r="J87" s="50">
        <f>Workings!J309</f>
        <v>180</v>
      </c>
      <c r="K87" s="50">
        <f>Workings!K309</f>
        <v>180</v>
      </c>
      <c r="L87" s="50">
        <f>Workings!L309</f>
        <v>180</v>
      </c>
      <c r="M87" s="50">
        <f>Workings!M309</f>
        <v>180</v>
      </c>
      <c r="N87" s="50">
        <f>Workings!N309</f>
        <v>180</v>
      </c>
      <c r="O87" s="50">
        <f>Workings!O309</f>
        <v>180</v>
      </c>
      <c r="P87" s="50">
        <f>Workings!P309</f>
        <v>180</v>
      </c>
      <c r="Q87" s="50">
        <f>Workings!Q309</f>
        <v>180</v>
      </c>
      <c r="R87" s="50">
        <f>Workings!R309</f>
        <v>180</v>
      </c>
      <c r="S87" s="50">
        <f>Workings!S309</f>
        <v>180</v>
      </c>
      <c r="T87" s="50">
        <f>Workings!T309</f>
        <v>180</v>
      </c>
      <c r="U87" s="50">
        <f>Workings!U309</f>
        <v>180</v>
      </c>
      <c r="V87" s="50">
        <f>Workings!V309</f>
        <v>220</v>
      </c>
      <c r="W87" s="50">
        <f>Workings!W309</f>
        <v>220</v>
      </c>
      <c r="X87" s="50">
        <f>Workings!X309</f>
        <v>220</v>
      </c>
      <c r="Y87" s="50">
        <f>Workings!Y309</f>
        <v>220</v>
      </c>
      <c r="Z87" s="50">
        <f>Workings!Z309</f>
        <v>220</v>
      </c>
      <c r="AA87" s="50">
        <f>Workings!AA309</f>
        <v>220</v>
      </c>
      <c r="AB87" s="50">
        <f>Workings!AB309</f>
        <v>220</v>
      </c>
      <c r="AC87" s="50">
        <f>Workings!AC309</f>
        <v>220</v>
      </c>
      <c r="AD87" s="50">
        <f>Workings!AD309</f>
        <v>220</v>
      </c>
      <c r="AE87" s="50">
        <f>Workings!AE309</f>
        <v>220</v>
      </c>
      <c r="AF87" s="50">
        <f>Workings!AF309</f>
        <v>220</v>
      </c>
      <c r="AG87" s="50">
        <f>Workings!AG309</f>
        <v>240</v>
      </c>
      <c r="AH87" s="50">
        <f>Workings!AH309</f>
        <v>240</v>
      </c>
      <c r="AI87" s="50">
        <f>Workings!AI309</f>
        <v>240</v>
      </c>
      <c r="AJ87" s="50">
        <f>Workings!AJ309</f>
        <v>240</v>
      </c>
      <c r="AK87" s="50">
        <f>Workings!AK309</f>
        <v>240</v>
      </c>
      <c r="AL87" s="50">
        <f>Workings!AL309</f>
        <v>240</v>
      </c>
      <c r="AM87" s="50">
        <f>Workings!AM309</f>
        <v>240</v>
      </c>
      <c r="AN87" s="50">
        <f>Workings!AN309</f>
        <v>240</v>
      </c>
      <c r="AO87" s="50">
        <f>Workings!AO309</f>
        <v>240</v>
      </c>
      <c r="AP87" s="50">
        <f>Workings!AP309</f>
        <v>240</v>
      </c>
      <c r="AQ87" s="50">
        <f>Workings!AQ309</f>
        <v>240</v>
      </c>
      <c r="AR87" s="50">
        <f>Workings!AR309</f>
        <v>240</v>
      </c>
      <c r="AS87" s="50">
        <f>Workings!AS309</f>
        <v>240</v>
      </c>
      <c r="AT87" s="50">
        <f>Workings!AT309</f>
        <v>240</v>
      </c>
      <c r="AU87" s="50">
        <f>Workings!AU309</f>
        <v>240</v>
      </c>
      <c r="AV87" s="50">
        <f>Workings!AV309</f>
        <v>240</v>
      </c>
      <c r="AW87" s="50">
        <f>Workings!AW309</f>
        <v>240</v>
      </c>
      <c r="AX87" s="50">
        <f>Workings!AX309</f>
        <v>240</v>
      </c>
      <c r="AY87" s="50">
        <f>Workings!AY309</f>
        <v>240</v>
      </c>
      <c r="AZ87" s="50">
        <f>Workings!AZ309</f>
        <v>240</v>
      </c>
      <c r="BA87" s="50">
        <f>Workings!BA309</f>
        <v>240</v>
      </c>
      <c r="BB87" s="50">
        <f>Workings!BB309</f>
        <v>240</v>
      </c>
      <c r="BC87" s="50">
        <f>Workings!BC309</f>
        <v>240</v>
      </c>
      <c r="BD87" s="50">
        <f>Workings!BD309</f>
        <v>240</v>
      </c>
      <c r="BE87" s="50">
        <f>Workings!BE309</f>
        <v>240</v>
      </c>
      <c r="BF87" s="50">
        <f>Workings!BF309</f>
        <v>240</v>
      </c>
      <c r="BG87" s="50">
        <f>Workings!BG309</f>
        <v>240</v>
      </c>
      <c r="BH87" s="50">
        <f>Workings!BH309</f>
        <v>240</v>
      </c>
      <c r="BI87" s="50">
        <f>Workings!BI309</f>
        <v>240</v>
      </c>
      <c r="BJ87" s="50">
        <f>Workings!BJ309</f>
        <v>240</v>
      </c>
    </row>
    <row r="88" spans="1:62" x14ac:dyDescent="0.3">
      <c r="A88" s="55" t="str">
        <f>Workings!A310</f>
        <v>Laboratory Consumables</v>
      </c>
      <c r="C88" s="50">
        <f>Workings!C310</f>
        <v>0</v>
      </c>
      <c r="D88" s="50">
        <f>Workings!D310</f>
        <v>0</v>
      </c>
      <c r="E88" s="50">
        <f>Workings!E310</f>
        <v>0</v>
      </c>
      <c r="F88" s="50">
        <f>Workings!F310</f>
        <v>0</v>
      </c>
      <c r="G88" s="50">
        <f>Workings!G310</f>
        <v>0</v>
      </c>
      <c r="H88" s="50">
        <f>Workings!H310</f>
        <v>0</v>
      </c>
      <c r="I88" s="50">
        <f>Workings!I310</f>
        <v>0</v>
      </c>
      <c r="J88" s="50">
        <f>Workings!J310</f>
        <v>0</v>
      </c>
      <c r="K88" s="50">
        <f>Workings!K310</f>
        <v>0</v>
      </c>
      <c r="L88" s="50">
        <f>Workings!L310</f>
        <v>0</v>
      </c>
      <c r="M88" s="50">
        <f>Workings!M310</f>
        <v>0</v>
      </c>
      <c r="N88" s="50">
        <f>Workings!N310</f>
        <v>0</v>
      </c>
      <c r="O88" s="50">
        <f>Workings!O310</f>
        <v>0</v>
      </c>
      <c r="P88" s="50">
        <f>Workings!P310</f>
        <v>0</v>
      </c>
      <c r="Q88" s="50">
        <f>Workings!Q310</f>
        <v>0</v>
      </c>
      <c r="R88" s="50">
        <f>Workings!R310</f>
        <v>0</v>
      </c>
      <c r="S88" s="50">
        <f>Workings!S310</f>
        <v>0</v>
      </c>
      <c r="T88" s="50">
        <f>Workings!T310</f>
        <v>0</v>
      </c>
      <c r="U88" s="50">
        <f>Workings!U310</f>
        <v>0</v>
      </c>
      <c r="V88" s="50">
        <f>Workings!V310</f>
        <v>0</v>
      </c>
      <c r="W88" s="50">
        <f>Workings!W310</f>
        <v>0</v>
      </c>
      <c r="X88" s="50">
        <f>Workings!X310</f>
        <v>0</v>
      </c>
      <c r="Y88" s="50">
        <f>Workings!Y310</f>
        <v>0</v>
      </c>
      <c r="Z88" s="50">
        <f>Workings!Z310</f>
        <v>0</v>
      </c>
      <c r="AA88" s="50">
        <f>Workings!AA310</f>
        <v>0</v>
      </c>
      <c r="AB88" s="50">
        <f>Workings!AB310</f>
        <v>0</v>
      </c>
      <c r="AC88" s="50">
        <f>Workings!AC310</f>
        <v>0</v>
      </c>
      <c r="AD88" s="50">
        <f>Workings!AD310</f>
        <v>0</v>
      </c>
      <c r="AE88" s="50">
        <f>Workings!AE310</f>
        <v>0</v>
      </c>
      <c r="AF88" s="50">
        <f>Workings!AF310</f>
        <v>0</v>
      </c>
      <c r="AG88" s="50">
        <f>Workings!AG310</f>
        <v>0</v>
      </c>
      <c r="AH88" s="50">
        <f>Workings!AH310</f>
        <v>0</v>
      </c>
      <c r="AI88" s="50">
        <f>Workings!AI310</f>
        <v>0</v>
      </c>
      <c r="AJ88" s="50">
        <f>Workings!AJ310</f>
        <v>0</v>
      </c>
      <c r="AK88" s="50">
        <f>Workings!AK310</f>
        <v>0</v>
      </c>
      <c r="AL88" s="50">
        <f>Workings!AL310</f>
        <v>0</v>
      </c>
      <c r="AM88" s="50">
        <f>Workings!AM310</f>
        <v>0</v>
      </c>
      <c r="AN88" s="50">
        <f>Workings!AN310</f>
        <v>0</v>
      </c>
      <c r="AO88" s="50">
        <f>Workings!AO310</f>
        <v>0</v>
      </c>
      <c r="AP88" s="50">
        <f>Workings!AP310</f>
        <v>0</v>
      </c>
      <c r="AQ88" s="50">
        <f>Workings!AQ310</f>
        <v>0</v>
      </c>
      <c r="AR88" s="50">
        <f>Workings!AR310</f>
        <v>0</v>
      </c>
      <c r="AS88" s="50">
        <f>Workings!AS310</f>
        <v>0</v>
      </c>
      <c r="AT88" s="50">
        <f>Workings!AT310</f>
        <v>0</v>
      </c>
      <c r="AU88" s="50">
        <f>Workings!AU310</f>
        <v>0</v>
      </c>
      <c r="AV88" s="50">
        <f>Workings!AV310</f>
        <v>0</v>
      </c>
      <c r="AW88" s="50">
        <f>Workings!AW310</f>
        <v>0</v>
      </c>
      <c r="AX88" s="50">
        <f>Workings!AX310</f>
        <v>0</v>
      </c>
      <c r="AY88" s="50">
        <f>Workings!AY310</f>
        <v>0</v>
      </c>
      <c r="AZ88" s="50">
        <f>Workings!AZ310</f>
        <v>0</v>
      </c>
      <c r="BA88" s="50">
        <f>Workings!BA310</f>
        <v>0</v>
      </c>
      <c r="BB88" s="50">
        <f>Workings!BB310</f>
        <v>0</v>
      </c>
      <c r="BC88" s="50">
        <f>Workings!BC310</f>
        <v>0</v>
      </c>
      <c r="BD88" s="50">
        <f>Workings!BD310</f>
        <v>0</v>
      </c>
      <c r="BE88" s="50">
        <f>Workings!BE310</f>
        <v>0</v>
      </c>
      <c r="BF88" s="50">
        <f>Workings!BF310</f>
        <v>0</v>
      </c>
      <c r="BG88" s="50">
        <f>Workings!BG310</f>
        <v>0</v>
      </c>
      <c r="BH88" s="50">
        <f>Workings!BH310</f>
        <v>0</v>
      </c>
      <c r="BI88" s="50">
        <f>Workings!BI310</f>
        <v>0</v>
      </c>
      <c r="BJ88" s="50">
        <f>Workings!BJ310</f>
        <v>0</v>
      </c>
    </row>
    <row r="89" spans="1:62" x14ac:dyDescent="0.3">
      <c r="A89" s="55" t="str">
        <f>Workings!A311</f>
        <v>Printing &amp; Stationery</v>
      </c>
      <c r="C89" s="50">
        <f>Workings!C311</f>
        <v>160</v>
      </c>
      <c r="D89" s="50">
        <f>Workings!D311</f>
        <v>160</v>
      </c>
      <c r="E89" s="50">
        <f>Workings!E311</f>
        <v>160</v>
      </c>
      <c r="F89" s="50">
        <f>Workings!F311</f>
        <v>160</v>
      </c>
      <c r="G89" s="50">
        <f>Workings!G311</f>
        <v>160</v>
      </c>
      <c r="H89" s="50">
        <f>Workings!H311</f>
        <v>180</v>
      </c>
      <c r="I89" s="50">
        <f>Workings!I311</f>
        <v>180</v>
      </c>
      <c r="J89" s="50">
        <f>Workings!J311</f>
        <v>180</v>
      </c>
      <c r="K89" s="50">
        <f>Workings!K311</f>
        <v>180</v>
      </c>
      <c r="L89" s="50">
        <f>Workings!L311</f>
        <v>180</v>
      </c>
      <c r="M89" s="50">
        <f>Workings!M311</f>
        <v>180</v>
      </c>
      <c r="N89" s="50">
        <f>Workings!N311</f>
        <v>180</v>
      </c>
      <c r="O89" s="50">
        <f>Workings!O311</f>
        <v>180</v>
      </c>
      <c r="P89" s="50">
        <f>Workings!P311</f>
        <v>180</v>
      </c>
      <c r="Q89" s="50">
        <f>Workings!Q311</f>
        <v>180</v>
      </c>
      <c r="R89" s="50">
        <f>Workings!R311</f>
        <v>180</v>
      </c>
      <c r="S89" s="50">
        <f>Workings!S311</f>
        <v>180</v>
      </c>
      <c r="T89" s="50">
        <f>Workings!T311</f>
        <v>180</v>
      </c>
      <c r="U89" s="50">
        <f>Workings!U311</f>
        <v>180</v>
      </c>
      <c r="V89" s="50">
        <f>Workings!V311</f>
        <v>220</v>
      </c>
      <c r="W89" s="50">
        <f>Workings!W311</f>
        <v>220</v>
      </c>
      <c r="X89" s="50">
        <f>Workings!X311</f>
        <v>220</v>
      </c>
      <c r="Y89" s="50">
        <f>Workings!Y311</f>
        <v>220</v>
      </c>
      <c r="Z89" s="50">
        <f>Workings!Z311</f>
        <v>220</v>
      </c>
      <c r="AA89" s="50">
        <f>Workings!AA311</f>
        <v>220</v>
      </c>
      <c r="AB89" s="50">
        <f>Workings!AB311</f>
        <v>220</v>
      </c>
      <c r="AC89" s="50">
        <f>Workings!AC311</f>
        <v>220</v>
      </c>
      <c r="AD89" s="50">
        <f>Workings!AD311</f>
        <v>220</v>
      </c>
      <c r="AE89" s="50">
        <f>Workings!AE311</f>
        <v>220</v>
      </c>
      <c r="AF89" s="50">
        <f>Workings!AF311</f>
        <v>220</v>
      </c>
      <c r="AG89" s="50">
        <f>Workings!AG311</f>
        <v>240</v>
      </c>
      <c r="AH89" s="50">
        <f>Workings!AH311</f>
        <v>240</v>
      </c>
      <c r="AI89" s="50">
        <f>Workings!AI311</f>
        <v>240</v>
      </c>
      <c r="AJ89" s="50">
        <f>Workings!AJ311</f>
        <v>240</v>
      </c>
      <c r="AK89" s="50">
        <f>Workings!AK311</f>
        <v>240</v>
      </c>
      <c r="AL89" s="50">
        <f>Workings!AL311</f>
        <v>240</v>
      </c>
      <c r="AM89" s="50">
        <f>Workings!AM311</f>
        <v>240</v>
      </c>
      <c r="AN89" s="50">
        <f>Workings!AN311</f>
        <v>240</v>
      </c>
      <c r="AO89" s="50">
        <f>Workings!AO311</f>
        <v>240</v>
      </c>
      <c r="AP89" s="50">
        <f>Workings!AP311</f>
        <v>240</v>
      </c>
      <c r="AQ89" s="50">
        <f>Workings!AQ311</f>
        <v>240</v>
      </c>
      <c r="AR89" s="50">
        <f>Workings!AR311</f>
        <v>240</v>
      </c>
      <c r="AS89" s="50">
        <f>Workings!AS311</f>
        <v>240</v>
      </c>
      <c r="AT89" s="50">
        <f>Workings!AT311</f>
        <v>240</v>
      </c>
      <c r="AU89" s="50">
        <f>Workings!AU311</f>
        <v>240</v>
      </c>
      <c r="AV89" s="50">
        <f>Workings!AV311</f>
        <v>240</v>
      </c>
      <c r="AW89" s="50">
        <f>Workings!AW311</f>
        <v>240</v>
      </c>
      <c r="AX89" s="50">
        <f>Workings!AX311</f>
        <v>240</v>
      </c>
      <c r="AY89" s="50">
        <f>Workings!AY311</f>
        <v>240</v>
      </c>
      <c r="AZ89" s="50">
        <f>Workings!AZ311</f>
        <v>240</v>
      </c>
      <c r="BA89" s="50">
        <f>Workings!BA311</f>
        <v>240</v>
      </c>
      <c r="BB89" s="50">
        <f>Workings!BB311</f>
        <v>240</v>
      </c>
      <c r="BC89" s="50">
        <f>Workings!BC311</f>
        <v>240</v>
      </c>
      <c r="BD89" s="50">
        <f>Workings!BD311</f>
        <v>240</v>
      </c>
      <c r="BE89" s="50">
        <f>Workings!BE311</f>
        <v>240</v>
      </c>
      <c r="BF89" s="50">
        <f>Workings!BF311</f>
        <v>240</v>
      </c>
      <c r="BG89" s="50">
        <f>Workings!BG311</f>
        <v>240</v>
      </c>
      <c r="BH89" s="50">
        <f>Workings!BH311</f>
        <v>240</v>
      </c>
      <c r="BI89" s="50">
        <f>Workings!BI311</f>
        <v>240</v>
      </c>
      <c r="BJ89" s="50">
        <f>Workings!BJ311</f>
        <v>240</v>
      </c>
    </row>
    <row r="90" spans="1:62" x14ac:dyDescent="0.3">
      <c r="A90" s="55" t="str">
        <f>Workings!A312</f>
        <v>Legals fees</v>
      </c>
      <c r="C90" s="50">
        <f>Workings!C312</f>
        <v>250</v>
      </c>
      <c r="D90" s="50">
        <f>Workings!D312</f>
        <v>500</v>
      </c>
      <c r="E90" s="50">
        <f>Workings!E312</f>
        <v>750</v>
      </c>
      <c r="F90" s="50">
        <f>Workings!F312</f>
        <v>1000</v>
      </c>
      <c r="G90" s="50">
        <f>Workings!G312</f>
        <v>1250</v>
      </c>
      <c r="H90" s="50">
        <f>Workings!H312</f>
        <v>3662.5</v>
      </c>
      <c r="I90" s="50">
        <f>Workings!I312</f>
        <v>4500.5</v>
      </c>
      <c r="J90" s="50">
        <f>Workings!J312</f>
        <v>5477.3806250000007</v>
      </c>
      <c r="K90" s="50">
        <f>Workings!K312</f>
        <v>6458.928215625001</v>
      </c>
      <c r="L90" s="50">
        <f>Workings!L312</f>
        <v>7446.0558727968746</v>
      </c>
      <c r="M90" s="50">
        <f>Workings!M312</f>
        <v>8439.6827626663289</v>
      </c>
      <c r="N90" s="50">
        <f>Workings!N312</f>
        <v>9440.7350409765077</v>
      </c>
      <c r="O90" s="50">
        <f>Workings!O312</f>
        <v>11823.909885404242</v>
      </c>
      <c r="P90" s="50">
        <f>Workings!P312</f>
        <v>13387.268863136331</v>
      </c>
      <c r="Q90" s="50">
        <f>Workings!Q312</f>
        <v>14968.000141709756</v>
      </c>
      <c r="R90" s="50">
        <f>Workings!R312</f>
        <v>16567.404855906643</v>
      </c>
      <c r="S90" s="50">
        <f>Workings!S312</f>
        <v>18186.80605063113</v>
      </c>
      <c r="T90" s="50">
        <f>Workings!T312</f>
        <v>19827.549898523263</v>
      </c>
      <c r="U90" s="50">
        <f>Workings!U312</f>
        <v>21959.019467203994</v>
      </c>
      <c r="V90" s="50">
        <f>Workings!V312</f>
        <v>24107.669763962127</v>
      </c>
      <c r="W90" s="50">
        <f>Workings!W312</f>
        <v>26274.249137919236</v>
      </c>
      <c r="X90" s="50">
        <f>Workings!X312</f>
        <v>28459.515754345335</v>
      </c>
      <c r="Y90" s="50">
        <f>Workings!Y312</f>
        <v>30664.237905051759</v>
      </c>
      <c r="Z90" s="50">
        <f>Workings!Z312</f>
        <v>32889.194324753116</v>
      </c>
      <c r="AA90" s="50">
        <f>Workings!AA312</f>
        <v>38934.089161440279</v>
      </c>
      <c r="AB90" s="50">
        <f>Workings!AB312</f>
        <v>41686.358062514715</v>
      </c>
      <c r="AC90" s="50">
        <f>Workings!AC312</f>
        <v>44454.54129716754</v>
      </c>
      <c r="AD90" s="50">
        <f>Workings!AD312</f>
        <v>47239.749993896599</v>
      </c>
      <c r="AE90" s="50">
        <f>Workings!AE312</f>
        <v>50043.10195356128</v>
      </c>
      <c r="AF90" s="50">
        <f>Workings!AF312</f>
        <v>52865.722103032786</v>
      </c>
      <c r="AG90" s="50">
        <f>Workings!AG312</f>
        <v>56660.340657345885</v>
      </c>
      <c r="AH90" s="50">
        <f>Workings!AH312</f>
        <v>60484.821182043808</v>
      </c>
      <c r="AI90" s="50">
        <f>Workings!AI312</f>
        <v>64340.376809959504</v>
      </c>
      <c r="AJ90" s="50">
        <f>Workings!AJ312</f>
        <v>68228.234579742406</v>
      </c>
      <c r="AK90" s="50">
        <f>Workings!AK312</f>
        <v>72149.63585255084</v>
      </c>
      <c r="AL90" s="50">
        <f>Workings!AL312</f>
        <v>76105.836734747849</v>
      </c>
      <c r="AM90" s="50">
        <f>Workings!AM312</f>
        <v>88940.736592923102</v>
      </c>
      <c r="AN90" s="50">
        <f>Workings!AN312</f>
        <v>93433.222540388015</v>
      </c>
      <c r="AO90" s="50">
        <f>Workings!AO312</f>
        <v>97968.653955235146</v>
      </c>
      <c r="AP90" s="50">
        <f>Workings!AP312</f>
        <v>102548.50032283567</v>
      </c>
      <c r="AQ90" s="50">
        <f>Workings!AQ312</f>
        <v>107174.24996481152</v>
      </c>
      <c r="AR90" s="50">
        <f>Workings!AR312</f>
        <v>111847.41055314017</v>
      </c>
      <c r="AS90" s="50">
        <f>Workings!AS312</f>
        <v>116569.50963216659</v>
      </c>
      <c r="AT90" s="50">
        <f>Workings!AT312</f>
        <v>121342.09514871235</v>
      </c>
      <c r="AU90" s="50">
        <f>Workings!AU312</f>
        <v>126166.7359904731</v>
      </c>
      <c r="AV90" s="50">
        <f>Workings!AV312</f>
        <v>131045.02253290101</v>
      </c>
      <c r="AW90" s="50">
        <f>Workings!AW312</f>
        <v>135978.56719477064</v>
      </c>
      <c r="AX90" s="50">
        <f>Workings!AX312</f>
        <v>140969.00500263093</v>
      </c>
      <c r="AY90" s="50">
        <f>Workings!AY312</f>
        <v>154467.56874964674</v>
      </c>
      <c r="AZ90" s="50">
        <f>Workings!AZ312</f>
        <v>162083.89837456722</v>
      </c>
      <c r="BA90" s="50">
        <f>Workings!BA312</f>
        <v>169730.5211898484</v>
      </c>
      <c r="BB90" s="50">
        <f>Workings!BB312</f>
        <v>177408.54641800642</v>
      </c>
      <c r="BC90" s="50">
        <f>Workings!BC312</f>
        <v>185119.09247257333</v>
      </c>
      <c r="BD90" s="50">
        <f>Workings!BD312</f>
        <v>192863.28720365226</v>
      </c>
      <c r="BE90" s="50">
        <f>Workings!BE312</f>
        <v>200642.26814690616</v>
      </c>
      <c r="BF90" s="50">
        <f>Workings!BF312</f>
        <v>208457.18277605786</v>
      </c>
      <c r="BG90" s="50">
        <f>Workings!BG312</f>
        <v>216309.18875898101</v>
      </c>
      <c r="BH90" s="50">
        <f>Workings!BH312</f>
        <v>224199.45421746038</v>
      </c>
      <c r="BI90" s="50">
        <f>Workings!BI312</f>
        <v>232129.15799070505</v>
      </c>
      <c r="BJ90" s="50">
        <f>Workings!BJ312</f>
        <v>240099.48990269561</v>
      </c>
    </row>
    <row r="91" spans="1:62" x14ac:dyDescent="0.3">
      <c r="A91" s="55" t="str">
        <f>Workings!A313</f>
        <v>Accountancy</v>
      </c>
      <c r="C91" s="50">
        <f>Workings!C313</f>
        <v>1800</v>
      </c>
      <c r="D91" s="50">
        <f>Workings!D313</f>
        <v>1800</v>
      </c>
      <c r="E91" s="50">
        <f>Workings!E313</f>
        <v>1800</v>
      </c>
      <c r="F91" s="50">
        <f>Workings!F313</f>
        <v>1800</v>
      </c>
      <c r="G91" s="50">
        <f>Workings!G313</f>
        <v>1800</v>
      </c>
      <c r="H91" s="50">
        <f>Workings!H313</f>
        <v>1800</v>
      </c>
      <c r="I91" s="50">
        <f>Workings!I313</f>
        <v>1800</v>
      </c>
      <c r="J91" s="50">
        <f>Workings!J313</f>
        <v>1800</v>
      </c>
      <c r="K91" s="50">
        <f>Workings!K313</f>
        <v>1800</v>
      </c>
      <c r="L91" s="50">
        <f>Workings!L313</f>
        <v>1800</v>
      </c>
      <c r="M91" s="50">
        <f>Workings!M313</f>
        <v>1800</v>
      </c>
      <c r="N91" s="50">
        <f>Workings!N313</f>
        <v>1800</v>
      </c>
      <c r="O91" s="50">
        <f>Workings!O313</f>
        <v>3440</v>
      </c>
      <c r="P91" s="50">
        <f>Workings!P313</f>
        <v>3440</v>
      </c>
      <c r="Q91" s="50">
        <f>Workings!Q313</f>
        <v>3440</v>
      </c>
      <c r="R91" s="50">
        <f>Workings!R313</f>
        <v>3440</v>
      </c>
      <c r="S91" s="50">
        <f>Workings!S313</f>
        <v>3440</v>
      </c>
      <c r="T91" s="50">
        <f>Workings!T313</f>
        <v>3440</v>
      </c>
      <c r="U91" s="50">
        <f>Workings!U313</f>
        <v>3440</v>
      </c>
      <c r="V91" s="50">
        <f>Workings!V313</f>
        <v>3440</v>
      </c>
      <c r="W91" s="50">
        <f>Workings!W313</f>
        <v>3440</v>
      </c>
      <c r="X91" s="50">
        <f>Workings!X313</f>
        <v>3440</v>
      </c>
      <c r="Y91" s="50">
        <f>Workings!Y313</f>
        <v>3440</v>
      </c>
      <c r="Z91" s="50">
        <f>Workings!Z313</f>
        <v>3440</v>
      </c>
      <c r="AA91" s="50">
        <f>Workings!AA313</f>
        <v>5080</v>
      </c>
      <c r="AB91" s="50">
        <f>Workings!AB313</f>
        <v>5080</v>
      </c>
      <c r="AC91" s="50">
        <f>Workings!AC313</f>
        <v>5080</v>
      </c>
      <c r="AD91" s="50">
        <f>Workings!AD313</f>
        <v>5080</v>
      </c>
      <c r="AE91" s="50">
        <f>Workings!AE313</f>
        <v>5080</v>
      </c>
      <c r="AF91" s="50">
        <f>Workings!AF313</f>
        <v>5080</v>
      </c>
      <c r="AG91" s="50">
        <f>Workings!AG313</f>
        <v>5080</v>
      </c>
      <c r="AH91" s="50">
        <f>Workings!AH313</f>
        <v>5080</v>
      </c>
      <c r="AI91" s="50">
        <f>Workings!AI313</f>
        <v>5080</v>
      </c>
      <c r="AJ91" s="50">
        <f>Workings!AJ313</f>
        <v>5080</v>
      </c>
      <c r="AK91" s="50">
        <f>Workings!AK313</f>
        <v>5080</v>
      </c>
      <c r="AL91" s="50">
        <f>Workings!AL313</f>
        <v>5080</v>
      </c>
      <c r="AM91" s="50">
        <f>Workings!AM313</f>
        <v>6720</v>
      </c>
      <c r="AN91" s="50">
        <f>Workings!AN313</f>
        <v>6720</v>
      </c>
      <c r="AO91" s="50">
        <f>Workings!AO313</f>
        <v>6720</v>
      </c>
      <c r="AP91" s="50">
        <f>Workings!AP313</f>
        <v>6720</v>
      </c>
      <c r="AQ91" s="50">
        <f>Workings!AQ313</f>
        <v>6720</v>
      </c>
      <c r="AR91" s="50">
        <f>Workings!AR313</f>
        <v>6720</v>
      </c>
      <c r="AS91" s="50">
        <f>Workings!AS313</f>
        <v>6720</v>
      </c>
      <c r="AT91" s="50">
        <f>Workings!AT313</f>
        <v>6720</v>
      </c>
      <c r="AU91" s="50">
        <f>Workings!AU313</f>
        <v>6720</v>
      </c>
      <c r="AV91" s="50">
        <f>Workings!AV313</f>
        <v>6720</v>
      </c>
      <c r="AW91" s="50">
        <f>Workings!AW313</f>
        <v>6720</v>
      </c>
      <c r="AX91" s="50">
        <f>Workings!AX313</f>
        <v>6720</v>
      </c>
      <c r="AY91" s="50">
        <f>Workings!AY313</f>
        <v>8360</v>
      </c>
      <c r="AZ91" s="50">
        <f>Workings!AZ313</f>
        <v>8360</v>
      </c>
      <c r="BA91" s="50">
        <f>Workings!BA313</f>
        <v>8360</v>
      </c>
      <c r="BB91" s="50">
        <f>Workings!BB313</f>
        <v>8360</v>
      </c>
      <c r="BC91" s="50">
        <f>Workings!BC313</f>
        <v>8360</v>
      </c>
      <c r="BD91" s="50">
        <f>Workings!BD313</f>
        <v>8360</v>
      </c>
      <c r="BE91" s="50">
        <f>Workings!BE313</f>
        <v>8360</v>
      </c>
      <c r="BF91" s="50">
        <f>Workings!BF313</f>
        <v>8360</v>
      </c>
      <c r="BG91" s="50">
        <f>Workings!BG313</f>
        <v>8360</v>
      </c>
      <c r="BH91" s="50">
        <f>Workings!BH313</f>
        <v>8360</v>
      </c>
      <c r="BI91" s="50">
        <f>Workings!BI313</f>
        <v>8360</v>
      </c>
      <c r="BJ91" s="50">
        <f>Workings!BJ313</f>
        <v>8360</v>
      </c>
    </row>
    <row r="92" spans="1:62" x14ac:dyDescent="0.3">
      <c r="A92" s="55" t="str">
        <f>Workings!A314</f>
        <v>Software Licenses</v>
      </c>
      <c r="C92" s="50">
        <f>Workings!C314</f>
        <v>4500</v>
      </c>
      <c r="D92" s="50">
        <f>Workings!D314</f>
        <v>4500</v>
      </c>
      <c r="E92" s="50">
        <f>Workings!E314</f>
        <v>4500</v>
      </c>
      <c r="F92" s="50">
        <f>Workings!F314</f>
        <v>4500</v>
      </c>
      <c r="G92" s="50">
        <f>Workings!G314</f>
        <v>4500</v>
      </c>
      <c r="H92" s="50">
        <f>Workings!H314</f>
        <v>4500</v>
      </c>
      <c r="I92" s="50">
        <f>Workings!I314</f>
        <v>4500</v>
      </c>
      <c r="J92" s="50">
        <f>Workings!J314</f>
        <v>4500</v>
      </c>
      <c r="K92" s="50">
        <f>Workings!K314</f>
        <v>4500</v>
      </c>
      <c r="L92" s="50">
        <f>Workings!L314</f>
        <v>4500</v>
      </c>
      <c r="M92" s="50">
        <f>Workings!M314</f>
        <v>4500</v>
      </c>
      <c r="N92" s="50">
        <f>Workings!N314</f>
        <v>4500</v>
      </c>
      <c r="O92" s="50">
        <f>Workings!O314</f>
        <v>8600</v>
      </c>
      <c r="P92" s="50">
        <f>Workings!P314</f>
        <v>8600</v>
      </c>
      <c r="Q92" s="50">
        <f>Workings!Q314</f>
        <v>8600</v>
      </c>
      <c r="R92" s="50">
        <f>Workings!R314</f>
        <v>8600</v>
      </c>
      <c r="S92" s="50">
        <f>Workings!S314</f>
        <v>8600</v>
      </c>
      <c r="T92" s="50">
        <f>Workings!T314</f>
        <v>8600</v>
      </c>
      <c r="U92" s="50">
        <f>Workings!U314</f>
        <v>8600</v>
      </c>
      <c r="V92" s="50">
        <f>Workings!V314</f>
        <v>8600</v>
      </c>
      <c r="W92" s="50">
        <f>Workings!W314</f>
        <v>8600</v>
      </c>
      <c r="X92" s="50">
        <f>Workings!X314</f>
        <v>8600</v>
      </c>
      <c r="Y92" s="50">
        <f>Workings!Y314</f>
        <v>8600</v>
      </c>
      <c r="Z92" s="50">
        <f>Workings!Z314</f>
        <v>8600</v>
      </c>
      <c r="AA92" s="50">
        <f>Workings!AA314</f>
        <v>8600</v>
      </c>
      <c r="AB92" s="50">
        <f>Workings!AB314</f>
        <v>8600</v>
      </c>
      <c r="AC92" s="50">
        <f>Workings!AC314</f>
        <v>8600</v>
      </c>
      <c r="AD92" s="50">
        <f>Workings!AD314</f>
        <v>8600</v>
      </c>
      <c r="AE92" s="50">
        <f>Workings!AE314</f>
        <v>8600</v>
      </c>
      <c r="AF92" s="50">
        <f>Workings!AF314</f>
        <v>8600</v>
      </c>
      <c r="AG92" s="50">
        <f>Workings!AG314</f>
        <v>8600</v>
      </c>
      <c r="AH92" s="50">
        <f>Workings!AH314</f>
        <v>8600</v>
      </c>
      <c r="AI92" s="50">
        <f>Workings!AI314</f>
        <v>8600</v>
      </c>
      <c r="AJ92" s="50">
        <f>Workings!AJ314</f>
        <v>8600</v>
      </c>
      <c r="AK92" s="50">
        <f>Workings!AK314</f>
        <v>8600</v>
      </c>
      <c r="AL92" s="50">
        <f>Workings!AL314</f>
        <v>8600</v>
      </c>
      <c r="AM92" s="50">
        <f>Workings!AM314</f>
        <v>12700</v>
      </c>
      <c r="AN92" s="50">
        <f>Workings!AN314</f>
        <v>12700</v>
      </c>
      <c r="AO92" s="50">
        <f>Workings!AO314</f>
        <v>12700</v>
      </c>
      <c r="AP92" s="50">
        <f>Workings!AP314</f>
        <v>12700</v>
      </c>
      <c r="AQ92" s="50">
        <f>Workings!AQ314</f>
        <v>12700</v>
      </c>
      <c r="AR92" s="50">
        <f>Workings!AR314</f>
        <v>12700</v>
      </c>
      <c r="AS92" s="50">
        <f>Workings!AS314</f>
        <v>12700</v>
      </c>
      <c r="AT92" s="50">
        <f>Workings!AT314</f>
        <v>12700</v>
      </c>
      <c r="AU92" s="50">
        <f>Workings!AU314</f>
        <v>12700</v>
      </c>
      <c r="AV92" s="50">
        <f>Workings!AV314</f>
        <v>12700</v>
      </c>
      <c r="AW92" s="50">
        <f>Workings!AW314</f>
        <v>12700</v>
      </c>
      <c r="AX92" s="50">
        <f>Workings!AX314</f>
        <v>12700</v>
      </c>
      <c r="AY92" s="50">
        <f>Workings!AY314</f>
        <v>16800</v>
      </c>
      <c r="AZ92" s="50">
        <f>Workings!AZ314</f>
        <v>16800</v>
      </c>
      <c r="BA92" s="50">
        <f>Workings!BA314</f>
        <v>16800</v>
      </c>
      <c r="BB92" s="50">
        <f>Workings!BB314</f>
        <v>16800</v>
      </c>
      <c r="BC92" s="50">
        <f>Workings!BC314</f>
        <v>16800</v>
      </c>
      <c r="BD92" s="50">
        <f>Workings!BD314</f>
        <v>16800</v>
      </c>
      <c r="BE92" s="50">
        <f>Workings!BE314</f>
        <v>16800</v>
      </c>
      <c r="BF92" s="50">
        <f>Workings!BF314</f>
        <v>16800</v>
      </c>
      <c r="BG92" s="50">
        <f>Workings!BG314</f>
        <v>16800</v>
      </c>
      <c r="BH92" s="50">
        <f>Workings!BH314</f>
        <v>16800</v>
      </c>
      <c r="BI92" s="50">
        <f>Workings!BI314</f>
        <v>16800</v>
      </c>
      <c r="BJ92" s="50">
        <f>Workings!BJ314</f>
        <v>16800</v>
      </c>
    </row>
    <row r="93" spans="1:62" x14ac:dyDescent="0.3">
      <c r="A93" s="55" t="str">
        <f>Workings!A315</f>
        <v>Computer Consumables</v>
      </c>
      <c r="C93" s="50">
        <f>Workings!C315</f>
        <v>900</v>
      </c>
      <c r="D93" s="50">
        <f>Workings!D315</f>
        <v>900</v>
      </c>
      <c r="E93" s="50">
        <f>Workings!E315</f>
        <v>900</v>
      </c>
      <c r="F93" s="50">
        <f>Workings!F315</f>
        <v>900</v>
      </c>
      <c r="G93" s="50">
        <f>Workings!G315</f>
        <v>900</v>
      </c>
      <c r="H93" s="50">
        <f>Workings!H315</f>
        <v>900</v>
      </c>
      <c r="I93" s="50">
        <f>Workings!I315</f>
        <v>900</v>
      </c>
      <c r="J93" s="50">
        <f>Workings!J315</f>
        <v>900</v>
      </c>
      <c r="K93" s="50">
        <f>Workings!K315</f>
        <v>900</v>
      </c>
      <c r="L93" s="50">
        <f>Workings!L315</f>
        <v>900</v>
      </c>
      <c r="M93" s="50">
        <f>Workings!M315</f>
        <v>900</v>
      </c>
      <c r="N93" s="50">
        <f>Workings!N315</f>
        <v>900</v>
      </c>
      <c r="O93" s="50">
        <f>Workings!O315</f>
        <v>1720</v>
      </c>
      <c r="P93" s="50">
        <f>Workings!P315</f>
        <v>1720</v>
      </c>
      <c r="Q93" s="50">
        <f>Workings!Q315</f>
        <v>1720</v>
      </c>
      <c r="R93" s="50">
        <f>Workings!R315</f>
        <v>1720</v>
      </c>
      <c r="S93" s="50">
        <f>Workings!S315</f>
        <v>1720</v>
      </c>
      <c r="T93" s="50">
        <f>Workings!T315</f>
        <v>1720</v>
      </c>
      <c r="U93" s="50">
        <f>Workings!U315</f>
        <v>1720</v>
      </c>
      <c r="V93" s="50">
        <f>Workings!V315</f>
        <v>1720</v>
      </c>
      <c r="W93" s="50">
        <f>Workings!W315</f>
        <v>1720</v>
      </c>
      <c r="X93" s="50">
        <f>Workings!X315</f>
        <v>1720</v>
      </c>
      <c r="Y93" s="50">
        <f>Workings!Y315</f>
        <v>1720</v>
      </c>
      <c r="Z93" s="50">
        <f>Workings!Z315</f>
        <v>1720</v>
      </c>
      <c r="AA93" s="50">
        <f>Workings!AA315</f>
        <v>1720</v>
      </c>
      <c r="AB93" s="50">
        <f>Workings!AB315</f>
        <v>1720</v>
      </c>
      <c r="AC93" s="50">
        <f>Workings!AC315</f>
        <v>1720</v>
      </c>
      <c r="AD93" s="50">
        <f>Workings!AD315</f>
        <v>1720</v>
      </c>
      <c r="AE93" s="50">
        <f>Workings!AE315</f>
        <v>1720</v>
      </c>
      <c r="AF93" s="50">
        <f>Workings!AF315</f>
        <v>1720</v>
      </c>
      <c r="AG93" s="50">
        <f>Workings!AG315</f>
        <v>1720</v>
      </c>
      <c r="AH93" s="50">
        <f>Workings!AH315</f>
        <v>1720</v>
      </c>
      <c r="AI93" s="50">
        <f>Workings!AI315</f>
        <v>1720</v>
      </c>
      <c r="AJ93" s="50">
        <f>Workings!AJ315</f>
        <v>1720</v>
      </c>
      <c r="AK93" s="50">
        <f>Workings!AK315</f>
        <v>1720</v>
      </c>
      <c r="AL93" s="50">
        <f>Workings!AL315</f>
        <v>1720</v>
      </c>
      <c r="AM93" s="50">
        <f>Workings!AM315</f>
        <v>2540</v>
      </c>
      <c r="AN93" s="50">
        <f>Workings!AN315</f>
        <v>2540</v>
      </c>
      <c r="AO93" s="50">
        <f>Workings!AO315</f>
        <v>2540</v>
      </c>
      <c r="AP93" s="50">
        <f>Workings!AP315</f>
        <v>2540</v>
      </c>
      <c r="AQ93" s="50">
        <f>Workings!AQ315</f>
        <v>2540</v>
      </c>
      <c r="AR93" s="50">
        <f>Workings!AR315</f>
        <v>2540</v>
      </c>
      <c r="AS93" s="50">
        <f>Workings!AS315</f>
        <v>2540</v>
      </c>
      <c r="AT93" s="50">
        <f>Workings!AT315</f>
        <v>2540</v>
      </c>
      <c r="AU93" s="50">
        <f>Workings!AU315</f>
        <v>2540</v>
      </c>
      <c r="AV93" s="50">
        <f>Workings!AV315</f>
        <v>2540</v>
      </c>
      <c r="AW93" s="50">
        <f>Workings!AW315</f>
        <v>2540</v>
      </c>
      <c r="AX93" s="50">
        <f>Workings!AX315</f>
        <v>2540</v>
      </c>
      <c r="AY93" s="50">
        <f>Workings!AY315</f>
        <v>3360</v>
      </c>
      <c r="AZ93" s="50">
        <f>Workings!AZ315</f>
        <v>3360</v>
      </c>
      <c r="BA93" s="50">
        <f>Workings!BA315</f>
        <v>3360</v>
      </c>
      <c r="BB93" s="50">
        <f>Workings!BB315</f>
        <v>3360</v>
      </c>
      <c r="BC93" s="50">
        <f>Workings!BC315</f>
        <v>3360</v>
      </c>
      <c r="BD93" s="50">
        <f>Workings!BD315</f>
        <v>3360</v>
      </c>
      <c r="BE93" s="50">
        <f>Workings!BE315</f>
        <v>3360</v>
      </c>
      <c r="BF93" s="50">
        <f>Workings!BF315</f>
        <v>3360</v>
      </c>
      <c r="BG93" s="50">
        <f>Workings!BG315</f>
        <v>3360</v>
      </c>
      <c r="BH93" s="50">
        <f>Workings!BH315</f>
        <v>3360</v>
      </c>
      <c r="BI93" s="50">
        <f>Workings!BI315</f>
        <v>3360</v>
      </c>
      <c r="BJ93" s="50">
        <f>Workings!BJ315</f>
        <v>3360</v>
      </c>
    </row>
    <row r="94" spans="1:62" x14ac:dyDescent="0.3">
      <c r="A94" s="55" t="str">
        <f>Workings!A316</f>
        <v>Equipment Hire &amp; Rental</v>
      </c>
      <c r="C94" s="50">
        <f>Workings!C316</f>
        <v>0</v>
      </c>
      <c r="D94" s="50">
        <f>Workings!D316</f>
        <v>0</v>
      </c>
      <c r="E94" s="50">
        <f>Workings!E316</f>
        <v>0</v>
      </c>
      <c r="F94" s="50">
        <f>Workings!F316</f>
        <v>0</v>
      </c>
      <c r="G94" s="50">
        <f>Workings!G316</f>
        <v>0</v>
      </c>
      <c r="H94" s="50">
        <f>Workings!H316</f>
        <v>0</v>
      </c>
      <c r="I94" s="50">
        <f>Workings!I316</f>
        <v>0</v>
      </c>
      <c r="J94" s="50">
        <f>Workings!J316</f>
        <v>0</v>
      </c>
      <c r="K94" s="50">
        <f>Workings!K316</f>
        <v>0</v>
      </c>
      <c r="L94" s="50">
        <f>Workings!L316</f>
        <v>0</v>
      </c>
      <c r="M94" s="50">
        <f>Workings!M316</f>
        <v>0</v>
      </c>
      <c r="N94" s="50">
        <f>Workings!N316</f>
        <v>0</v>
      </c>
      <c r="O94" s="50">
        <f>Workings!O316</f>
        <v>0</v>
      </c>
      <c r="P94" s="50">
        <f>Workings!P316</f>
        <v>0</v>
      </c>
      <c r="Q94" s="50">
        <f>Workings!Q316</f>
        <v>0</v>
      </c>
      <c r="R94" s="50">
        <f>Workings!R316</f>
        <v>0</v>
      </c>
      <c r="S94" s="50">
        <f>Workings!S316</f>
        <v>0</v>
      </c>
      <c r="T94" s="50">
        <f>Workings!T316</f>
        <v>0</v>
      </c>
      <c r="U94" s="50">
        <f>Workings!U316</f>
        <v>0</v>
      </c>
      <c r="V94" s="50">
        <f>Workings!V316</f>
        <v>0</v>
      </c>
      <c r="W94" s="50">
        <f>Workings!W316</f>
        <v>0</v>
      </c>
      <c r="X94" s="50">
        <f>Workings!X316</f>
        <v>0</v>
      </c>
      <c r="Y94" s="50">
        <f>Workings!Y316</f>
        <v>0</v>
      </c>
      <c r="Z94" s="50">
        <f>Workings!Z316</f>
        <v>0</v>
      </c>
      <c r="AA94" s="50">
        <f>Workings!AA316</f>
        <v>0</v>
      </c>
      <c r="AB94" s="50">
        <f>Workings!AB316</f>
        <v>0</v>
      </c>
      <c r="AC94" s="50">
        <f>Workings!AC316</f>
        <v>0</v>
      </c>
      <c r="AD94" s="50">
        <f>Workings!AD316</f>
        <v>0</v>
      </c>
      <c r="AE94" s="50">
        <f>Workings!AE316</f>
        <v>0</v>
      </c>
      <c r="AF94" s="50">
        <f>Workings!AF316</f>
        <v>0</v>
      </c>
      <c r="AG94" s="50">
        <f>Workings!AG316</f>
        <v>0</v>
      </c>
      <c r="AH94" s="50">
        <f>Workings!AH316</f>
        <v>0</v>
      </c>
      <c r="AI94" s="50">
        <f>Workings!AI316</f>
        <v>0</v>
      </c>
      <c r="AJ94" s="50">
        <f>Workings!AJ316</f>
        <v>0</v>
      </c>
      <c r="AK94" s="50">
        <f>Workings!AK316</f>
        <v>0</v>
      </c>
      <c r="AL94" s="50">
        <f>Workings!AL316</f>
        <v>0</v>
      </c>
      <c r="AM94" s="50">
        <f>Workings!AM316</f>
        <v>0</v>
      </c>
      <c r="AN94" s="50">
        <f>Workings!AN316</f>
        <v>0</v>
      </c>
      <c r="AO94" s="50">
        <f>Workings!AO316</f>
        <v>0</v>
      </c>
      <c r="AP94" s="50">
        <f>Workings!AP316</f>
        <v>0</v>
      </c>
      <c r="AQ94" s="50">
        <f>Workings!AQ316</f>
        <v>0</v>
      </c>
      <c r="AR94" s="50">
        <f>Workings!AR316</f>
        <v>0</v>
      </c>
      <c r="AS94" s="50">
        <f>Workings!AS316</f>
        <v>0</v>
      </c>
      <c r="AT94" s="50">
        <f>Workings!AT316</f>
        <v>0</v>
      </c>
      <c r="AU94" s="50">
        <f>Workings!AU316</f>
        <v>0</v>
      </c>
      <c r="AV94" s="50">
        <f>Workings!AV316</f>
        <v>0</v>
      </c>
      <c r="AW94" s="50">
        <f>Workings!AW316</f>
        <v>0</v>
      </c>
      <c r="AX94" s="50">
        <f>Workings!AX316</f>
        <v>0</v>
      </c>
      <c r="AY94" s="50">
        <f>Workings!AY316</f>
        <v>0</v>
      </c>
      <c r="AZ94" s="50">
        <f>Workings!AZ316</f>
        <v>0</v>
      </c>
      <c r="BA94" s="50">
        <f>Workings!BA316</f>
        <v>0</v>
      </c>
      <c r="BB94" s="50">
        <f>Workings!BB316</f>
        <v>0</v>
      </c>
      <c r="BC94" s="50">
        <f>Workings!BC316</f>
        <v>0</v>
      </c>
      <c r="BD94" s="50">
        <f>Workings!BD316</f>
        <v>0</v>
      </c>
      <c r="BE94" s="50">
        <f>Workings!BE316</f>
        <v>0</v>
      </c>
      <c r="BF94" s="50">
        <f>Workings!BF316</f>
        <v>0</v>
      </c>
      <c r="BG94" s="50">
        <f>Workings!BG316</f>
        <v>0</v>
      </c>
      <c r="BH94" s="50">
        <f>Workings!BH316</f>
        <v>0</v>
      </c>
      <c r="BI94" s="50">
        <f>Workings!BI316</f>
        <v>0</v>
      </c>
      <c r="BJ94" s="50">
        <f>Workings!BJ316</f>
        <v>0</v>
      </c>
    </row>
    <row r="95" spans="1:62" x14ac:dyDescent="0.3">
      <c r="A95" s="55" t="str">
        <f>Workings!A317</f>
        <v>IT Support</v>
      </c>
      <c r="C95" s="50">
        <f>Workings!C317</f>
        <v>0</v>
      </c>
      <c r="D95" s="50">
        <f>Workings!D317</f>
        <v>0</v>
      </c>
      <c r="E95" s="50">
        <f>Workings!E317</f>
        <v>0</v>
      </c>
      <c r="F95" s="50">
        <f>Workings!F317</f>
        <v>0</v>
      </c>
      <c r="G95" s="50">
        <f>Workings!G317</f>
        <v>0</v>
      </c>
      <c r="H95" s="50">
        <f>Workings!H317</f>
        <v>0</v>
      </c>
      <c r="I95" s="50">
        <f>Workings!I317</f>
        <v>0</v>
      </c>
      <c r="J95" s="50">
        <f>Workings!J317</f>
        <v>0</v>
      </c>
      <c r="K95" s="50">
        <f>Workings!K317</f>
        <v>0</v>
      </c>
      <c r="L95" s="50">
        <f>Workings!L317</f>
        <v>0</v>
      </c>
      <c r="M95" s="50">
        <f>Workings!M317</f>
        <v>0</v>
      </c>
      <c r="N95" s="50">
        <f>Workings!N317</f>
        <v>0</v>
      </c>
      <c r="O95" s="50">
        <f>Workings!O317</f>
        <v>0</v>
      </c>
      <c r="P95" s="50">
        <f>Workings!P317</f>
        <v>0</v>
      </c>
      <c r="Q95" s="50">
        <f>Workings!Q317</f>
        <v>0</v>
      </c>
      <c r="R95" s="50">
        <f>Workings!R317</f>
        <v>0</v>
      </c>
      <c r="S95" s="50">
        <f>Workings!S317</f>
        <v>0</v>
      </c>
      <c r="T95" s="50">
        <f>Workings!T317</f>
        <v>0</v>
      </c>
      <c r="U95" s="50">
        <f>Workings!U317</f>
        <v>0</v>
      </c>
      <c r="V95" s="50">
        <f>Workings!V317</f>
        <v>0</v>
      </c>
      <c r="W95" s="50">
        <f>Workings!W317</f>
        <v>0</v>
      </c>
      <c r="X95" s="50">
        <f>Workings!X317</f>
        <v>0</v>
      </c>
      <c r="Y95" s="50">
        <f>Workings!Y317</f>
        <v>0</v>
      </c>
      <c r="Z95" s="50">
        <f>Workings!Z317</f>
        <v>0</v>
      </c>
      <c r="AA95" s="50">
        <f>Workings!AA317</f>
        <v>0</v>
      </c>
      <c r="AB95" s="50">
        <f>Workings!AB317</f>
        <v>0</v>
      </c>
      <c r="AC95" s="50">
        <f>Workings!AC317</f>
        <v>0</v>
      </c>
      <c r="AD95" s="50">
        <f>Workings!AD317</f>
        <v>0</v>
      </c>
      <c r="AE95" s="50">
        <f>Workings!AE317</f>
        <v>0</v>
      </c>
      <c r="AF95" s="50">
        <f>Workings!AF317</f>
        <v>0</v>
      </c>
      <c r="AG95" s="50">
        <f>Workings!AG317</f>
        <v>0</v>
      </c>
      <c r="AH95" s="50">
        <f>Workings!AH317</f>
        <v>0</v>
      </c>
      <c r="AI95" s="50">
        <f>Workings!AI317</f>
        <v>0</v>
      </c>
      <c r="AJ95" s="50">
        <f>Workings!AJ317</f>
        <v>0</v>
      </c>
      <c r="AK95" s="50">
        <f>Workings!AK317</f>
        <v>0</v>
      </c>
      <c r="AL95" s="50">
        <f>Workings!AL317</f>
        <v>0</v>
      </c>
      <c r="AM95" s="50">
        <f>Workings!AM317</f>
        <v>0</v>
      </c>
      <c r="AN95" s="50">
        <f>Workings!AN317</f>
        <v>0</v>
      </c>
      <c r="AO95" s="50">
        <f>Workings!AO317</f>
        <v>0</v>
      </c>
      <c r="AP95" s="50">
        <f>Workings!AP317</f>
        <v>0</v>
      </c>
      <c r="AQ95" s="50">
        <f>Workings!AQ317</f>
        <v>0</v>
      </c>
      <c r="AR95" s="50">
        <f>Workings!AR317</f>
        <v>0</v>
      </c>
      <c r="AS95" s="50">
        <f>Workings!AS317</f>
        <v>0</v>
      </c>
      <c r="AT95" s="50">
        <f>Workings!AT317</f>
        <v>0</v>
      </c>
      <c r="AU95" s="50">
        <f>Workings!AU317</f>
        <v>0</v>
      </c>
      <c r="AV95" s="50">
        <f>Workings!AV317</f>
        <v>0</v>
      </c>
      <c r="AW95" s="50">
        <f>Workings!AW317</f>
        <v>0</v>
      </c>
      <c r="AX95" s="50">
        <f>Workings!AX317</f>
        <v>0</v>
      </c>
      <c r="AY95" s="50">
        <f>Workings!AY317</f>
        <v>0</v>
      </c>
      <c r="AZ95" s="50">
        <f>Workings!AZ317</f>
        <v>0</v>
      </c>
      <c r="BA95" s="50">
        <f>Workings!BA317</f>
        <v>0</v>
      </c>
      <c r="BB95" s="50">
        <f>Workings!BB317</f>
        <v>0</v>
      </c>
      <c r="BC95" s="50">
        <f>Workings!BC317</f>
        <v>0</v>
      </c>
      <c r="BD95" s="50">
        <f>Workings!BD317</f>
        <v>0</v>
      </c>
      <c r="BE95" s="50">
        <f>Workings!BE317</f>
        <v>0</v>
      </c>
      <c r="BF95" s="50">
        <f>Workings!BF317</f>
        <v>0</v>
      </c>
      <c r="BG95" s="50">
        <f>Workings!BG317</f>
        <v>0</v>
      </c>
      <c r="BH95" s="50">
        <f>Workings!BH317</f>
        <v>0</v>
      </c>
      <c r="BI95" s="50">
        <f>Workings!BI317</f>
        <v>0</v>
      </c>
      <c r="BJ95" s="50">
        <f>Workings!BJ317</f>
        <v>0</v>
      </c>
    </row>
    <row r="96" spans="1:62" x14ac:dyDescent="0.3">
      <c r="A96" s="55" t="str">
        <f>Workings!A318</f>
        <v>Brochures &amp; Printing</v>
      </c>
      <c r="C96" s="50">
        <f>Workings!C318</f>
        <v>0</v>
      </c>
      <c r="D96" s="50">
        <f>Workings!D318</f>
        <v>0</v>
      </c>
      <c r="E96" s="50">
        <f>Workings!E318</f>
        <v>0</v>
      </c>
      <c r="F96" s="50">
        <f>Workings!F318</f>
        <v>0</v>
      </c>
      <c r="G96" s="50">
        <f>Workings!G318</f>
        <v>0</v>
      </c>
      <c r="H96" s="50">
        <f>Workings!H318</f>
        <v>0</v>
      </c>
      <c r="I96" s="50">
        <f>Workings!I318</f>
        <v>0</v>
      </c>
      <c r="J96" s="50">
        <f>Workings!J318</f>
        <v>0</v>
      </c>
      <c r="K96" s="50">
        <f>Workings!K318</f>
        <v>0</v>
      </c>
      <c r="L96" s="50">
        <f>Workings!L318</f>
        <v>0</v>
      </c>
      <c r="M96" s="50">
        <f>Workings!M318</f>
        <v>0</v>
      </c>
      <c r="N96" s="50">
        <f>Workings!N318</f>
        <v>0</v>
      </c>
      <c r="O96" s="50">
        <f>Workings!O318</f>
        <v>0</v>
      </c>
      <c r="P96" s="50">
        <f>Workings!P318</f>
        <v>0</v>
      </c>
      <c r="Q96" s="50">
        <f>Workings!Q318</f>
        <v>0</v>
      </c>
      <c r="R96" s="50">
        <f>Workings!R318</f>
        <v>0</v>
      </c>
      <c r="S96" s="50">
        <f>Workings!S318</f>
        <v>0</v>
      </c>
      <c r="T96" s="50">
        <f>Workings!T318</f>
        <v>0</v>
      </c>
      <c r="U96" s="50">
        <f>Workings!U318</f>
        <v>0</v>
      </c>
      <c r="V96" s="50">
        <f>Workings!V318</f>
        <v>0</v>
      </c>
      <c r="W96" s="50">
        <f>Workings!W318</f>
        <v>0</v>
      </c>
      <c r="X96" s="50">
        <f>Workings!X318</f>
        <v>0</v>
      </c>
      <c r="Y96" s="50">
        <f>Workings!Y318</f>
        <v>0</v>
      </c>
      <c r="Z96" s="50">
        <f>Workings!Z318</f>
        <v>0</v>
      </c>
      <c r="AA96" s="50">
        <f>Workings!AA318</f>
        <v>0</v>
      </c>
      <c r="AB96" s="50">
        <f>Workings!AB318</f>
        <v>0</v>
      </c>
      <c r="AC96" s="50">
        <f>Workings!AC318</f>
        <v>0</v>
      </c>
      <c r="AD96" s="50">
        <f>Workings!AD318</f>
        <v>0</v>
      </c>
      <c r="AE96" s="50">
        <f>Workings!AE318</f>
        <v>0</v>
      </c>
      <c r="AF96" s="50">
        <f>Workings!AF318</f>
        <v>0</v>
      </c>
      <c r="AG96" s="50">
        <f>Workings!AG318</f>
        <v>0</v>
      </c>
      <c r="AH96" s="50">
        <f>Workings!AH318</f>
        <v>0</v>
      </c>
      <c r="AI96" s="50">
        <f>Workings!AI318</f>
        <v>0</v>
      </c>
      <c r="AJ96" s="50">
        <f>Workings!AJ318</f>
        <v>0</v>
      </c>
      <c r="AK96" s="50">
        <f>Workings!AK318</f>
        <v>0</v>
      </c>
      <c r="AL96" s="50">
        <f>Workings!AL318</f>
        <v>0</v>
      </c>
      <c r="AM96" s="50">
        <f>Workings!AM318</f>
        <v>0</v>
      </c>
      <c r="AN96" s="50">
        <f>Workings!AN318</f>
        <v>0</v>
      </c>
      <c r="AO96" s="50">
        <f>Workings!AO318</f>
        <v>0</v>
      </c>
      <c r="AP96" s="50">
        <f>Workings!AP318</f>
        <v>0</v>
      </c>
      <c r="AQ96" s="50">
        <f>Workings!AQ318</f>
        <v>0</v>
      </c>
      <c r="AR96" s="50">
        <f>Workings!AR318</f>
        <v>0</v>
      </c>
      <c r="AS96" s="50">
        <f>Workings!AS318</f>
        <v>0</v>
      </c>
      <c r="AT96" s="50">
        <f>Workings!AT318</f>
        <v>0</v>
      </c>
      <c r="AU96" s="50">
        <f>Workings!AU318</f>
        <v>0</v>
      </c>
      <c r="AV96" s="50">
        <f>Workings!AV318</f>
        <v>0</v>
      </c>
      <c r="AW96" s="50">
        <f>Workings!AW318</f>
        <v>0</v>
      </c>
      <c r="AX96" s="50">
        <f>Workings!AX318</f>
        <v>0</v>
      </c>
      <c r="AY96" s="50">
        <f>Workings!AY318</f>
        <v>0</v>
      </c>
      <c r="AZ96" s="50">
        <f>Workings!AZ318</f>
        <v>0</v>
      </c>
      <c r="BA96" s="50">
        <f>Workings!BA318</f>
        <v>0</v>
      </c>
      <c r="BB96" s="50">
        <f>Workings!BB318</f>
        <v>0</v>
      </c>
      <c r="BC96" s="50">
        <f>Workings!BC318</f>
        <v>0</v>
      </c>
      <c r="BD96" s="50">
        <f>Workings!BD318</f>
        <v>0</v>
      </c>
      <c r="BE96" s="50">
        <f>Workings!BE318</f>
        <v>0</v>
      </c>
      <c r="BF96" s="50">
        <f>Workings!BF318</f>
        <v>0</v>
      </c>
      <c r="BG96" s="50">
        <f>Workings!BG318</f>
        <v>0</v>
      </c>
      <c r="BH96" s="50">
        <f>Workings!BH318</f>
        <v>0</v>
      </c>
      <c r="BI96" s="50">
        <f>Workings!BI318</f>
        <v>0</v>
      </c>
      <c r="BJ96" s="50">
        <f>Workings!BJ318</f>
        <v>0</v>
      </c>
    </row>
    <row r="97" spans="1:62" x14ac:dyDescent="0.3">
      <c r="A97" s="55" t="str">
        <f>Workings!A319</f>
        <v>Promotional Items</v>
      </c>
      <c r="C97" s="50">
        <f>Workings!C319</f>
        <v>80</v>
      </c>
      <c r="D97" s="50">
        <f>Workings!D319</f>
        <v>80</v>
      </c>
      <c r="E97" s="50">
        <f>Workings!E319</f>
        <v>80</v>
      </c>
      <c r="F97" s="50">
        <f>Workings!F319</f>
        <v>80</v>
      </c>
      <c r="G97" s="50">
        <f>Workings!G319</f>
        <v>80</v>
      </c>
      <c r="H97" s="50">
        <f>Workings!H319</f>
        <v>90</v>
      </c>
      <c r="I97" s="50">
        <f>Workings!I319</f>
        <v>90</v>
      </c>
      <c r="J97" s="50">
        <f>Workings!J319</f>
        <v>90</v>
      </c>
      <c r="K97" s="50">
        <f>Workings!K319</f>
        <v>90</v>
      </c>
      <c r="L97" s="50">
        <f>Workings!L319</f>
        <v>90</v>
      </c>
      <c r="M97" s="50">
        <f>Workings!M319</f>
        <v>90</v>
      </c>
      <c r="N97" s="50">
        <f>Workings!N319</f>
        <v>90</v>
      </c>
      <c r="O97" s="50">
        <f>Workings!O319</f>
        <v>90</v>
      </c>
      <c r="P97" s="50">
        <f>Workings!P319</f>
        <v>90</v>
      </c>
      <c r="Q97" s="50">
        <f>Workings!Q319</f>
        <v>90</v>
      </c>
      <c r="R97" s="50">
        <f>Workings!R319</f>
        <v>90</v>
      </c>
      <c r="S97" s="50">
        <f>Workings!S319</f>
        <v>90</v>
      </c>
      <c r="T97" s="50">
        <f>Workings!T319</f>
        <v>90</v>
      </c>
      <c r="U97" s="50">
        <f>Workings!U319</f>
        <v>90</v>
      </c>
      <c r="V97" s="50">
        <f>Workings!V319</f>
        <v>110</v>
      </c>
      <c r="W97" s="50">
        <f>Workings!W319</f>
        <v>110</v>
      </c>
      <c r="X97" s="50">
        <f>Workings!X319</f>
        <v>110</v>
      </c>
      <c r="Y97" s="50">
        <f>Workings!Y319</f>
        <v>110</v>
      </c>
      <c r="Z97" s="50">
        <f>Workings!Z319</f>
        <v>110</v>
      </c>
      <c r="AA97" s="50">
        <f>Workings!AA319</f>
        <v>110</v>
      </c>
      <c r="AB97" s="50">
        <f>Workings!AB319</f>
        <v>110</v>
      </c>
      <c r="AC97" s="50">
        <f>Workings!AC319</f>
        <v>110</v>
      </c>
      <c r="AD97" s="50">
        <f>Workings!AD319</f>
        <v>110</v>
      </c>
      <c r="AE97" s="50">
        <f>Workings!AE319</f>
        <v>110</v>
      </c>
      <c r="AF97" s="50">
        <f>Workings!AF319</f>
        <v>110</v>
      </c>
      <c r="AG97" s="50">
        <f>Workings!AG319</f>
        <v>120</v>
      </c>
      <c r="AH97" s="50">
        <f>Workings!AH319</f>
        <v>120</v>
      </c>
      <c r="AI97" s="50">
        <f>Workings!AI319</f>
        <v>120</v>
      </c>
      <c r="AJ97" s="50">
        <f>Workings!AJ319</f>
        <v>120</v>
      </c>
      <c r="AK97" s="50">
        <f>Workings!AK319</f>
        <v>120</v>
      </c>
      <c r="AL97" s="50">
        <f>Workings!AL319</f>
        <v>120</v>
      </c>
      <c r="AM97" s="50">
        <f>Workings!AM319</f>
        <v>120</v>
      </c>
      <c r="AN97" s="50">
        <f>Workings!AN319</f>
        <v>120</v>
      </c>
      <c r="AO97" s="50">
        <f>Workings!AO319</f>
        <v>120</v>
      </c>
      <c r="AP97" s="50">
        <f>Workings!AP319</f>
        <v>120</v>
      </c>
      <c r="AQ97" s="50">
        <f>Workings!AQ319</f>
        <v>120</v>
      </c>
      <c r="AR97" s="50">
        <f>Workings!AR319</f>
        <v>120</v>
      </c>
      <c r="AS97" s="50">
        <f>Workings!AS319</f>
        <v>120</v>
      </c>
      <c r="AT97" s="50">
        <f>Workings!AT319</f>
        <v>120</v>
      </c>
      <c r="AU97" s="50">
        <f>Workings!AU319</f>
        <v>120</v>
      </c>
      <c r="AV97" s="50">
        <f>Workings!AV319</f>
        <v>120</v>
      </c>
      <c r="AW97" s="50">
        <f>Workings!AW319</f>
        <v>120</v>
      </c>
      <c r="AX97" s="50">
        <f>Workings!AX319</f>
        <v>120</v>
      </c>
      <c r="AY97" s="50">
        <f>Workings!AY319</f>
        <v>120</v>
      </c>
      <c r="AZ97" s="50">
        <f>Workings!AZ319</f>
        <v>120</v>
      </c>
      <c r="BA97" s="50">
        <f>Workings!BA319</f>
        <v>120</v>
      </c>
      <c r="BB97" s="50">
        <f>Workings!BB319</f>
        <v>120</v>
      </c>
      <c r="BC97" s="50">
        <f>Workings!BC319</f>
        <v>120</v>
      </c>
      <c r="BD97" s="50">
        <f>Workings!BD319</f>
        <v>120</v>
      </c>
      <c r="BE97" s="50">
        <f>Workings!BE319</f>
        <v>120</v>
      </c>
      <c r="BF97" s="50">
        <f>Workings!BF319</f>
        <v>120</v>
      </c>
      <c r="BG97" s="50">
        <f>Workings!BG319</f>
        <v>120</v>
      </c>
      <c r="BH97" s="50">
        <f>Workings!BH319</f>
        <v>120</v>
      </c>
      <c r="BI97" s="50">
        <f>Workings!BI319</f>
        <v>120</v>
      </c>
      <c r="BJ97" s="50">
        <f>Workings!BJ319</f>
        <v>120</v>
      </c>
    </row>
    <row r="98" spans="1:62" x14ac:dyDescent="0.3">
      <c r="A98" s="55" t="str">
        <f>Workings!A320</f>
        <v>Marketing</v>
      </c>
      <c r="C98" s="50">
        <f>Workings!C320</f>
        <v>9000</v>
      </c>
      <c r="D98" s="50">
        <f>Workings!D320</f>
        <v>9000</v>
      </c>
      <c r="E98" s="50">
        <f>Workings!E320</f>
        <v>9000</v>
      </c>
      <c r="F98" s="50">
        <f>Workings!F320</f>
        <v>9000</v>
      </c>
      <c r="G98" s="50">
        <f>Workings!G320</f>
        <v>9000</v>
      </c>
      <c r="H98" s="50">
        <f>Workings!H320</f>
        <v>9000</v>
      </c>
      <c r="I98" s="50">
        <f>Workings!I320</f>
        <v>9000</v>
      </c>
      <c r="J98" s="50">
        <f>Workings!J320</f>
        <v>9000</v>
      </c>
      <c r="K98" s="50">
        <f>Workings!K320</f>
        <v>9000</v>
      </c>
      <c r="L98" s="50">
        <f>Workings!L320</f>
        <v>9000</v>
      </c>
      <c r="M98" s="50">
        <f>Workings!M320</f>
        <v>9000</v>
      </c>
      <c r="N98" s="50">
        <f>Workings!N320</f>
        <v>9000</v>
      </c>
      <c r="O98" s="50">
        <f>Workings!O320</f>
        <v>17200</v>
      </c>
      <c r="P98" s="50">
        <f>Workings!P320</f>
        <v>17200</v>
      </c>
      <c r="Q98" s="50">
        <f>Workings!Q320</f>
        <v>17200</v>
      </c>
      <c r="R98" s="50">
        <f>Workings!R320</f>
        <v>17200</v>
      </c>
      <c r="S98" s="50">
        <f>Workings!S320</f>
        <v>17200</v>
      </c>
      <c r="T98" s="50">
        <f>Workings!T320</f>
        <v>17200</v>
      </c>
      <c r="U98" s="50">
        <f>Workings!U320</f>
        <v>17200</v>
      </c>
      <c r="V98" s="50">
        <f>Workings!V320</f>
        <v>17200</v>
      </c>
      <c r="W98" s="50">
        <f>Workings!W320</f>
        <v>17200</v>
      </c>
      <c r="X98" s="50">
        <f>Workings!X320</f>
        <v>17200</v>
      </c>
      <c r="Y98" s="50">
        <f>Workings!Y320</f>
        <v>17200</v>
      </c>
      <c r="Z98" s="50">
        <f>Workings!Z320</f>
        <v>17200</v>
      </c>
      <c r="AA98" s="50">
        <f>Workings!AA320</f>
        <v>25400</v>
      </c>
      <c r="AB98" s="50">
        <f>Workings!AB320</f>
        <v>25400</v>
      </c>
      <c r="AC98" s="50">
        <f>Workings!AC320</f>
        <v>25400</v>
      </c>
      <c r="AD98" s="50">
        <f>Workings!AD320</f>
        <v>25400</v>
      </c>
      <c r="AE98" s="50">
        <f>Workings!AE320</f>
        <v>25400</v>
      </c>
      <c r="AF98" s="50">
        <f>Workings!AF320</f>
        <v>25400</v>
      </c>
      <c r="AG98" s="50">
        <f>Workings!AG320</f>
        <v>25400</v>
      </c>
      <c r="AH98" s="50">
        <f>Workings!AH320</f>
        <v>25400</v>
      </c>
      <c r="AI98" s="50">
        <f>Workings!AI320</f>
        <v>25400</v>
      </c>
      <c r="AJ98" s="50">
        <f>Workings!AJ320</f>
        <v>25400</v>
      </c>
      <c r="AK98" s="50">
        <f>Workings!AK320</f>
        <v>25400</v>
      </c>
      <c r="AL98" s="50">
        <f>Workings!AL320</f>
        <v>25400</v>
      </c>
      <c r="AM98" s="50">
        <f>Workings!AM320</f>
        <v>33600</v>
      </c>
      <c r="AN98" s="50">
        <f>Workings!AN320</f>
        <v>33600</v>
      </c>
      <c r="AO98" s="50">
        <f>Workings!AO320</f>
        <v>33600</v>
      </c>
      <c r="AP98" s="50">
        <f>Workings!AP320</f>
        <v>33600</v>
      </c>
      <c r="AQ98" s="50">
        <f>Workings!AQ320</f>
        <v>33600</v>
      </c>
      <c r="AR98" s="50">
        <f>Workings!AR320</f>
        <v>33600</v>
      </c>
      <c r="AS98" s="50">
        <f>Workings!AS320</f>
        <v>33600</v>
      </c>
      <c r="AT98" s="50">
        <f>Workings!AT320</f>
        <v>33600</v>
      </c>
      <c r="AU98" s="50">
        <f>Workings!AU320</f>
        <v>33600</v>
      </c>
      <c r="AV98" s="50">
        <f>Workings!AV320</f>
        <v>33600</v>
      </c>
      <c r="AW98" s="50">
        <f>Workings!AW320</f>
        <v>33600</v>
      </c>
      <c r="AX98" s="50">
        <f>Workings!AX320</f>
        <v>33600</v>
      </c>
      <c r="AY98" s="50">
        <f>Workings!AY320</f>
        <v>41800</v>
      </c>
      <c r="AZ98" s="50">
        <f>Workings!AZ320</f>
        <v>41800</v>
      </c>
      <c r="BA98" s="50">
        <f>Workings!BA320</f>
        <v>41800</v>
      </c>
      <c r="BB98" s="50">
        <f>Workings!BB320</f>
        <v>41800</v>
      </c>
      <c r="BC98" s="50">
        <f>Workings!BC320</f>
        <v>41800</v>
      </c>
      <c r="BD98" s="50">
        <f>Workings!BD320</f>
        <v>41800</v>
      </c>
      <c r="BE98" s="50">
        <f>Workings!BE320</f>
        <v>41800</v>
      </c>
      <c r="BF98" s="50">
        <f>Workings!BF320</f>
        <v>41800</v>
      </c>
      <c r="BG98" s="50">
        <f>Workings!BG320</f>
        <v>41800</v>
      </c>
      <c r="BH98" s="50">
        <f>Workings!BH320</f>
        <v>41800</v>
      </c>
      <c r="BI98" s="50">
        <f>Workings!BI320</f>
        <v>41800</v>
      </c>
      <c r="BJ98" s="50">
        <f>Workings!BJ320</f>
        <v>41800</v>
      </c>
    </row>
    <row r="99" spans="1:62" x14ac:dyDescent="0.3">
      <c r="A99" s="55" t="str">
        <f>Workings!A321</f>
        <v>Consultancy</v>
      </c>
      <c r="C99" s="50">
        <f>Workings!C321</f>
        <v>6300</v>
      </c>
      <c r="D99" s="50">
        <f>Workings!D321</f>
        <v>6300</v>
      </c>
      <c r="E99" s="50">
        <f>Workings!E321</f>
        <v>6300</v>
      </c>
      <c r="F99" s="50">
        <f>Workings!F321</f>
        <v>6300</v>
      </c>
      <c r="G99" s="50">
        <f>Workings!G321</f>
        <v>6300</v>
      </c>
      <c r="H99" s="50">
        <f>Workings!H321</f>
        <v>6300</v>
      </c>
      <c r="I99" s="50">
        <f>Workings!I321</f>
        <v>6300</v>
      </c>
      <c r="J99" s="50">
        <f>Workings!J321</f>
        <v>6300</v>
      </c>
      <c r="K99" s="50">
        <f>Workings!K321</f>
        <v>6300</v>
      </c>
      <c r="L99" s="50">
        <f>Workings!L321</f>
        <v>6300</v>
      </c>
      <c r="M99" s="50">
        <f>Workings!M321</f>
        <v>6300</v>
      </c>
      <c r="N99" s="50">
        <f>Workings!N321</f>
        <v>6300</v>
      </c>
      <c r="O99" s="50">
        <f>Workings!O321</f>
        <v>12040</v>
      </c>
      <c r="P99" s="50">
        <f>Workings!P321</f>
        <v>12040</v>
      </c>
      <c r="Q99" s="50">
        <f>Workings!Q321</f>
        <v>12040</v>
      </c>
      <c r="R99" s="50">
        <f>Workings!R321</f>
        <v>12040</v>
      </c>
      <c r="S99" s="50">
        <f>Workings!S321</f>
        <v>12040</v>
      </c>
      <c r="T99" s="50">
        <f>Workings!T321</f>
        <v>12040</v>
      </c>
      <c r="U99" s="50">
        <f>Workings!U321</f>
        <v>12040</v>
      </c>
      <c r="V99" s="50">
        <f>Workings!V321</f>
        <v>12040</v>
      </c>
      <c r="W99" s="50">
        <f>Workings!W321</f>
        <v>12040</v>
      </c>
      <c r="X99" s="50">
        <f>Workings!X321</f>
        <v>12040</v>
      </c>
      <c r="Y99" s="50">
        <f>Workings!Y321</f>
        <v>12040</v>
      </c>
      <c r="Z99" s="50">
        <f>Workings!Z321</f>
        <v>12040</v>
      </c>
      <c r="AA99" s="50">
        <f>Workings!AA321</f>
        <v>17780</v>
      </c>
      <c r="AB99" s="50">
        <f>Workings!AB321</f>
        <v>17780</v>
      </c>
      <c r="AC99" s="50">
        <f>Workings!AC321</f>
        <v>17780</v>
      </c>
      <c r="AD99" s="50">
        <f>Workings!AD321</f>
        <v>17780</v>
      </c>
      <c r="AE99" s="50">
        <f>Workings!AE321</f>
        <v>17780</v>
      </c>
      <c r="AF99" s="50">
        <f>Workings!AF321</f>
        <v>17780</v>
      </c>
      <c r="AG99" s="50">
        <f>Workings!AG321</f>
        <v>17780</v>
      </c>
      <c r="AH99" s="50">
        <f>Workings!AH321</f>
        <v>17780</v>
      </c>
      <c r="AI99" s="50">
        <f>Workings!AI321</f>
        <v>17780</v>
      </c>
      <c r="AJ99" s="50">
        <f>Workings!AJ321</f>
        <v>17780</v>
      </c>
      <c r="AK99" s="50">
        <f>Workings!AK321</f>
        <v>17780</v>
      </c>
      <c r="AL99" s="50">
        <f>Workings!AL321</f>
        <v>17780</v>
      </c>
      <c r="AM99" s="50">
        <f>Workings!AM321</f>
        <v>23520</v>
      </c>
      <c r="AN99" s="50">
        <f>Workings!AN321</f>
        <v>23520</v>
      </c>
      <c r="AO99" s="50">
        <f>Workings!AO321</f>
        <v>23520</v>
      </c>
      <c r="AP99" s="50">
        <f>Workings!AP321</f>
        <v>23520</v>
      </c>
      <c r="AQ99" s="50">
        <f>Workings!AQ321</f>
        <v>23520</v>
      </c>
      <c r="AR99" s="50">
        <f>Workings!AR321</f>
        <v>23520</v>
      </c>
      <c r="AS99" s="50">
        <f>Workings!AS321</f>
        <v>23520</v>
      </c>
      <c r="AT99" s="50">
        <f>Workings!AT321</f>
        <v>23520</v>
      </c>
      <c r="AU99" s="50">
        <f>Workings!AU321</f>
        <v>23520</v>
      </c>
      <c r="AV99" s="50">
        <f>Workings!AV321</f>
        <v>23520</v>
      </c>
      <c r="AW99" s="50">
        <f>Workings!AW321</f>
        <v>23520</v>
      </c>
      <c r="AX99" s="50">
        <f>Workings!AX321</f>
        <v>23520</v>
      </c>
      <c r="AY99" s="50">
        <f>Workings!AY321</f>
        <v>29260</v>
      </c>
      <c r="AZ99" s="50">
        <f>Workings!AZ321</f>
        <v>29260</v>
      </c>
      <c r="BA99" s="50">
        <f>Workings!BA321</f>
        <v>29260</v>
      </c>
      <c r="BB99" s="50">
        <f>Workings!BB321</f>
        <v>29260</v>
      </c>
      <c r="BC99" s="50">
        <f>Workings!BC321</f>
        <v>29260</v>
      </c>
      <c r="BD99" s="50">
        <f>Workings!BD321</f>
        <v>29260</v>
      </c>
      <c r="BE99" s="50">
        <f>Workings!BE321</f>
        <v>29260</v>
      </c>
      <c r="BF99" s="50">
        <f>Workings!BF321</f>
        <v>29260</v>
      </c>
      <c r="BG99" s="50">
        <f>Workings!BG321</f>
        <v>29260</v>
      </c>
      <c r="BH99" s="50">
        <f>Workings!BH321</f>
        <v>29260</v>
      </c>
      <c r="BI99" s="50">
        <f>Workings!BI321</f>
        <v>29260</v>
      </c>
      <c r="BJ99" s="50">
        <f>Workings!BJ321</f>
        <v>29260</v>
      </c>
    </row>
    <row r="100" spans="1:62" x14ac:dyDescent="0.3">
      <c r="A100" s="55" t="str">
        <f>Workings!A322</f>
        <v>Travel &amp; Subsistence</v>
      </c>
      <c r="C100" s="50">
        <f>Workings!C322</f>
        <v>19200</v>
      </c>
      <c r="D100" s="50">
        <f>Workings!D322</f>
        <v>19200</v>
      </c>
      <c r="E100" s="50">
        <f>Workings!E322</f>
        <v>19200</v>
      </c>
      <c r="F100" s="50">
        <f>Workings!F322</f>
        <v>19200</v>
      </c>
      <c r="G100" s="50">
        <f>Workings!G322</f>
        <v>19200</v>
      </c>
      <c r="H100" s="50">
        <f>Workings!H322</f>
        <v>19200</v>
      </c>
      <c r="I100" s="50">
        <f>Workings!I322</f>
        <v>19200</v>
      </c>
      <c r="J100" s="50">
        <f>Workings!J322</f>
        <v>19200</v>
      </c>
      <c r="K100" s="50">
        <f>Workings!K322</f>
        <v>19200</v>
      </c>
      <c r="L100" s="50">
        <f>Workings!L322</f>
        <v>19200</v>
      </c>
      <c r="M100" s="50">
        <f>Workings!M322</f>
        <v>19200</v>
      </c>
      <c r="N100" s="50">
        <f>Workings!N322</f>
        <v>19200</v>
      </c>
      <c r="O100" s="50">
        <f>Workings!O322</f>
        <v>93540</v>
      </c>
      <c r="P100" s="50">
        <f>Workings!P322</f>
        <v>93540</v>
      </c>
      <c r="Q100" s="50">
        <f>Workings!Q322</f>
        <v>93540</v>
      </c>
      <c r="R100" s="50">
        <f>Workings!R322</f>
        <v>93540</v>
      </c>
      <c r="S100" s="50">
        <f>Workings!S322</f>
        <v>93540</v>
      </c>
      <c r="T100" s="50">
        <f>Workings!T322</f>
        <v>93540</v>
      </c>
      <c r="U100" s="50">
        <f>Workings!U322</f>
        <v>93540</v>
      </c>
      <c r="V100" s="50">
        <f>Workings!V322</f>
        <v>93540</v>
      </c>
      <c r="W100" s="50">
        <f>Workings!W322</f>
        <v>93540</v>
      </c>
      <c r="X100" s="50">
        <f>Workings!X322</f>
        <v>93540</v>
      </c>
      <c r="Y100" s="50">
        <f>Workings!Y322</f>
        <v>93540</v>
      </c>
      <c r="Z100" s="50">
        <f>Workings!Z322</f>
        <v>93540</v>
      </c>
      <c r="AA100" s="50">
        <f>Workings!AA322</f>
        <v>214000</v>
      </c>
      <c r="AB100" s="50">
        <f>Workings!AB322</f>
        <v>214000</v>
      </c>
      <c r="AC100" s="50">
        <f>Workings!AC322</f>
        <v>214000</v>
      </c>
      <c r="AD100" s="50">
        <f>Workings!AD322</f>
        <v>214000</v>
      </c>
      <c r="AE100" s="50">
        <f>Workings!AE322</f>
        <v>214000</v>
      </c>
      <c r="AF100" s="50">
        <f>Workings!AF322</f>
        <v>214000</v>
      </c>
      <c r="AG100" s="50">
        <f>Workings!AG322</f>
        <v>214000</v>
      </c>
      <c r="AH100" s="50">
        <f>Workings!AH322</f>
        <v>214000</v>
      </c>
      <c r="AI100" s="50">
        <f>Workings!AI322</f>
        <v>214000</v>
      </c>
      <c r="AJ100" s="50">
        <f>Workings!AJ322</f>
        <v>214000</v>
      </c>
      <c r="AK100" s="50">
        <f>Workings!AK322</f>
        <v>214000</v>
      </c>
      <c r="AL100" s="50">
        <f>Workings!AL322</f>
        <v>214000</v>
      </c>
      <c r="AM100" s="50">
        <f>Workings!AM322</f>
        <v>384500</v>
      </c>
      <c r="AN100" s="50">
        <f>Workings!AN322</f>
        <v>384500</v>
      </c>
      <c r="AO100" s="50">
        <f>Workings!AO322</f>
        <v>384500</v>
      </c>
      <c r="AP100" s="50">
        <f>Workings!AP322</f>
        <v>384500</v>
      </c>
      <c r="AQ100" s="50">
        <f>Workings!AQ322</f>
        <v>384500</v>
      </c>
      <c r="AR100" s="50">
        <f>Workings!AR322</f>
        <v>384500</v>
      </c>
      <c r="AS100" s="50">
        <f>Workings!AS322</f>
        <v>384500</v>
      </c>
      <c r="AT100" s="50">
        <f>Workings!AT322</f>
        <v>384500</v>
      </c>
      <c r="AU100" s="50">
        <f>Workings!AU322</f>
        <v>384500</v>
      </c>
      <c r="AV100" s="50">
        <f>Workings!AV322</f>
        <v>384500</v>
      </c>
      <c r="AW100" s="50">
        <f>Workings!AW322</f>
        <v>384500</v>
      </c>
      <c r="AX100" s="50">
        <f>Workings!AX322</f>
        <v>384500</v>
      </c>
      <c r="AY100" s="50">
        <f>Workings!AY322</f>
        <v>384500</v>
      </c>
      <c r="AZ100" s="50">
        <f>Workings!AZ322</f>
        <v>384500</v>
      </c>
      <c r="BA100" s="50">
        <f>Workings!BA322</f>
        <v>384500</v>
      </c>
      <c r="BB100" s="50">
        <f>Workings!BB322</f>
        <v>384500</v>
      </c>
      <c r="BC100" s="50">
        <f>Workings!BC322</f>
        <v>384500</v>
      </c>
      <c r="BD100" s="50">
        <f>Workings!BD322</f>
        <v>384500</v>
      </c>
      <c r="BE100" s="50">
        <f>Workings!BE322</f>
        <v>384500</v>
      </c>
      <c r="BF100" s="50">
        <f>Workings!BF322</f>
        <v>384500</v>
      </c>
      <c r="BG100" s="50">
        <f>Workings!BG322</f>
        <v>384500</v>
      </c>
      <c r="BH100" s="50">
        <f>Workings!BH322</f>
        <v>384500</v>
      </c>
      <c r="BI100" s="50">
        <f>Workings!BI322</f>
        <v>384500</v>
      </c>
      <c r="BJ100" s="50">
        <f>Workings!BJ322</f>
        <v>384500</v>
      </c>
    </row>
    <row r="101" spans="1:62" x14ac:dyDescent="0.3">
      <c r="A101" s="55" t="str">
        <f>Workings!A323</f>
        <v>Entertainment</v>
      </c>
      <c r="C101" s="50">
        <f>Workings!C323</f>
        <v>1350</v>
      </c>
      <c r="D101" s="50">
        <f>Workings!D323</f>
        <v>1350</v>
      </c>
      <c r="E101" s="50">
        <f>Workings!E323</f>
        <v>1350</v>
      </c>
      <c r="F101" s="50">
        <f>Workings!F323</f>
        <v>1350</v>
      </c>
      <c r="G101" s="50">
        <f>Workings!G323</f>
        <v>1350</v>
      </c>
      <c r="H101" s="50">
        <f>Workings!H323</f>
        <v>1350</v>
      </c>
      <c r="I101" s="50">
        <f>Workings!I323</f>
        <v>1350</v>
      </c>
      <c r="J101" s="50">
        <f>Workings!J323</f>
        <v>1350</v>
      </c>
      <c r="K101" s="50">
        <f>Workings!K323</f>
        <v>1350</v>
      </c>
      <c r="L101" s="50">
        <f>Workings!L323</f>
        <v>1350</v>
      </c>
      <c r="M101" s="50">
        <f>Workings!M323</f>
        <v>1350</v>
      </c>
      <c r="N101" s="50">
        <f>Workings!N323</f>
        <v>1350</v>
      </c>
      <c r="O101" s="50">
        <f>Workings!O323</f>
        <v>2850</v>
      </c>
      <c r="P101" s="50">
        <f>Workings!P323</f>
        <v>2850</v>
      </c>
      <c r="Q101" s="50">
        <f>Workings!Q323</f>
        <v>2850</v>
      </c>
      <c r="R101" s="50">
        <f>Workings!R323</f>
        <v>2850</v>
      </c>
      <c r="S101" s="50">
        <f>Workings!S323</f>
        <v>2850</v>
      </c>
      <c r="T101" s="50">
        <f>Workings!T323</f>
        <v>2850</v>
      </c>
      <c r="U101" s="50">
        <f>Workings!U323</f>
        <v>2850</v>
      </c>
      <c r="V101" s="50">
        <f>Workings!V323</f>
        <v>2850</v>
      </c>
      <c r="W101" s="50">
        <f>Workings!W323</f>
        <v>2850</v>
      </c>
      <c r="X101" s="50">
        <f>Workings!X323</f>
        <v>2850</v>
      </c>
      <c r="Y101" s="50">
        <f>Workings!Y323</f>
        <v>2850</v>
      </c>
      <c r="Z101" s="50">
        <f>Workings!Z323</f>
        <v>2850</v>
      </c>
      <c r="AA101" s="50">
        <f>Workings!AA323</f>
        <v>2850</v>
      </c>
      <c r="AB101" s="50">
        <f>Workings!AB323</f>
        <v>2850</v>
      </c>
      <c r="AC101" s="50">
        <f>Workings!AC323</f>
        <v>2850</v>
      </c>
      <c r="AD101" s="50">
        <f>Workings!AD323</f>
        <v>2850</v>
      </c>
      <c r="AE101" s="50">
        <f>Workings!AE323</f>
        <v>2850</v>
      </c>
      <c r="AF101" s="50">
        <f>Workings!AF323</f>
        <v>2850</v>
      </c>
      <c r="AG101" s="50">
        <f>Workings!AG323</f>
        <v>2850</v>
      </c>
      <c r="AH101" s="50">
        <f>Workings!AH323</f>
        <v>2850</v>
      </c>
      <c r="AI101" s="50">
        <f>Workings!AI323</f>
        <v>2850</v>
      </c>
      <c r="AJ101" s="50">
        <f>Workings!AJ323</f>
        <v>2850</v>
      </c>
      <c r="AK101" s="50">
        <f>Workings!AK323</f>
        <v>2850</v>
      </c>
      <c r="AL101" s="50">
        <f>Workings!AL323</f>
        <v>2850</v>
      </c>
      <c r="AM101" s="50">
        <f>Workings!AM323</f>
        <v>5040</v>
      </c>
      <c r="AN101" s="50">
        <f>Workings!AN323</f>
        <v>5040</v>
      </c>
      <c r="AO101" s="50">
        <f>Workings!AO323</f>
        <v>5040</v>
      </c>
      <c r="AP101" s="50">
        <f>Workings!AP323</f>
        <v>5040</v>
      </c>
      <c r="AQ101" s="50">
        <f>Workings!AQ323</f>
        <v>5040</v>
      </c>
      <c r="AR101" s="50">
        <f>Workings!AR323</f>
        <v>5040</v>
      </c>
      <c r="AS101" s="50">
        <f>Workings!AS323</f>
        <v>5040</v>
      </c>
      <c r="AT101" s="50">
        <f>Workings!AT323</f>
        <v>5040</v>
      </c>
      <c r="AU101" s="50">
        <f>Workings!AU323</f>
        <v>5040</v>
      </c>
      <c r="AV101" s="50">
        <f>Workings!AV323</f>
        <v>5040</v>
      </c>
      <c r="AW101" s="50">
        <f>Workings!AW323</f>
        <v>5040</v>
      </c>
      <c r="AX101" s="50">
        <f>Workings!AX323</f>
        <v>5040</v>
      </c>
      <c r="AY101" s="50">
        <f>Workings!AY323</f>
        <v>5040</v>
      </c>
      <c r="AZ101" s="50">
        <f>Workings!AZ323</f>
        <v>5040</v>
      </c>
      <c r="BA101" s="50">
        <f>Workings!BA323</f>
        <v>5040</v>
      </c>
      <c r="BB101" s="50">
        <f>Workings!BB323</f>
        <v>5040</v>
      </c>
      <c r="BC101" s="50">
        <f>Workings!BC323</f>
        <v>5040</v>
      </c>
      <c r="BD101" s="50">
        <f>Workings!BD323</f>
        <v>5040</v>
      </c>
      <c r="BE101" s="50">
        <f>Workings!BE323</f>
        <v>5040</v>
      </c>
      <c r="BF101" s="50">
        <f>Workings!BF323</f>
        <v>5040</v>
      </c>
      <c r="BG101" s="50">
        <f>Workings!BG323</f>
        <v>5040</v>
      </c>
      <c r="BH101" s="50">
        <f>Workings!BH323</f>
        <v>5040</v>
      </c>
      <c r="BI101" s="50">
        <f>Workings!BI323</f>
        <v>5040</v>
      </c>
      <c r="BJ101" s="50">
        <f>Workings!BJ323</f>
        <v>5040</v>
      </c>
    </row>
    <row r="102" spans="1:62" x14ac:dyDescent="0.3">
      <c r="A102" s="55" t="str">
        <f>Workings!A324</f>
        <v>SAB Expenses</v>
      </c>
      <c r="C102" s="50">
        <f>Workings!C324</f>
        <v>0</v>
      </c>
      <c r="D102" s="50">
        <f>Workings!D324</f>
        <v>0</v>
      </c>
      <c r="E102" s="50">
        <f>Workings!E324</f>
        <v>0</v>
      </c>
      <c r="F102" s="50">
        <f>Workings!F324</f>
        <v>0</v>
      </c>
      <c r="G102" s="50">
        <f>Workings!G324</f>
        <v>0</v>
      </c>
      <c r="H102" s="50">
        <f>Workings!H324</f>
        <v>0</v>
      </c>
      <c r="I102" s="50">
        <f>Workings!I324</f>
        <v>0</v>
      </c>
      <c r="J102" s="50">
        <f>Workings!J324</f>
        <v>0</v>
      </c>
      <c r="K102" s="50">
        <f>Workings!K324</f>
        <v>0</v>
      </c>
      <c r="L102" s="50">
        <f>Workings!L324</f>
        <v>0</v>
      </c>
      <c r="M102" s="50">
        <f>Workings!M324</f>
        <v>0</v>
      </c>
      <c r="N102" s="50">
        <f>Workings!N324</f>
        <v>0</v>
      </c>
      <c r="O102" s="50">
        <f>Workings!O324</f>
        <v>0</v>
      </c>
      <c r="P102" s="50">
        <f>Workings!P324</f>
        <v>0</v>
      </c>
      <c r="Q102" s="50">
        <f>Workings!Q324</f>
        <v>0</v>
      </c>
      <c r="R102" s="50">
        <f>Workings!R324</f>
        <v>0</v>
      </c>
      <c r="S102" s="50">
        <f>Workings!S324</f>
        <v>0</v>
      </c>
      <c r="T102" s="50">
        <f>Workings!T324</f>
        <v>0</v>
      </c>
      <c r="U102" s="50">
        <f>Workings!U324</f>
        <v>0</v>
      </c>
      <c r="V102" s="50">
        <f>Workings!V324</f>
        <v>0</v>
      </c>
      <c r="W102" s="50">
        <f>Workings!W324</f>
        <v>0</v>
      </c>
      <c r="X102" s="50">
        <f>Workings!X324</f>
        <v>0</v>
      </c>
      <c r="Y102" s="50">
        <f>Workings!Y324</f>
        <v>0</v>
      </c>
      <c r="Z102" s="50">
        <f>Workings!Z324</f>
        <v>0</v>
      </c>
      <c r="AA102" s="50">
        <f>Workings!AA324</f>
        <v>0</v>
      </c>
      <c r="AB102" s="50">
        <f>Workings!AB324</f>
        <v>0</v>
      </c>
      <c r="AC102" s="50">
        <f>Workings!AC324</f>
        <v>0</v>
      </c>
      <c r="AD102" s="50">
        <f>Workings!AD324</f>
        <v>0</v>
      </c>
      <c r="AE102" s="50">
        <f>Workings!AE324</f>
        <v>0</v>
      </c>
      <c r="AF102" s="50">
        <f>Workings!AF324</f>
        <v>0</v>
      </c>
      <c r="AG102" s="50">
        <f>Workings!AG324</f>
        <v>0</v>
      </c>
      <c r="AH102" s="50">
        <f>Workings!AH324</f>
        <v>0</v>
      </c>
      <c r="AI102" s="50">
        <f>Workings!AI324</f>
        <v>0</v>
      </c>
      <c r="AJ102" s="50">
        <f>Workings!AJ324</f>
        <v>0</v>
      </c>
      <c r="AK102" s="50">
        <f>Workings!AK324</f>
        <v>0</v>
      </c>
      <c r="AL102" s="50">
        <f>Workings!AL324</f>
        <v>0</v>
      </c>
      <c r="AM102" s="50">
        <f>Workings!AM324</f>
        <v>0</v>
      </c>
      <c r="AN102" s="50">
        <f>Workings!AN324</f>
        <v>0</v>
      </c>
      <c r="AO102" s="50">
        <f>Workings!AO324</f>
        <v>0</v>
      </c>
      <c r="AP102" s="50">
        <f>Workings!AP324</f>
        <v>0</v>
      </c>
      <c r="AQ102" s="50">
        <f>Workings!AQ324</f>
        <v>0</v>
      </c>
      <c r="AR102" s="50">
        <f>Workings!AR324</f>
        <v>0</v>
      </c>
      <c r="AS102" s="50">
        <f>Workings!AS324</f>
        <v>0</v>
      </c>
      <c r="AT102" s="50">
        <f>Workings!AT324</f>
        <v>0</v>
      </c>
      <c r="AU102" s="50">
        <f>Workings!AU324</f>
        <v>0</v>
      </c>
      <c r="AV102" s="50">
        <f>Workings!AV324</f>
        <v>0</v>
      </c>
      <c r="AW102" s="50">
        <f>Workings!AW324</f>
        <v>0</v>
      </c>
      <c r="AX102" s="50">
        <f>Workings!AX324</f>
        <v>0</v>
      </c>
      <c r="AY102" s="50">
        <f>Workings!AY324</f>
        <v>0</v>
      </c>
      <c r="AZ102" s="50">
        <f>Workings!AZ324</f>
        <v>0</v>
      </c>
      <c r="BA102" s="50">
        <f>Workings!BA324</f>
        <v>0</v>
      </c>
      <c r="BB102" s="50">
        <f>Workings!BB324</f>
        <v>0</v>
      </c>
      <c r="BC102" s="50">
        <f>Workings!BC324</f>
        <v>0</v>
      </c>
      <c r="BD102" s="50">
        <f>Workings!BD324</f>
        <v>0</v>
      </c>
      <c r="BE102" s="50">
        <f>Workings!BE324</f>
        <v>0</v>
      </c>
      <c r="BF102" s="50">
        <f>Workings!BF324</f>
        <v>0</v>
      </c>
      <c r="BG102" s="50">
        <f>Workings!BG324</f>
        <v>0</v>
      </c>
      <c r="BH102" s="50">
        <f>Workings!BH324</f>
        <v>0</v>
      </c>
      <c r="BI102" s="50">
        <f>Workings!BI324</f>
        <v>0</v>
      </c>
      <c r="BJ102" s="50">
        <f>Workings!BJ324</f>
        <v>0</v>
      </c>
    </row>
    <row r="103" spans="1:62" x14ac:dyDescent="0.3">
      <c r="A103" s="55" t="str">
        <f>Workings!A325</f>
        <v>Audit Fees</v>
      </c>
      <c r="C103" s="50">
        <f>Workings!C325</f>
        <v>0</v>
      </c>
      <c r="D103" s="50">
        <f>Workings!D325</f>
        <v>0</v>
      </c>
      <c r="E103" s="50">
        <f>Workings!E325</f>
        <v>0</v>
      </c>
      <c r="F103" s="50">
        <f>Workings!F325</f>
        <v>0</v>
      </c>
      <c r="G103" s="50">
        <f>Workings!G325</f>
        <v>0</v>
      </c>
      <c r="H103" s="50">
        <f>Workings!H325</f>
        <v>0</v>
      </c>
      <c r="I103" s="50">
        <f>Workings!I325</f>
        <v>0</v>
      </c>
      <c r="J103" s="50">
        <f>Workings!J325</f>
        <v>0</v>
      </c>
      <c r="K103" s="50">
        <f>Workings!K325</f>
        <v>0</v>
      </c>
      <c r="L103" s="50">
        <f>Workings!L325</f>
        <v>0</v>
      </c>
      <c r="M103" s="50">
        <f>Workings!M325</f>
        <v>0</v>
      </c>
      <c r="N103" s="50">
        <f>Workings!N325</f>
        <v>0</v>
      </c>
      <c r="O103" s="50">
        <f>Workings!O325</f>
        <v>0</v>
      </c>
      <c r="P103" s="50">
        <f>Workings!P325</f>
        <v>0</v>
      </c>
      <c r="Q103" s="50">
        <f>Workings!Q325</f>
        <v>0</v>
      </c>
      <c r="R103" s="50">
        <f>Workings!R325</f>
        <v>0</v>
      </c>
      <c r="S103" s="50">
        <f>Workings!S325</f>
        <v>0</v>
      </c>
      <c r="T103" s="50">
        <f>Workings!T325</f>
        <v>0</v>
      </c>
      <c r="U103" s="50">
        <f>Workings!U325</f>
        <v>0</v>
      </c>
      <c r="V103" s="50">
        <f>Workings!V325</f>
        <v>0</v>
      </c>
      <c r="W103" s="50">
        <f>Workings!W325</f>
        <v>0</v>
      </c>
      <c r="X103" s="50">
        <f>Workings!X325</f>
        <v>0</v>
      </c>
      <c r="Y103" s="50">
        <f>Workings!Y325</f>
        <v>0</v>
      </c>
      <c r="Z103" s="50">
        <f>Workings!Z325</f>
        <v>0</v>
      </c>
      <c r="AA103" s="50">
        <f>Workings!AA325</f>
        <v>0</v>
      </c>
      <c r="AB103" s="50">
        <f>Workings!AB325</f>
        <v>0</v>
      </c>
      <c r="AC103" s="50">
        <f>Workings!AC325</f>
        <v>0</v>
      </c>
      <c r="AD103" s="50">
        <f>Workings!AD325</f>
        <v>0</v>
      </c>
      <c r="AE103" s="50">
        <f>Workings!AE325</f>
        <v>0</v>
      </c>
      <c r="AF103" s="50">
        <f>Workings!AF325</f>
        <v>0</v>
      </c>
      <c r="AG103" s="50">
        <f>Workings!AG325</f>
        <v>0</v>
      </c>
      <c r="AH103" s="50">
        <f>Workings!AH325</f>
        <v>0</v>
      </c>
      <c r="AI103" s="50">
        <f>Workings!AI325</f>
        <v>0</v>
      </c>
      <c r="AJ103" s="50">
        <f>Workings!AJ325</f>
        <v>0</v>
      </c>
      <c r="AK103" s="50">
        <f>Workings!AK325</f>
        <v>0</v>
      </c>
      <c r="AL103" s="50">
        <f>Workings!AL325</f>
        <v>0</v>
      </c>
      <c r="AM103" s="50">
        <f>Workings!AM325</f>
        <v>0</v>
      </c>
      <c r="AN103" s="50">
        <f>Workings!AN325</f>
        <v>0</v>
      </c>
      <c r="AO103" s="50">
        <f>Workings!AO325</f>
        <v>0</v>
      </c>
      <c r="AP103" s="50">
        <f>Workings!AP325</f>
        <v>0</v>
      </c>
      <c r="AQ103" s="50">
        <f>Workings!AQ325</f>
        <v>0</v>
      </c>
      <c r="AR103" s="50">
        <f>Workings!AR325</f>
        <v>0</v>
      </c>
      <c r="AS103" s="50">
        <f>Workings!AS325</f>
        <v>0</v>
      </c>
      <c r="AT103" s="50">
        <f>Workings!AT325</f>
        <v>0</v>
      </c>
      <c r="AU103" s="50">
        <f>Workings!AU325</f>
        <v>0</v>
      </c>
      <c r="AV103" s="50">
        <f>Workings!AV325</f>
        <v>0</v>
      </c>
      <c r="AW103" s="50">
        <f>Workings!AW325</f>
        <v>0</v>
      </c>
      <c r="AX103" s="50">
        <f>Workings!AX325</f>
        <v>0</v>
      </c>
      <c r="AY103" s="50">
        <f>Workings!AY325</f>
        <v>0</v>
      </c>
      <c r="AZ103" s="50">
        <f>Workings!AZ325</f>
        <v>0</v>
      </c>
      <c r="BA103" s="50">
        <f>Workings!BA325</f>
        <v>0</v>
      </c>
      <c r="BB103" s="50">
        <f>Workings!BB325</f>
        <v>0</v>
      </c>
      <c r="BC103" s="50">
        <f>Workings!BC325</f>
        <v>0</v>
      </c>
      <c r="BD103" s="50">
        <f>Workings!BD325</f>
        <v>0</v>
      </c>
      <c r="BE103" s="50">
        <f>Workings!BE325</f>
        <v>0</v>
      </c>
      <c r="BF103" s="50">
        <f>Workings!BF325</f>
        <v>0</v>
      </c>
      <c r="BG103" s="50">
        <f>Workings!BG325</f>
        <v>0</v>
      </c>
      <c r="BH103" s="50">
        <f>Workings!BH325</f>
        <v>0</v>
      </c>
      <c r="BI103" s="50">
        <f>Workings!BI325</f>
        <v>0</v>
      </c>
      <c r="BJ103" s="50">
        <f>Workings!BJ325</f>
        <v>0</v>
      </c>
    </row>
    <row r="104" spans="1:62" x14ac:dyDescent="0.3">
      <c r="A104" s="55" t="str">
        <f>Workings!A326</f>
        <v>Legal Fees</v>
      </c>
      <c r="C104" s="50">
        <f>Workings!C326</f>
        <v>0</v>
      </c>
      <c r="D104" s="50">
        <f>Workings!D326</f>
        <v>0</v>
      </c>
      <c r="E104" s="50">
        <f>Workings!E326</f>
        <v>0</v>
      </c>
      <c r="F104" s="50">
        <f>Workings!F326</f>
        <v>0</v>
      </c>
      <c r="G104" s="50">
        <f>Workings!G326</f>
        <v>0</v>
      </c>
      <c r="H104" s="50">
        <f>Workings!H326</f>
        <v>0</v>
      </c>
      <c r="I104" s="50">
        <f>Workings!I326</f>
        <v>0</v>
      </c>
      <c r="J104" s="50">
        <f>Workings!J326</f>
        <v>0</v>
      </c>
      <c r="K104" s="50">
        <f>Workings!K326</f>
        <v>0</v>
      </c>
      <c r="L104" s="50">
        <f>Workings!L326</f>
        <v>0</v>
      </c>
      <c r="M104" s="50">
        <f>Workings!M326</f>
        <v>0</v>
      </c>
      <c r="N104" s="50">
        <f>Workings!N326</f>
        <v>0</v>
      </c>
      <c r="O104" s="50">
        <f>Workings!O326</f>
        <v>0</v>
      </c>
      <c r="P104" s="50">
        <f>Workings!P326</f>
        <v>0</v>
      </c>
      <c r="Q104" s="50">
        <f>Workings!Q326</f>
        <v>0</v>
      </c>
      <c r="R104" s="50">
        <f>Workings!R326</f>
        <v>0</v>
      </c>
      <c r="S104" s="50">
        <f>Workings!S326</f>
        <v>0</v>
      </c>
      <c r="T104" s="50">
        <f>Workings!T326</f>
        <v>0</v>
      </c>
      <c r="U104" s="50">
        <f>Workings!U326</f>
        <v>0</v>
      </c>
      <c r="V104" s="50">
        <f>Workings!V326</f>
        <v>0</v>
      </c>
      <c r="W104" s="50">
        <f>Workings!W326</f>
        <v>0</v>
      </c>
      <c r="X104" s="50">
        <f>Workings!X326</f>
        <v>0</v>
      </c>
      <c r="Y104" s="50">
        <f>Workings!Y326</f>
        <v>0</v>
      </c>
      <c r="Z104" s="50">
        <f>Workings!Z326</f>
        <v>0</v>
      </c>
      <c r="AA104" s="50">
        <f>Workings!AA326</f>
        <v>0</v>
      </c>
      <c r="AB104" s="50">
        <f>Workings!AB326</f>
        <v>0</v>
      </c>
      <c r="AC104" s="50">
        <f>Workings!AC326</f>
        <v>0</v>
      </c>
      <c r="AD104" s="50">
        <f>Workings!AD326</f>
        <v>0</v>
      </c>
      <c r="AE104" s="50">
        <f>Workings!AE326</f>
        <v>0</v>
      </c>
      <c r="AF104" s="50">
        <f>Workings!AF326</f>
        <v>0</v>
      </c>
      <c r="AG104" s="50">
        <f>Workings!AG326</f>
        <v>0</v>
      </c>
      <c r="AH104" s="50">
        <f>Workings!AH326</f>
        <v>0</v>
      </c>
      <c r="AI104" s="50">
        <f>Workings!AI326</f>
        <v>0</v>
      </c>
      <c r="AJ104" s="50">
        <f>Workings!AJ326</f>
        <v>0</v>
      </c>
      <c r="AK104" s="50">
        <f>Workings!AK326</f>
        <v>0</v>
      </c>
      <c r="AL104" s="50">
        <f>Workings!AL326</f>
        <v>0</v>
      </c>
      <c r="AM104" s="50">
        <f>Workings!AM326</f>
        <v>0</v>
      </c>
      <c r="AN104" s="50">
        <f>Workings!AN326</f>
        <v>0</v>
      </c>
      <c r="AO104" s="50">
        <f>Workings!AO326</f>
        <v>0</v>
      </c>
      <c r="AP104" s="50">
        <f>Workings!AP326</f>
        <v>0</v>
      </c>
      <c r="AQ104" s="50">
        <f>Workings!AQ326</f>
        <v>0</v>
      </c>
      <c r="AR104" s="50">
        <f>Workings!AR326</f>
        <v>0</v>
      </c>
      <c r="AS104" s="50">
        <f>Workings!AS326</f>
        <v>0</v>
      </c>
      <c r="AT104" s="50">
        <f>Workings!AT326</f>
        <v>0</v>
      </c>
      <c r="AU104" s="50">
        <f>Workings!AU326</f>
        <v>0</v>
      </c>
      <c r="AV104" s="50">
        <f>Workings!AV326</f>
        <v>0</v>
      </c>
      <c r="AW104" s="50">
        <f>Workings!AW326</f>
        <v>0</v>
      </c>
      <c r="AX104" s="50">
        <f>Workings!AX326</f>
        <v>0</v>
      </c>
      <c r="AY104" s="50">
        <f>Workings!AY326</f>
        <v>0</v>
      </c>
      <c r="AZ104" s="50">
        <f>Workings!AZ326</f>
        <v>0</v>
      </c>
      <c r="BA104" s="50">
        <f>Workings!BA326</f>
        <v>0</v>
      </c>
      <c r="BB104" s="50">
        <f>Workings!BB326</f>
        <v>0</v>
      </c>
      <c r="BC104" s="50">
        <f>Workings!BC326</f>
        <v>0</v>
      </c>
      <c r="BD104" s="50">
        <f>Workings!BD326</f>
        <v>0</v>
      </c>
      <c r="BE104" s="50">
        <f>Workings!BE326</f>
        <v>0</v>
      </c>
      <c r="BF104" s="50">
        <f>Workings!BF326</f>
        <v>0</v>
      </c>
      <c r="BG104" s="50">
        <f>Workings!BG326</f>
        <v>0</v>
      </c>
      <c r="BH104" s="50">
        <f>Workings!BH326</f>
        <v>0</v>
      </c>
      <c r="BI104" s="50">
        <f>Workings!BI326</f>
        <v>0</v>
      </c>
      <c r="BJ104" s="50">
        <f>Workings!BJ326</f>
        <v>0</v>
      </c>
    </row>
    <row r="105" spans="1:62" x14ac:dyDescent="0.3">
      <c r="A105" s="55" t="str">
        <f>Workings!A327</f>
        <v>Insurance</v>
      </c>
      <c r="C105" s="50">
        <f>Workings!C327</f>
        <v>1800</v>
      </c>
      <c r="D105" s="50">
        <f>Workings!D327</f>
        <v>1800</v>
      </c>
      <c r="E105" s="50">
        <f>Workings!E327</f>
        <v>1800</v>
      </c>
      <c r="F105" s="50">
        <f>Workings!F327</f>
        <v>1800</v>
      </c>
      <c r="G105" s="50">
        <f>Workings!G327</f>
        <v>1800</v>
      </c>
      <c r="H105" s="50">
        <f>Workings!H327</f>
        <v>1800</v>
      </c>
      <c r="I105" s="50">
        <f>Workings!I327</f>
        <v>1800</v>
      </c>
      <c r="J105" s="50">
        <f>Workings!J327</f>
        <v>1800</v>
      </c>
      <c r="K105" s="50">
        <f>Workings!K327</f>
        <v>1800</v>
      </c>
      <c r="L105" s="50">
        <f>Workings!L327</f>
        <v>1800</v>
      </c>
      <c r="M105" s="50">
        <f>Workings!M327</f>
        <v>1800</v>
      </c>
      <c r="N105" s="50">
        <f>Workings!N327</f>
        <v>1800</v>
      </c>
      <c r="O105" s="50">
        <f>Workings!O327</f>
        <v>3440</v>
      </c>
      <c r="P105" s="50">
        <f>Workings!P327</f>
        <v>3440</v>
      </c>
      <c r="Q105" s="50">
        <f>Workings!Q327</f>
        <v>3440</v>
      </c>
      <c r="R105" s="50">
        <f>Workings!R327</f>
        <v>3440</v>
      </c>
      <c r="S105" s="50">
        <f>Workings!S327</f>
        <v>3440</v>
      </c>
      <c r="T105" s="50">
        <f>Workings!T327</f>
        <v>3440</v>
      </c>
      <c r="U105" s="50">
        <f>Workings!U327</f>
        <v>3440</v>
      </c>
      <c r="V105" s="50">
        <f>Workings!V327</f>
        <v>3440</v>
      </c>
      <c r="W105" s="50">
        <f>Workings!W327</f>
        <v>3440</v>
      </c>
      <c r="X105" s="50">
        <f>Workings!X327</f>
        <v>3440</v>
      </c>
      <c r="Y105" s="50">
        <f>Workings!Y327</f>
        <v>3440</v>
      </c>
      <c r="Z105" s="50">
        <f>Workings!Z327</f>
        <v>3440</v>
      </c>
      <c r="AA105" s="50">
        <f>Workings!AA327</f>
        <v>3440</v>
      </c>
      <c r="AB105" s="50">
        <f>Workings!AB327</f>
        <v>3440</v>
      </c>
      <c r="AC105" s="50">
        <f>Workings!AC327</f>
        <v>3440</v>
      </c>
      <c r="AD105" s="50">
        <f>Workings!AD327</f>
        <v>3440</v>
      </c>
      <c r="AE105" s="50">
        <f>Workings!AE327</f>
        <v>3440</v>
      </c>
      <c r="AF105" s="50">
        <f>Workings!AF327</f>
        <v>3440</v>
      </c>
      <c r="AG105" s="50">
        <f>Workings!AG327</f>
        <v>3440</v>
      </c>
      <c r="AH105" s="50">
        <f>Workings!AH327</f>
        <v>3440</v>
      </c>
      <c r="AI105" s="50">
        <f>Workings!AI327</f>
        <v>3440</v>
      </c>
      <c r="AJ105" s="50">
        <f>Workings!AJ327</f>
        <v>3440</v>
      </c>
      <c r="AK105" s="50">
        <f>Workings!AK327</f>
        <v>3440</v>
      </c>
      <c r="AL105" s="50">
        <f>Workings!AL327</f>
        <v>3440</v>
      </c>
      <c r="AM105" s="50">
        <f>Workings!AM327</f>
        <v>5080</v>
      </c>
      <c r="AN105" s="50">
        <f>Workings!AN327</f>
        <v>5080</v>
      </c>
      <c r="AO105" s="50">
        <f>Workings!AO327</f>
        <v>5080</v>
      </c>
      <c r="AP105" s="50">
        <f>Workings!AP327</f>
        <v>5080</v>
      </c>
      <c r="AQ105" s="50">
        <f>Workings!AQ327</f>
        <v>5080</v>
      </c>
      <c r="AR105" s="50">
        <f>Workings!AR327</f>
        <v>5080</v>
      </c>
      <c r="AS105" s="50">
        <f>Workings!AS327</f>
        <v>5080</v>
      </c>
      <c r="AT105" s="50">
        <f>Workings!AT327</f>
        <v>5080</v>
      </c>
      <c r="AU105" s="50">
        <f>Workings!AU327</f>
        <v>5080</v>
      </c>
      <c r="AV105" s="50">
        <f>Workings!AV327</f>
        <v>5080</v>
      </c>
      <c r="AW105" s="50">
        <f>Workings!AW327</f>
        <v>5080</v>
      </c>
      <c r="AX105" s="50">
        <f>Workings!AX327</f>
        <v>5080</v>
      </c>
      <c r="AY105" s="50">
        <f>Workings!AY327</f>
        <v>6720</v>
      </c>
      <c r="AZ105" s="50">
        <f>Workings!AZ327</f>
        <v>6720</v>
      </c>
      <c r="BA105" s="50">
        <f>Workings!BA327</f>
        <v>6720</v>
      </c>
      <c r="BB105" s="50">
        <f>Workings!BB327</f>
        <v>6720</v>
      </c>
      <c r="BC105" s="50">
        <f>Workings!BC327</f>
        <v>6720</v>
      </c>
      <c r="BD105" s="50">
        <f>Workings!BD327</f>
        <v>6720</v>
      </c>
      <c r="BE105" s="50">
        <f>Workings!BE327</f>
        <v>6720</v>
      </c>
      <c r="BF105" s="50">
        <f>Workings!BF327</f>
        <v>6720</v>
      </c>
      <c r="BG105" s="50">
        <f>Workings!BG327</f>
        <v>6720</v>
      </c>
      <c r="BH105" s="50">
        <f>Workings!BH327</f>
        <v>6720</v>
      </c>
      <c r="BI105" s="50">
        <f>Workings!BI327</f>
        <v>6720</v>
      </c>
      <c r="BJ105" s="50">
        <f>Workings!BJ327</f>
        <v>6720</v>
      </c>
    </row>
    <row r="106" spans="1:62" x14ac:dyDescent="0.3">
      <c r="A106" s="55" t="str">
        <f>Workings!A328</f>
        <v>Sundry Expenditure</v>
      </c>
      <c r="C106" s="50">
        <f>Workings!C328</f>
        <v>0</v>
      </c>
      <c r="D106" s="50">
        <f>Workings!D328</f>
        <v>0</v>
      </c>
      <c r="E106" s="50">
        <f>Workings!E328</f>
        <v>0</v>
      </c>
      <c r="F106" s="50">
        <f>Workings!F328</f>
        <v>0</v>
      </c>
      <c r="G106" s="50">
        <f>Workings!G328</f>
        <v>0</v>
      </c>
      <c r="H106" s="50">
        <f>Workings!H328</f>
        <v>0</v>
      </c>
      <c r="I106" s="50">
        <f>Workings!I328</f>
        <v>0</v>
      </c>
      <c r="J106" s="50">
        <f>Workings!J328</f>
        <v>0</v>
      </c>
      <c r="K106" s="50">
        <f>Workings!K328</f>
        <v>0</v>
      </c>
      <c r="L106" s="50">
        <f>Workings!L328</f>
        <v>0</v>
      </c>
      <c r="M106" s="50">
        <f>Workings!M328</f>
        <v>0</v>
      </c>
      <c r="N106" s="50">
        <f>Workings!N328</f>
        <v>0</v>
      </c>
      <c r="O106" s="50">
        <f>Workings!O328</f>
        <v>0</v>
      </c>
      <c r="P106" s="50">
        <f>Workings!P328</f>
        <v>0</v>
      </c>
      <c r="Q106" s="50">
        <f>Workings!Q328</f>
        <v>0</v>
      </c>
      <c r="R106" s="50">
        <f>Workings!R328</f>
        <v>0</v>
      </c>
      <c r="S106" s="50">
        <f>Workings!S328</f>
        <v>0</v>
      </c>
      <c r="T106" s="50">
        <f>Workings!T328</f>
        <v>0</v>
      </c>
      <c r="U106" s="50">
        <f>Workings!U328</f>
        <v>0</v>
      </c>
      <c r="V106" s="50">
        <f>Workings!V328</f>
        <v>0</v>
      </c>
      <c r="W106" s="50">
        <f>Workings!W328</f>
        <v>0</v>
      </c>
      <c r="X106" s="50">
        <f>Workings!X328</f>
        <v>0</v>
      </c>
      <c r="Y106" s="50">
        <f>Workings!Y328</f>
        <v>0</v>
      </c>
      <c r="Z106" s="50">
        <f>Workings!Z328</f>
        <v>0</v>
      </c>
      <c r="AA106" s="50">
        <f>Workings!AA328</f>
        <v>0</v>
      </c>
      <c r="AB106" s="50">
        <f>Workings!AB328</f>
        <v>0</v>
      </c>
      <c r="AC106" s="50">
        <f>Workings!AC328</f>
        <v>0</v>
      </c>
      <c r="AD106" s="50">
        <f>Workings!AD328</f>
        <v>0</v>
      </c>
      <c r="AE106" s="50">
        <f>Workings!AE328</f>
        <v>0</v>
      </c>
      <c r="AF106" s="50">
        <f>Workings!AF328</f>
        <v>0</v>
      </c>
      <c r="AG106" s="50">
        <f>Workings!AG328</f>
        <v>0</v>
      </c>
      <c r="AH106" s="50">
        <f>Workings!AH328</f>
        <v>0</v>
      </c>
      <c r="AI106" s="50">
        <f>Workings!AI328</f>
        <v>0</v>
      </c>
      <c r="AJ106" s="50">
        <f>Workings!AJ328</f>
        <v>0</v>
      </c>
      <c r="AK106" s="50">
        <f>Workings!AK328</f>
        <v>0</v>
      </c>
      <c r="AL106" s="50">
        <f>Workings!AL328</f>
        <v>0</v>
      </c>
      <c r="AM106" s="50">
        <f>Workings!AM328</f>
        <v>0</v>
      </c>
      <c r="AN106" s="50">
        <f>Workings!AN328</f>
        <v>0</v>
      </c>
      <c r="AO106" s="50">
        <f>Workings!AO328</f>
        <v>0</v>
      </c>
      <c r="AP106" s="50">
        <f>Workings!AP328</f>
        <v>0</v>
      </c>
      <c r="AQ106" s="50">
        <f>Workings!AQ328</f>
        <v>0</v>
      </c>
      <c r="AR106" s="50">
        <f>Workings!AR328</f>
        <v>0</v>
      </c>
      <c r="AS106" s="50">
        <f>Workings!AS328</f>
        <v>0</v>
      </c>
      <c r="AT106" s="50">
        <f>Workings!AT328</f>
        <v>0</v>
      </c>
      <c r="AU106" s="50">
        <f>Workings!AU328</f>
        <v>0</v>
      </c>
      <c r="AV106" s="50">
        <f>Workings!AV328</f>
        <v>0</v>
      </c>
      <c r="AW106" s="50">
        <f>Workings!AW328</f>
        <v>0</v>
      </c>
      <c r="AX106" s="50">
        <f>Workings!AX328</f>
        <v>0</v>
      </c>
      <c r="AY106" s="50">
        <f>Workings!AY328</f>
        <v>0</v>
      </c>
      <c r="AZ106" s="50">
        <f>Workings!AZ328</f>
        <v>0</v>
      </c>
      <c r="BA106" s="50">
        <f>Workings!BA328</f>
        <v>0</v>
      </c>
      <c r="BB106" s="50">
        <f>Workings!BB328</f>
        <v>0</v>
      </c>
      <c r="BC106" s="50">
        <f>Workings!BC328</f>
        <v>0</v>
      </c>
      <c r="BD106" s="50">
        <f>Workings!BD328</f>
        <v>0</v>
      </c>
      <c r="BE106" s="50">
        <f>Workings!BE328</f>
        <v>0</v>
      </c>
      <c r="BF106" s="50">
        <f>Workings!BF328</f>
        <v>0</v>
      </c>
      <c r="BG106" s="50">
        <f>Workings!BG328</f>
        <v>0</v>
      </c>
      <c r="BH106" s="50">
        <f>Workings!BH328</f>
        <v>0</v>
      </c>
      <c r="BI106" s="50">
        <f>Workings!BI328</f>
        <v>0</v>
      </c>
      <c r="BJ106" s="50">
        <f>Workings!BJ328</f>
        <v>0</v>
      </c>
    </row>
    <row r="107" spans="1:62" x14ac:dyDescent="0.3">
      <c r="A107" s="55" t="str">
        <f>Workings!A329</f>
        <v>General Expenses</v>
      </c>
      <c r="C107" s="50">
        <f>Workings!C329</f>
        <v>0</v>
      </c>
      <c r="D107" s="50">
        <f>Workings!D329</f>
        <v>0</v>
      </c>
      <c r="E107" s="50">
        <f>Workings!E329</f>
        <v>0</v>
      </c>
      <c r="F107" s="50">
        <f>Workings!F329</f>
        <v>0</v>
      </c>
      <c r="G107" s="50">
        <f>Workings!G329</f>
        <v>0</v>
      </c>
      <c r="H107" s="50">
        <f>Workings!H329</f>
        <v>0</v>
      </c>
      <c r="I107" s="50">
        <f>Workings!I329</f>
        <v>0</v>
      </c>
      <c r="J107" s="50">
        <f>Workings!J329</f>
        <v>0</v>
      </c>
      <c r="K107" s="50">
        <f>Workings!K329</f>
        <v>0</v>
      </c>
      <c r="L107" s="50">
        <f>Workings!L329</f>
        <v>0</v>
      </c>
      <c r="M107" s="50">
        <f>Workings!M329</f>
        <v>0</v>
      </c>
      <c r="N107" s="50">
        <f>Workings!N329</f>
        <v>0</v>
      </c>
      <c r="O107" s="50">
        <f>Workings!O329</f>
        <v>0</v>
      </c>
      <c r="P107" s="50">
        <f>Workings!P329</f>
        <v>0</v>
      </c>
      <c r="Q107" s="50">
        <f>Workings!Q329</f>
        <v>0</v>
      </c>
      <c r="R107" s="50">
        <f>Workings!R329</f>
        <v>0</v>
      </c>
      <c r="S107" s="50">
        <f>Workings!S329</f>
        <v>0</v>
      </c>
      <c r="T107" s="50">
        <f>Workings!T329</f>
        <v>0</v>
      </c>
      <c r="U107" s="50">
        <f>Workings!U329</f>
        <v>0</v>
      </c>
      <c r="V107" s="50">
        <f>Workings!V329</f>
        <v>0</v>
      </c>
      <c r="W107" s="50">
        <f>Workings!W329</f>
        <v>0</v>
      </c>
      <c r="X107" s="50">
        <f>Workings!X329</f>
        <v>0</v>
      </c>
      <c r="Y107" s="50">
        <f>Workings!Y329</f>
        <v>0</v>
      </c>
      <c r="Z107" s="50">
        <f>Workings!Z329</f>
        <v>0</v>
      </c>
      <c r="AA107" s="50">
        <f>Workings!AA329</f>
        <v>0</v>
      </c>
      <c r="AB107" s="50">
        <f>Workings!AB329</f>
        <v>0</v>
      </c>
      <c r="AC107" s="50">
        <f>Workings!AC329</f>
        <v>0</v>
      </c>
      <c r="AD107" s="50">
        <f>Workings!AD329</f>
        <v>0</v>
      </c>
      <c r="AE107" s="50">
        <f>Workings!AE329</f>
        <v>0</v>
      </c>
      <c r="AF107" s="50">
        <f>Workings!AF329</f>
        <v>0</v>
      </c>
      <c r="AG107" s="50">
        <f>Workings!AG329</f>
        <v>0</v>
      </c>
      <c r="AH107" s="50">
        <f>Workings!AH329</f>
        <v>0</v>
      </c>
      <c r="AI107" s="50">
        <f>Workings!AI329</f>
        <v>0</v>
      </c>
      <c r="AJ107" s="50">
        <f>Workings!AJ329</f>
        <v>0</v>
      </c>
      <c r="AK107" s="50">
        <f>Workings!AK329</f>
        <v>0</v>
      </c>
      <c r="AL107" s="50">
        <f>Workings!AL329</f>
        <v>0</v>
      </c>
      <c r="AM107" s="50">
        <f>Workings!AM329</f>
        <v>0</v>
      </c>
      <c r="AN107" s="50">
        <f>Workings!AN329</f>
        <v>0</v>
      </c>
      <c r="AO107" s="50">
        <f>Workings!AO329</f>
        <v>0</v>
      </c>
      <c r="AP107" s="50">
        <f>Workings!AP329</f>
        <v>0</v>
      </c>
      <c r="AQ107" s="50">
        <f>Workings!AQ329</f>
        <v>0</v>
      </c>
      <c r="AR107" s="50">
        <f>Workings!AR329</f>
        <v>0</v>
      </c>
      <c r="AS107" s="50">
        <f>Workings!AS329</f>
        <v>0</v>
      </c>
      <c r="AT107" s="50">
        <f>Workings!AT329</f>
        <v>0</v>
      </c>
      <c r="AU107" s="50">
        <f>Workings!AU329</f>
        <v>0</v>
      </c>
      <c r="AV107" s="50">
        <f>Workings!AV329</f>
        <v>0</v>
      </c>
      <c r="AW107" s="50">
        <f>Workings!AW329</f>
        <v>0</v>
      </c>
      <c r="AX107" s="50">
        <f>Workings!AX329</f>
        <v>0</v>
      </c>
      <c r="AY107" s="50">
        <f>Workings!AY329</f>
        <v>0</v>
      </c>
      <c r="AZ107" s="50">
        <f>Workings!AZ329</f>
        <v>0</v>
      </c>
      <c r="BA107" s="50">
        <f>Workings!BA329</f>
        <v>0</v>
      </c>
      <c r="BB107" s="50">
        <f>Workings!BB329</f>
        <v>0</v>
      </c>
      <c r="BC107" s="50">
        <f>Workings!BC329</f>
        <v>0</v>
      </c>
      <c r="BD107" s="50">
        <f>Workings!BD329</f>
        <v>0</v>
      </c>
      <c r="BE107" s="50">
        <f>Workings!BE329</f>
        <v>0</v>
      </c>
      <c r="BF107" s="50">
        <f>Workings!BF329</f>
        <v>0</v>
      </c>
      <c r="BG107" s="50">
        <f>Workings!BG329</f>
        <v>0</v>
      </c>
      <c r="BH107" s="50">
        <f>Workings!BH329</f>
        <v>0</v>
      </c>
      <c r="BI107" s="50">
        <f>Workings!BI329</f>
        <v>0</v>
      </c>
      <c r="BJ107" s="50">
        <f>Workings!BJ329</f>
        <v>0</v>
      </c>
    </row>
    <row r="108" spans="1:62" x14ac:dyDescent="0.3">
      <c r="A108" s="55" t="str">
        <f>Workings!A330</f>
        <v>Other</v>
      </c>
      <c r="C108" s="50">
        <f>Workings!C330</f>
        <v>0</v>
      </c>
      <c r="D108" s="50">
        <f>Workings!D330</f>
        <v>0</v>
      </c>
      <c r="E108" s="50">
        <f>Workings!E330</f>
        <v>0</v>
      </c>
      <c r="F108" s="50">
        <f>Workings!F330</f>
        <v>0</v>
      </c>
      <c r="G108" s="50">
        <f>Workings!G330</f>
        <v>0</v>
      </c>
      <c r="H108" s="50">
        <f>Workings!H330</f>
        <v>0</v>
      </c>
      <c r="I108" s="50">
        <f>Workings!I330</f>
        <v>0</v>
      </c>
      <c r="J108" s="50">
        <f>Workings!J330</f>
        <v>0</v>
      </c>
      <c r="K108" s="50">
        <f>Workings!K330</f>
        <v>0</v>
      </c>
      <c r="L108" s="50">
        <f>Workings!L330</f>
        <v>0</v>
      </c>
      <c r="M108" s="50">
        <f>Workings!M330</f>
        <v>0</v>
      </c>
      <c r="N108" s="50">
        <f>Workings!N330</f>
        <v>0</v>
      </c>
      <c r="O108" s="50">
        <f>Workings!O330</f>
        <v>0</v>
      </c>
      <c r="P108" s="50">
        <f>Workings!P330</f>
        <v>0</v>
      </c>
      <c r="Q108" s="50">
        <f>Workings!Q330</f>
        <v>0</v>
      </c>
      <c r="R108" s="50">
        <f>Workings!R330</f>
        <v>0</v>
      </c>
      <c r="S108" s="50">
        <f>Workings!S330</f>
        <v>0</v>
      </c>
      <c r="T108" s="50">
        <f>Workings!T330</f>
        <v>0</v>
      </c>
      <c r="U108" s="50">
        <f>Workings!U330</f>
        <v>0</v>
      </c>
      <c r="V108" s="50">
        <f>Workings!V330</f>
        <v>0</v>
      </c>
      <c r="W108" s="50">
        <f>Workings!W330</f>
        <v>0</v>
      </c>
      <c r="X108" s="50">
        <f>Workings!X330</f>
        <v>0</v>
      </c>
      <c r="Y108" s="50">
        <f>Workings!Y330</f>
        <v>0</v>
      </c>
      <c r="Z108" s="50">
        <f>Workings!Z330</f>
        <v>0</v>
      </c>
      <c r="AA108" s="50">
        <f>Workings!AA330</f>
        <v>0</v>
      </c>
      <c r="AB108" s="50">
        <f>Workings!AB330</f>
        <v>0</v>
      </c>
      <c r="AC108" s="50">
        <f>Workings!AC330</f>
        <v>0</v>
      </c>
      <c r="AD108" s="50">
        <f>Workings!AD330</f>
        <v>0</v>
      </c>
      <c r="AE108" s="50">
        <f>Workings!AE330</f>
        <v>0</v>
      </c>
      <c r="AF108" s="50">
        <f>Workings!AF330</f>
        <v>0</v>
      </c>
      <c r="AG108" s="50">
        <f>Workings!AG330</f>
        <v>0</v>
      </c>
      <c r="AH108" s="50">
        <f>Workings!AH330</f>
        <v>0</v>
      </c>
      <c r="AI108" s="50">
        <f>Workings!AI330</f>
        <v>0</v>
      </c>
      <c r="AJ108" s="50">
        <f>Workings!AJ330</f>
        <v>0</v>
      </c>
      <c r="AK108" s="50">
        <f>Workings!AK330</f>
        <v>0</v>
      </c>
      <c r="AL108" s="50">
        <f>Workings!AL330</f>
        <v>0</v>
      </c>
      <c r="AM108" s="50">
        <f>Workings!AM330</f>
        <v>0</v>
      </c>
      <c r="AN108" s="50">
        <f>Workings!AN330</f>
        <v>0</v>
      </c>
      <c r="AO108" s="50">
        <f>Workings!AO330</f>
        <v>0</v>
      </c>
      <c r="AP108" s="50">
        <f>Workings!AP330</f>
        <v>0</v>
      </c>
      <c r="AQ108" s="50">
        <f>Workings!AQ330</f>
        <v>0</v>
      </c>
      <c r="AR108" s="50">
        <f>Workings!AR330</f>
        <v>0</v>
      </c>
      <c r="AS108" s="50">
        <f>Workings!AS330</f>
        <v>0</v>
      </c>
      <c r="AT108" s="50">
        <f>Workings!AT330</f>
        <v>0</v>
      </c>
      <c r="AU108" s="50">
        <f>Workings!AU330</f>
        <v>0</v>
      </c>
      <c r="AV108" s="50">
        <f>Workings!AV330</f>
        <v>0</v>
      </c>
      <c r="AW108" s="50">
        <f>Workings!AW330</f>
        <v>0</v>
      </c>
      <c r="AX108" s="50">
        <f>Workings!AX330</f>
        <v>0</v>
      </c>
      <c r="AY108" s="50">
        <f>Workings!AY330</f>
        <v>0</v>
      </c>
      <c r="AZ108" s="50">
        <f>Workings!AZ330</f>
        <v>0</v>
      </c>
      <c r="BA108" s="50">
        <f>Workings!BA330</f>
        <v>0</v>
      </c>
      <c r="BB108" s="50">
        <f>Workings!BB330</f>
        <v>0</v>
      </c>
      <c r="BC108" s="50">
        <f>Workings!BC330</f>
        <v>0</v>
      </c>
      <c r="BD108" s="50">
        <f>Workings!BD330</f>
        <v>0</v>
      </c>
      <c r="BE108" s="50">
        <f>Workings!BE330</f>
        <v>0</v>
      </c>
      <c r="BF108" s="50">
        <f>Workings!BF330</f>
        <v>0</v>
      </c>
      <c r="BG108" s="50">
        <f>Workings!BG330</f>
        <v>0</v>
      </c>
      <c r="BH108" s="50">
        <f>Workings!BH330</f>
        <v>0</v>
      </c>
      <c r="BI108" s="50">
        <f>Workings!BI330</f>
        <v>0</v>
      </c>
      <c r="BJ108" s="50">
        <f>Workings!BJ330</f>
        <v>0</v>
      </c>
    </row>
    <row r="109" spans="1:62" x14ac:dyDescent="0.3">
      <c r="A109" s="55" t="str">
        <f>Workings!A331</f>
        <v>Contingency</v>
      </c>
      <c r="C109" s="50">
        <f>Workings!C331</f>
        <v>5010</v>
      </c>
      <c r="D109" s="50">
        <f>Workings!D331</f>
        <v>5035</v>
      </c>
      <c r="E109" s="50">
        <f>Workings!E331</f>
        <v>5060</v>
      </c>
      <c r="F109" s="50">
        <f>Workings!F331</f>
        <v>5085</v>
      </c>
      <c r="G109" s="50">
        <f>Workings!G331</f>
        <v>5110</v>
      </c>
      <c r="H109" s="50">
        <f>Workings!H331</f>
        <v>5414</v>
      </c>
      <c r="I109" s="50">
        <f>Workings!I331</f>
        <v>5498</v>
      </c>
      <c r="J109" s="50">
        <f>Workings!J331</f>
        <v>5595</v>
      </c>
      <c r="K109" s="50">
        <f>Workings!K331</f>
        <v>5693</v>
      </c>
      <c r="L109" s="50">
        <f>Workings!L331</f>
        <v>5792</v>
      </c>
      <c r="M109" s="50">
        <f>Workings!M331</f>
        <v>5891</v>
      </c>
      <c r="N109" s="50">
        <f>Workings!N331</f>
        <v>5992</v>
      </c>
      <c r="O109" s="50">
        <f>Workings!O331</f>
        <v>16028</v>
      </c>
      <c r="P109" s="50">
        <f>Workings!P331</f>
        <v>16184</v>
      </c>
      <c r="Q109" s="50">
        <f>Workings!Q331</f>
        <v>16342</v>
      </c>
      <c r="R109" s="50">
        <f>Workings!R331</f>
        <v>16502</v>
      </c>
      <c r="S109" s="50">
        <f>Workings!S331</f>
        <v>16664</v>
      </c>
      <c r="T109" s="50">
        <f>Workings!T331</f>
        <v>16828</v>
      </c>
      <c r="U109" s="50">
        <f>Workings!U331</f>
        <v>17041</v>
      </c>
      <c r="V109" s="50">
        <f>Workings!V331</f>
        <v>17381</v>
      </c>
      <c r="W109" s="50">
        <f>Workings!W331</f>
        <v>17598</v>
      </c>
      <c r="X109" s="50">
        <f>Workings!X331</f>
        <v>17816</v>
      </c>
      <c r="Y109" s="50">
        <f>Workings!Y331</f>
        <v>18037</v>
      </c>
      <c r="Z109" s="50">
        <f>Workings!Z331</f>
        <v>18259</v>
      </c>
      <c r="AA109" s="50">
        <f>Workings!AA331</f>
        <v>32468</v>
      </c>
      <c r="AB109" s="50">
        <f>Workings!AB331</f>
        <v>32743</v>
      </c>
      <c r="AC109" s="50">
        <f>Workings!AC331</f>
        <v>33020</v>
      </c>
      <c r="AD109" s="50">
        <f>Workings!AD331</f>
        <v>33298</v>
      </c>
      <c r="AE109" s="50">
        <f>Workings!AE331</f>
        <v>33579</v>
      </c>
      <c r="AF109" s="50">
        <f>Workings!AF331</f>
        <v>33861</v>
      </c>
      <c r="AG109" s="50">
        <f>Workings!AG331</f>
        <v>34303</v>
      </c>
      <c r="AH109" s="50">
        <f>Workings!AH331</f>
        <v>34685</v>
      </c>
      <c r="AI109" s="50">
        <f>Workings!AI331</f>
        <v>35071</v>
      </c>
      <c r="AJ109" s="50">
        <f>Workings!AJ331</f>
        <v>35460</v>
      </c>
      <c r="AK109" s="50">
        <f>Workings!AK331</f>
        <v>35852</v>
      </c>
      <c r="AL109" s="50">
        <f>Workings!AL331</f>
        <v>36248</v>
      </c>
      <c r="AM109" s="50">
        <f>Workings!AM331</f>
        <v>57014</v>
      </c>
      <c r="AN109" s="50">
        <f>Workings!AN331</f>
        <v>57463</v>
      </c>
      <c r="AO109" s="50">
        <f>Workings!AO331</f>
        <v>57917</v>
      </c>
      <c r="AP109" s="50">
        <f>Workings!AP331</f>
        <v>58375</v>
      </c>
      <c r="AQ109" s="50">
        <f>Workings!AQ331</f>
        <v>58837</v>
      </c>
      <c r="AR109" s="50">
        <f>Workings!AR331</f>
        <v>59305</v>
      </c>
      <c r="AS109" s="50">
        <f>Workings!AS331</f>
        <v>59777</v>
      </c>
      <c r="AT109" s="50">
        <f>Workings!AT331</f>
        <v>60254</v>
      </c>
      <c r="AU109" s="50">
        <f>Workings!AU331</f>
        <v>60737</v>
      </c>
      <c r="AV109" s="50">
        <f>Workings!AV331</f>
        <v>61225</v>
      </c>
      <c r="AW109" s="50">
        <f>Workings!AW331</f>
        <v>61718</v>
      </c>
      <c r="AX109" s="50">
        <f>Workings!AX331</f>
        <v>62217</v>
      </c>
      <c r="AY109" s="50">
        <f>Workings!AY331</f>
        <v>65781</v>
      </c>
      <c r="AZ109" s="50">
        <f>Workings!AZ331</f>
        <v>66542</v>
      </c>
      <c r="BA109" s="50">
        <f>Workings!BA331</f>
        <v>67307</v>
      </c>
      <c r="BB109" s="50">
        <f>Workings!BB331</f>
        <v>68075</v>
      </c>
      <c r="BC109" s="50">
        <f>Workings!BC331</f>
        <v>68846</v>
      </c>
      <c r="BD109" s="50">
        <f>Workings!BD331</f>
        <v>69620</v>
      </c>
      <c r="BE109" s="50">
        <f>Workings!BE331</f>
        <v>70398</v>
      </c>
      <c r="BF109" s="50">
        <f>Workings!BF331</f>
        <v>71180</v>
      </c>
      <c r="BG109" s="50">
        <f>Workings!BG331</f>
        <v>71965</v>
      </c>
      <c r="BH109" s="50">
        <f>Workings!BH331</f>
        <v>72754</v>
      </c>
      <c r="BI109" s="50">
        <f>Workings!BI331</f>
        <v>73547</v>
      </c>
      <c r="BJ109" s="50">
        <f>Workings!BJ331</f>
        <v>74344</v>
      </c>
    </row>
    <row r="110" spans="1:62" x14ac:dyDescent="0.3">
      <c r="A110" s="55" t="s">
        <v>120</v>
      </c>
      <c r="C110" s="50">
        <f>Workings!C209</f>
        <v>541.66666666666663</v>
      </c>
      <c r="D110" s="50">
        <f>Workings!D209</f>
        <v>1208.3333333333333</v>
      </c>
      <c r="E110" s="50">
        <f>Workings!E209</f>
        <v>1875</v>
      </c>
      <c r="F110" s="50">
        <f>Workings!F209</f>
        <v>2583.3333333333335</v>
      </c>
      <c r="G110" s="50">
        <f>Workings!G209</f>
        <v>3291.6666666666665</v>
      </c>
      <c r="H110" s="50">
        <f>Workings!H209</f>
        <v>4208.333333333333</v>
      </c>
      <c r="I110" s="50">
        <f>Workings!I209</f>
        <v>5125</v>
      </c>
      <c r="J110" s="50">
        <f>Workings!J209</f>
        <v>6041.666666666667</v>
      </c>
      <c r="K110" s="50">
        <f>Workings!K209</f>
        <v>6958.333333333333</v>
      </c>
      <c r="L110" s="50">
        <f>Workings!L209</f>
        <v>7875</v>
      </c>
      <c r="M110" s="50">
        <f>Workings!M209</f>
        <v>8791.6666666666661</v>
      </c>
      <c r="N110" s="50">
        <f>Workings!N209</f>
        <v>9708.3333333333339</v>
      </c>
      <c r="O110" s="50">
        <f>Workings!O209</f>
        <v>10666.666666666666</v>
      </c>
      <c r="P110" s="50">
        <f>Workings!P209</f>
        <v>11625</v>
      </c>
      <c r="Q110" s="50">
        <f>Workings!Q209</f>
        <v>12583.333333333334</v>
      </c>
      <c r="R110" s="50">
        <f>Workings!R209</f>
        <v>13541.666666666666</v>
      </c>
      <c r="S110" s="50">
        <f>Workings!S209</f>
        <v>14500</v>
      </c>
      <c r="T110" s="50">
        <f>Workings!T209</f>
        <v>15458.333333333334</v>
      </c>
      <c r="U110" s="50">
        <f>Workings!U209</f>
        <v>16375</v>
      </c>
      <c r="V110" s="50">
        <f>Workings!V209</f>
        <v>17458.333333333332</v>
      </c>
      <c r="W110" s="50">
        <f>Workings!W209</f>
        <v>18541.666666666668</v>
      </c>
      <c r="X110" s="50">
        <f>Workings!X209</f>
        <v>19625</v>
      </c>
      <c r="Y110" s="50">
        <f>Workings!Y209</f>
        <v>20708.333333333332</v>
      </c>
      <c r="Z110" s="50">
        <f>Workings!Z209</f>
        <v>21791.666666666668</v>
      </c>
      <c r="AA110" s="50">
        <f>Workings!AA209</f>
        <v>22875</v>
      </c>
      <c r="AB110" s="50">
        <f>Workings!AB209</f>
        <v>23958.333333333332</v>
      </c>
      <c r="AC110" s="50">
        <f>Workings!AC209</f>
        <v>25041.666666666668</v>
      </c>
      <c r="AD110" s="50">
        <f>Workings!AD209</f>
        <v>26125</v>
      </c>
      <c r="AE110" s="50">
        <f>Workings!AE209</f>
        <v>27208.333333333332</v>
      </c>
      <c r="AF110" s="50">
        <f>Workings!AF209</f>
        <v>28291.666666666668</v>
      </c>
      <c r="AG110" s="50">
        <f>Workings!AG209</f>
        <v>29458.333333333332</v>
      </c>
      <c r="AH110" s="50">
        <f>Workings!AH209</f>
        <v>30666.666666666668</v>
      </c>
      <c r="AI110" s="50">
        <f>Workings!AI209</f>
        <v>31875</v>
      </c>
      <c r="AJ110" s="50">
        <f>Workings!AJ209</f>
        <v>33083.333333333336</v>
      </c>
      <c r="AK110" s="50">
        <f>Workings!AK209</f>
        <v>34291.666666666664</v>
      </c>
      <c r="AL110" s="50">
        <f>Workings!AL209</f>
        <v>35500</v>
      </c>
      <c r="AM110" s="50">
        <f>Workings!AM209</f>
        <v>36708.333333333336</v>
      </c>
      <c r="AN110" s="50">
        <f>Workings!AN209</f>
        <v>37916.666666666664</v>
      </c>
      <c r="AO110" s="50">
        <f>Workings!AO209</f>
        <v>39166.666666666664</v>
      </c>
      <c r="AP110" s="50">
        <f>Workings!AP209</f>
        <v>40416.666666666664</v>
      </c>
      <c r="AQ110" s="50">
        <f>Workings!AQ209</f>
        <v>41666.666666666664</v>
      </c>
      <c r="AR110" s="50">
        <f>Workings!AR209</f>
        <v>42916.666666666664</v>
      </c>
      <c r="AS110" s="50">
        <f>Workings!AS209</f>
        <v>44166.666666666664</v>
      </c>
      <c r="AT110" s="50">
        <f>Workings!AT209</f>
        <v>45416.666666666664</v>
      </c>
      <c r="AU110" s="50">
        <f>Workings!AU209</f>
        <v>46666.666666666664</v>
      </c>
      <c r="AV110" s="50">
        <f>Workings!AV209</f>
        <v>47916.666666666664</v>
      </c>
      <c r="AW110" s="50">
        <f>Workings!AW209</f>
        <v>49166.666666666664</v>
      </c>
      <c r="AX110" s="50">
        <f>Workings!AX209</f>
        <v>50458.333333333336</v>
      </c>
      <c r="AY110" s="50">
        <f>Workings!AY209</f>
        <v>51875</v>
      </c>
      <c r="AZ110" s="50">
        <f>Workings!AZ209</f>
        <v>53291.666666666664</v>
      </c>
      <c r="BA110" s="50">
        <f>Workings!BA209</f>
        <v>54708.333333333336</v>
      </c>
      <c r="BB110" s="50">
        <f>Workings!BB209</f>
        <v>56125</v>
      </c>
      <c r="BC110" s="50">
        <f>Workings!BC209</f>
        <v>57541.666666666664</v>
      </c>
      <c r="BD110" s="50">
        <f>Workings!BD209</f>
        <v>58958.333333333336</v>
      </c>
      <c r="BE110" s="50">
        <f>Workings!BE209</f>
        <v>60375</v>
      </c>
      <c r="BF110" s="50">
        <f>Workings!BF209</f>
        <v>61791.666666666664</v>
      </c>
      <c r="BG110" s="50">
        <f>Workings!BG209</f>
        <v>63208.333333333336</v>
      </c>
      <c r="BH110" s="50">
        <f>Workings!BH209</f>
        <v>64625</v>
      </c>
      <c r="BI110" s="50">
        <f>Workings!BI209</f>
        <v>66041.666666666672</v>
      </c>
      <c r="BJ110" s="50">
        <f>Workings!BJ209</f>
        <v>67458.333333333328</v>
      </c>
    </row>
    <row r="111" spans="1:62" x14ac:dyDescent="0.3">
      <c r="A111" s="55"/>
    </row>
    <row r="112" spans="1:62" x14ac:dyDescent="0.3">
      <c r="A112" s="55" t="s">
        <v>157</v>
      </c>
      <c r="C112" s="72">
        <f>SUM(C82:C111)</f>
        <v>126075.992</v>
      </c>
      <c r="D112" s="72">
        <f t="shared" ref="D112:BJ112" si="28">SUM(D82:D111)</f>
        <v>148948.41066666666</v>
      </c>
      <c r="E112" s="72">
        <f t="shared" si="28"/>
        <v>134890.07733333332</v>
      </c>
      <c r="F112" s="72">
        <f t="shared" si="28"/>
        <v>143646.16266666667</v>
      </c>
      <c r="G112" s="72">
        <f t="shared" si="28"/>
        <v>139629.49599999998</v>
      </c>
      <c r="H112" s="72">
        <f t="shared" si="28"/>
        <v>184280.06000000003</v>
      </c>
      <c r="I112" s="72">
        <f t="shared" si="28"/>
        <v>161118.72666666668</v>
      </c>
      <c r="J112" s="72">
        <f t="shared" si="28"/>
        <v>163109.27395833333</v>
      </c>
      <c r="K112" s="72">
        <f t="shared" si="28"/>
        <v>165105.48821562502</v>
      </c>
      <c r="L112" s="72">
        <f t="shared" si="28"/>
        <v>167108.28253946354</v>
      </c>
      <c r="M112" s="72">
        <f t="shared" si="28"/>
        <v>169117.57609599966</v>
      </c>
      <c r="N112" s="72">
        <f t="shared" si="28"/>
        <v>171136.29504097652</v>
      </c>
      <c r="O112" s="72">
        <f t="shared" si="28"/>
        <v>318302.05921873759</v>
      </c>
      <c r="P112" s="72">
        <f t="shared" si="28"/>
        <v>315979.75152980303</v>
      </c>
      <c r="Q112" s="72">
        <f t="shared" si="28"/>
        <v>318676.81614170974</v>
      </c>
      <c r="R112" s="72">
        <f t="shared" si="28"/>
        <v>321394.55418924004</v>
      </c>
      <c r="S112" s="72">
        <f t="shared" si="28"/>
        <v>324134.28871729784</v>
      </c>
      <c r="T112" s="72">
        <f t="shared" si="28"/>
        <v>326897.36589852325</v>
      </c>
      <c r="U112" s="72">
        <f t="shared" si="28"/>
        <v>320357.50213387067</v>
      </c>
      <c r="V112" s="72">
        <f t="shared" si="28"/>
        <v>364662.6857639621</v>
      </c>
      <c r="W112" s="72">
        <f t="shared" si="28"/>
        <v>348129.5984712526</v>
      </c>
      <c r="X112" s="72">
        <f t="shared" si="28"/>
        <v>351616.19842101203</v>
      </c>
      <c r="Y112" s="72">
        <f t="shared" si="28"/>
        <v>355125.25390505174</v>
      </c>
      <c r="Z112" s="72">
        <f t="shared" si="28"/>
        <v>358655.54365808645</v>
      </c>
      <c r="AA112" s="72">
        <f t="shared" si="28"/>
        <v>529717.20382810687</v>
      </c>
      <c r="AB112" s="72">
        <f t="shared" si="28"/>
        <v>533827.80606251478</v>
      </c>
      <c r="AC112" s="72">
        <f t="shared" si="28"/>
        <v>537956.32263050089</v>
      </c>
      <c r="AD112" s="72">
        <f t="shared" si="28"/>
        <v>542102.8646605633</v>
      </c>
      <c r="AE112" s="72">
        <f t="shared" si="28"/>
        <v>546270.54995356128</v>
      </c>
      <c r="AF112" s="72">
        <f t="shared" si="28"/>
        <v>550458.5034363661</v>
      </c>
      <c r="AG112" s="72">
        <f t="shared" si="28"/>
        <v>579663.564657346</v>
      </c>
      <c r="AH112" s="72">
        <f t="shared" si="28"/>
        <v>583432.7225153771</v>
      </c>
      <c r="AI112" s="72">
        <f t="shared" si="28"/>
        <v>583882.61147662613</v>
      </c>
      <c r="AJ112" s="72">
        <f t="shared" si="28"/>
        <v>589367.80257974251</v>
      </c>
      <c r="AK112" s="72">
        <f t="shared" si="28"/>
        <v>594889.5371858842</v>
      </c>
      <c r="AL112" s="72">
        <f t="shared" si="28"/>
        <v>600450.07140141446</v>
      </c>
      <c r="AM112" s="72">
        <f t="shared" si="28"/>
        <v>846802.00859292306</v>
      </c>
      <c r="AN112" s="72">
        <f t="shared" si="28"/>
        <v>852951.82787372137</v>
      </c>
      <c r="AO112" s="72">
        <f t="shared" si="28"/>
        <v>870120.1072885684</v>
      </c>
      <c r="AP112" s="72">
        <f t="shared" si="28"/>
        <v>871407.953656169</v>
      </c>
      <c r="AQ112" s="72">
        <f t="shared" si="28"/>
        <v>877745.70329814486</v>
      </c>
      <c r="AR112" s="72">
        <f t="shared" si="28"/>
        <v>884136.86388647347</v>
      </c>
      <c r="AS112" s="72">
        <f t="shared" si="28"/>
        <v>890580.96296549984</v>
      </c>
      <c r="AT112" s="72">
        <f t="shared" si="28"/>
        <v>897080.54848204565</v>
      </c>
      <c r="AU112" s="72">
        <f t="shared" si="28"/>
        <v>903638.18932380632</v>
      </c>
      <c r="AV112" s="72">
        <f t="shared" si="28"/>
        <v>910254.47586623428</v>
      </c>
      <c r="AW112" s="72">
        <f t="shared" si="28"/>
        <v>916931.02052810392</v>
      </c>
      <c r="AX112" s="72">
        <f t="shared" si="28"/>
        <v>934102.98900263093</v>
      </c>
      <c r="AY112" s="72">
        <f t="shared" si="28"/>
        <v>1026698.9714163134</v>
      </c>
      <c r="AZ112" s="72">
        <f t="shared" si="28"/>
        <v>1021492.9677079004</v>
      </c>
      <c r="BA112" s="72">
        <f t="shared" si="28"/>
        <v>1031321.2571898485</v>
      </c>
      <c r="BB112" s="72">
        <f t="shared" si="28"/>
        <v>1041183.9490846731</v>
      </c>
      <c r="BC112" s="72">
        <f t="shared" si="28"/>
        <v>1051082.1618059068</v>
      </c>
      <c r="BD112" s="72">
        <f t="shared" si="28"/>
        <v>1061017.0232036521</v>
      </c>
      <c r="BE112" s="72">
        <f t="shared" si="28"/>
        <v>1070990.6708135728</v>
      </c>
      <c r="BF112" s="72">
        <f t="shared" si="28"/>
        <v>1081004.2521093911</v>
      </c>
      <c r="BG112" s="72">
        <f t="shared" si="28"/>
        <v>1091057.924758981</v>
      </c>
      <c r="BH112" s="72">
        <f t="shared" si="28"/>
        <v>1101153.856884127</v>
      </c>
      <c r="BI112" s="72">
        <f t="shared" si="28"/>
        <v>1111293.2273240385</v>
      </c>
      <c r="BJ112" s="72">
        <f t="shared" si="28"/>
        <v>1121477.2259026954</v>
      </c>
    </row>
    <row r="113" spans="1:62" x14ac:dyDescent="0.3">
      <c r="A113" s="55"/>
    </row>
    <row r="114" spans="1:62" x14ac:dyDescent="0.3">
      <c r="A114" s="50" t="s">
        <v>182</v>
      </c>
      <c r="C114" s="72">
        <f>C79-C112</f>
        <v>-121075.992</v>
      </c>
      <c r="D114" s="72">
        <f t="shared" ref="D114:BJ114" si="29">D79-D112</f>
        <v>-138948.41066666666</v>
      </c>
      <c r="E114" s="72">
        <f t="shared" si="29"/>
        <v>-119890.07733333332</v>
      </c>
      <c r="F114" s="72">
        <f t="shared" si="29"/>
        <v>-123646.16266666667</v>
      </c>
      <c r="G114" s="72">
        <f t="shared" si="29"/>
        <v>-114629.49599999998</v>
      </c>
      <c r="H114" s="72">
        <f t="shared" si="29"/>
        <v>-111030.06000000003</v>
      </c>
      <c r="I114" s="72">
        <f t="shared" si="29"/>
        <v>-71357.726666666684</v>
      </c>
      <c r="J114" s="72">
        <f t="shared" si="29"/>
        <v>-54516.273958333331</v>
      </c>
      <c r="K114" s="72">
        <f t="shared" si="29"/>
        <v>-38115.488215625024</v>
      </c>
      <c r="L114" s="72">
        <f t="shared" si="29"/>
        <v>-22136.282539463544</v>
      </c>
      <c r="M114" s="72">
        <f t="shared" si="29"/>
        <v>-6567.5760959996551</v>
      </c>
      <c r="N114" s="72">
        <f t="shared" si="29"/>
        <v>8603.7049590234819</v>
      </c>
      <c r="O114" s="72">
        <f t="shared" si="29"/>
        <v>-96752.059218737588</v>
      </c>
      <c r="P114" s="72">
        <f t="shared" si="29"/>
        <v>-64394.751529803034</v>
      </c>
      <c r="Q114" s="72">
        <f t="shared" si="29"/>
        <v>-37523.816141709744</v>
      </c>
      <c r="R114" s="72">
        <f t="shared" si="29"/>
        <v>-11126.554189240036</v>
      </c>
      <c r="S114" s="72">
        <f t="shared" si="29"/>
        <v>14811.711282702163</v>
      </c>
      <c r="T114" s="72">
        <f t="shared" si="29"/>
        <v>40299.634101476753</v>
      </c>
      <c r="U114" s="72">
        <f t="shared" si="29"/>
        <v>77428.497866129328</v>
      </c>
      <c r="V114" s="72">
        <f t="shared" si="29"/>
        <v>68307.314236037899</v>
      </c>
      <c r="W114" s="72">
        <f t="shared" si="29"/>
        <v>119746.4015287474</v>
      </c>
      <c r="X114" s="72">
        <f t="shared" si="29"/>
        <v>150894.80157898797</v>
      </c>
      <c r="Y114" s="72">
        <f t="shared" si="29"/>
        <v>181754.74609494826</v>
      </c>
      <c r="Z114" s="72">
        <f t="shared" si="29"/>
        <v>212334.45634191355</v>
      </c>
      <c r="AA114" s="72">
        <f t="shared" si="29"/>
        <v>133984.79617189313</v>
      </c>
      <c r="AB114" s="72">
        <f t="shared" si="29"/>
        <v>169377.19393748522</v>
      </c>
      <c r="AC114" s="72">
        <f t="shared" si="29"/>
        <v>204401.67736949911</v>
      </c>
      <c r="AD114" s="72">
        <f t="shared" si="29"/>
        <v>239072.1353394367</v>
      </c>
      <c r="AE114" s="72">
        <f t="shared" si="29"/>
        <v>273391.45004643872</v>
      </c>
      <c r="AF114" s="72">
        <f t="shared" si="29"/>
        <v>307378.4965636339</v>
      </c>
      <c r="AG114" s="72">
        <f t="shared" si="29"/>
        <v>327595.435342654</v>
      </c>
      <c r="AH114" s="72">
        <f t="shared" si="29"/>
        <v>372968.2774846229</v>
      </c>
      <c r="AI114" s="72">
        <f t="shared" si="29"/>
        <v>421387.38852337387</v>
      </c>
      <c r="AJ114" s="72">
        <f t="shared" si="29"/>
        <v>464511.19742025749</v>
      </c>
      <c r="AK114" s="72">
        <f t="shared" si="29"/>
        <v>507342.4628141158</v>
      </c>
      <c r="AL114" s="72">
        <f t="shared" si="29"/>
        <v>549886.92859858554</v>
      </c>
      <c r="AM114" s="72">
        <f t="shared" si="29"/>
        <v>470580.99140707694</v>
      </c>
      <c r="AN114" s="72">
        <f t="shared" si="29"/>
        <v>517038.17212627863</v>
      </c>
      <c r="AO114" s="72">
        <f t="shared" si="29"/>
        <v>552229.8927114316</v>
      </c>
      <c r="AP114" s="72">
        <f t="shared" si="29"/>
        <v>603064.046343831</v>
      </c>
      <c r="AQ114" s="72">
        <f t="shared" si="29"/>
        <v>648616.29670185514</v>
      </c>
      <c r="AR114" s="72">
        <f t="shared" si="29"/>
        <v>693894.13611352653</v>
      </c>
      <c r="AS114" s="72">
        <f t="shared" si="29"/>
        <v>738909.03703450016</v>
      </c>
      <c r="AT114" s="72">
        <f t="shared" si="29"/>
        <v>783661.45151795435</v>
      </c>
      <c r="AU114" s="72">
        <f t="shared" si="29"/>
        <v>828159.81067619368</v>
      </c>
      <c r="AV114" s="72">
        <f t="shared" si="29"/>
        <v>872412.52413376572</v>
      </c>
      <c r="AW114" s="72">
        <f t="shared" si="29"/>
        <v>916423.97947189608</v>
      </c>
      <c r="AX114" s="72">
        <f t="shared" si="29"/>
        <v>949769.01099736907</v>
      </c>
      <c r="AY114" s="72">
        <f t="shared" si="29"/>
        <v>1003202.0285836866</v>
      </c>
      <c r="AZ114" s="72">
        <f t="shared" si="29"/>
        <v>1080218.0322920997</v>
      </c>
      <c r="BA114" s="72">
        <f t="shared" si="29"/>
        <v>1142059.7428101515</v>
      </c>
      <c r="BB114" s="72">
        <f t="shared" si="29"/>
        <v>1203734.0509153269</v>
      </c>
      <c r="BC114" s="72">
        <f t="shared" si="29"/>
        <v>1265244.8381940932</v>
      </c>
      <c r="BD114" s="72">
        <f t="shared" si="29"/>
        <v>1326594.9767963479</v>
      </c>
      <c r="BE114" s="72">
        <f t="shared" si="29"/>
        <v>1387790.3291864272</v>
      </c>
      <c r="BF114" s="72">
        <f t="shared" si="29"/>
        <v>1448833.7478906089</v>
      </c>
      <c r="BG114" s="72">
        <f t="shared" si="29"/>
        <v>1509735.075241019</v>
      </c>
      <c r="BH114" s="72">
        <f t="shared" si="29"/>
        <v>1570492.143115873</v>
      </c>
      <c r="BI114" s="72">
        <f t="shared" si="29"/>
        <v>1631113.7726759615</v>
      </c>
      <c r="BJ114" s="72">
        <f t="shared" si="29"/>
        <v>1691604.7740973046</v>
      </c>
    </row>
    <row r="115" spans="1:62" x14ac:dyDescent="0.3">
      <c r="A115" s="55"/>
    </row>
    <row r="116" spans="1:62" x14ac:dyDescent="0.3">
      <c r="A116" s="50" t="s">
        <v>93</v>
      </c>
      <c r="C116" s="50">
        <f>Workings!C373</f>
        <v>-600.89014756944437</v>
      </c>
      <c r="D116" s="50">
        <f>Workings!D373</f>
        <v>-1918.4671562843603</v>
      </c>
      <c r="E116" s="50">
        <f>Workings!E373</f>
        <v>-3356.5700848544893</v>
      </c>
      <c r="F116" s="50">
        <f>Workings!F373</f>
        <v>-4332.87983859822</v>
      </c>
      <c r="G116" s="50">
        <f>Workings!G373</f>
        <v>-5663.5923013102201</v>
      </c>
      <c r="H116" s="50">
        <f>Workings!H373</f>
        <v>-7092.5128132294967</v>
      </c>
      <c r="I116" s="50">
        <f>Workings!I373</f>
        <v>-8123.643726103739</v>
      </c>
      <c r="J116" s="50">
        <f>Workings!J373</f>
        <v>-9099.6797602176903</v>
      </c>
      <c r="K116" s="50">
        <f>Workings!K373</f>
        <v>-9930.6912283043475</v>
      </c>
      <c r="L116" s="50">
        <f>Workings!L373</f>
        <v>-10588.36198119411</v>
      </c>
      <c r="M116" s="50">
        <f>Workings!M373</f>
        <v>-11137.101055823905</v>
      </c>
      <c r="N116" s="50">
        <f>Workings!N373</f>
        <v>-11548.584465611506</v>
      </c>
      <c r="O116" s="50">
        <f>Workings!O373</f>
        <v>-12143.156271041489</v>
      </c>
      <c r="P116" s="50">
        <f>Workings!P373</f>
        <v>-13300.712356210017</v>
      </c>
      <c r="Q116" s="50">
        <f>Workings!Q373</f>
        <v>-14181.257405378861</v>
      </c>
      <c r="R116" s="50">
        <f>Workings!R373</f>
        <v>-14884.245094437494</v>
      </c>
      <c r="S116" s="50">
        <f>Workings!S373</f>
        <v>-15303.531478103198</v>
      </c>
      <c r="T116" s="50">
        <f>Workings!T373</f>
        <v>-15495.439542027996</v>
      </c>
      <c r="U116" s="50">
        <f>Workings!U373</f>
        <v>-15776.385979268131</v>
      </c>
      <c r="V116" s="50">
        <f>Workings!V373</f>
        <v>-15573.684121759767</v>
      </c>
      <c r="W116" s="50">
        <f>Workings!W373</f>
        <v>-15335.771888287598</v>
      </c>
      <c r="X116" s="50">
        <f>Workings!X373</f>
        <v>-15311.459311048133</v>
      </c>
      <c r="Y116" s="50">
        <f>Workings!Y373</f>
        <v>-14345.493273677739</v>
      </c>
      <c r="Z116" s="50">
        <f>Workings!Z373</f>
        <v>-13098.796291300419</v>
      </c>
      <c r="AA116" s="50">
        <f>Workings!AA373</f>
        <v>-12673.481686764699</v>
      </c>
      <c r="AB116" s="50">
        <f>Workings!AB373</f>
        <v>-11787.848143643971</v>
      </c>
      <c r="AC116" s="50">
        <f>Workings!AC373</f>
        <v>-10583.252566674988</v>
      </c>
      <c r="AD116" s="50">
        <f>Workings!AD373</f>
        <v>-10124.358149709951</v>
      </c>
      <c r="AE116" s="50">
        <f>Workings!AE373</f>
        <v>-8291.9347743681938</v>
      </c>
      <c r="AF116" s="50">
        <f>Workings!AF373</f>
        <v>-6142.8265032871241</v>
      </c>
      <c r="AG116" s="50">
        <f>Workings!AG373</f>
        <v>-5247.5187979859847</v>
      </c>
      <c r="AH116" s="50">
        <f>Workings!AH373</f>
        <v>-2653.3648822088921</v>
      </c>
      <c r="AI116" s="50">
        <f>Workings!AI373</f>
        <v>-45.490172093172312</v>
      </c>
      <c r="AJ116" s="50">
        <f>Workings!AJ373</f>
        <v>304.36035901031653</v>
      </c>
      <c r="AK116" s="50">
        <f>Workings!AK373</f>
        <v>1075.6435335495266</v>
      </c>
      <c r="AL116" s="50">
        <f>Workings!AL373</f>
        <v>1923.5152858620938</v>
      </c>
      <c r="AM116" s="50">
        <f>Workings!AM373</f>
        <v>2347.82362381858</v>
      </c>
      <c r="AN116" s="50">
        <f>Workings!AN373</f>
        <v>3142.9655068497473</v>
      </c>
      <c r="AO116" s="50">
        <f>Workings!AO373</f>
        <v>4011.9281735369486</v>
      </c>
      <c r="AP116" s="50">
        <f>Workings!AP373</f>
        <v>4443.3943012164164</v>
      </c>
      <c r="AQ116" s="50">
        <f>Workings!AQ373</f>
        <v>5472.1888327126671</v>
      </c>
      <c r="AR116" s="50">
        <f>Workings!AR373</f>
        <v>6582.6821796728</v>
      </c>
      <c r="AS116" s="50">
        <f>Workings!AS373</f>
        <v>7158.9170535726043</v>
      </c>
      <c r="AT116" s="50">
        <f>Workings!AT373</f>
        <v>8430.8733755066005</v>
      </c>
      <c r="AU116" s="50">
        <f>Workings!AU373</f>
        <v>8074.1777685028837</v>
      </c>
      <c r="AV116" s="50">
        <f>Workings!AV373</f>
        <v>8782.8135155402906</v>
      </c>
      <c r="AW116" s="50">
        <f>Workings!AW373</f>
        <v>10292.328521834417</v>
      </c>
      <c r="AX116" s="50">
        <f>Workings!AX373</f>
        <v>11873.016830714163</v>
      </c>
      <c r="AY116" s="50">
        <f>Workings!AY373</f>
        <v>12650.209769907895</v>
      </c>
      <c r="AZ116" s="50">
        <f>Workings!AZ373</f>
        <v>14391.213659173556</v>
      </c>
      <c r="BA116" s="50">
        <f>Workings!BA373</f>
        <v>16269.156031741382</v>
      </c>
      <c r="BB116" s="50">
        <f>Workings!BB373</f>
        <v>17278.471786996921</v>
      </c>
      <c r="BC116" s="50">
        <f>Workings!BC373</f>
        <v>19377.127965937809</v>
      </c>
      <c r="BD116" s="50">
        <f>Workings!BD373</f>
        <v>21586.67597214341</v>
      </c>
      <c r="BE116" s="50">
        <f>Workings!BE373</f>
        <v>22778.490118541904</v>
      </c>
      <c r="BF116" s="50">
        <f>Workings!BF373</f>
        <v>25207.838396694988</v>
      </c>
      <c r="BG116" s="50">
        <f>Workings!BG373</f>
        <v>23961.032689809064</v>
      </c>
      <c r="BH116" s="50">
        <f>Workings!BH373</f>
        <v>25333.591874985963</v>
      </c>
      <c r="BI116" s="50">
        <f>Workings!BI373</f>
        <v>28087.016696847637</v>
      </c>
      <c r="BJ116" s="50">
        <f>Workings!BJ373</f>
        <v>30950.761111905209</v>
      </c>
    </row>
    <row r="118" spans="1:62" x14ac:dyDescent="0.3">
      <c r="A118" s="50" t="s">
        <v>146</v>
      </c>
      <c r="C118" s="50">
        <f>Workings!C388</f>
        <v>0</v>
      </c>
      <c r="D118" s="50">
        <f>IF(ISERROR(Workings!D388),0,Workings!D388)</f>
        <v>0</v>
      </c>
      <c r="E118" s="50">
        <f>IF(ISERROR(Workings!E388),0,Workings!E388)</f>
        <v>0</v>
      </c>
      <c r="F118" s="50">
        <f>IF(ISERROR(Workings!F388),0,Workings!F388)</f>
        <v>0</v>
      </c>
      <c r="G118" s="50">
        <f>IF(ISERROR(Workings!G388),0,Workings!G388)</f>
        <v>0</v>
      </c>
      <c r="H118" s="50">
        <f>IF(ISERROR(Workings!H388),0,Workings!H388)</f>
        <v>0</v>
      </c>
      <c r="I118" s="50">
        <f>IF(ISERROR(Workings!I388),0,Workings!I388)</f>
        <v>0</v>
      </c>
      <c r="J118" s="50">
        <f>IF(ISERROR(Workings!J388),0,Workings!J388)</f>
        <v>0</v>
      </c>
      <c r="K118" s="50">
        <f>IF(ISERROR(Workings!K388),0,Workings!K388)</f>
        <v>0</v>
      </c>
      <c r="L118" s="50">
        <f>IF(ISERROR(Workings!L388),0,Workings!L388)</f>
        <v>0</v>
      </c>
      <c r="M118" s="50">
        <f>IF(ISERROR(Workings!M388),0,Workings!M388)</f>
        <v>0</v>
      </c>
      <c r="N118" s="50">
        <f>IF(ISERROR(Workings!N388),0,Workings!N388)</f>
        <v>0</v>
      </c>
      <c r="O118" s="50">
        <f>IF(ISERROR(Workings!O388),0,Workings!O388)</f>
        <v>0</v>
      </c>
      <c r="P118" s="50">
        <f>IF(ISERROR(Workings!P388),0,Workings!P388)</f>
        <v>0</v>
      </c>
      <c r="Q118" s="50">
        <f>IF(ISERROR(Workings!Q388),0,Workings!Q388)</f>
        <v>0</v>
      </c>
      <c r="R118" s="50">
        <f>IF(ISERROR(Workings!R388),0,Workings!R388)</f>
        <v>0</v>
      </c>
      <c r="S118" s="50">
        <f>IF(ISERROR(Workings!S388),0,Workings!S388)</f>
        <v>0</v>
      </c>
      <c r="T118" s="50">
        <f>IF(ISERROR(Workings!T388),0,Workings!T388)</f>
        <v>0</v>
      </c>
      <c r="U118" s="50">
        <f>IF(ISERROR(Workings!U388),0,Workings!U388)</f>
        <v>0</v>
      </c>
      <c r="V118" s="50">
        <f>IF(ISERROR(Workings!V388),0,Workings!V388)</f>
        <v>0</v>
      </c>
      <c r="W118" s="50">
        <f>IF(ISERROR(Workings!W388),0,Workings!W388)</f>
        <v>0</v>
      </c>
      <c r="X118" s="50">
        <f>IF(ISERROR(Workings!X388),0,Workings!X388)</f>
        <v>0</v>
      </c>
      <c r="Y118" s="50">
        <f>IF(ISERROR(Workings!Y388),0,Workings!Y388)</f>
        <v>0</v>
      </c>
      <c r="Z118" s="50">
        <f>IF(ISERROR(Workings!Z388),0,Workings!Z388)</f>
        <v>0</v>
      </c>
      <c r="AA118" s="50">
        <f>IF(ISERROR(Workings!AA388),0,Workings!AA388)</f>
        <v>0</v>
      </c>
      <c r="AB118" s="50">
        <f>IF(ISERROR(Workings!AB388),0,Workings!AB388)</f>
        <v>0</v>
      </c>
      <c r="AC118" s="50">
        <f>IF(ISERROR(Workings!AC388),0,Workings!AC388)</f>
        <v>0</v>
      </c>
      <c r="AD118" s="50">
        <f>IF(ISERROR(Workings!AD388),0,Workings!AD388)</f>
        <v>0</v>
      </c>
      <c r="AE118" s="50">
        <f>IF(ISERROR(Workings!AE388),0,Workings!AE388)</f>
        <v>0</v>
      </c>
      <c r="AF118" s="50">
        <f>IF(ISERROR(Workings!AF388),0,Workings!AF388)</f>
        <v>0</v>
      </c>
      <c r="AG118" s="50">
        <f>IF(ISERROR(Workings!AG388),0,Workings!AG388)</f>
        <v>0</v>
      </c>
      <c r="AH118" s="50">
        <f>IF(ISERROR(Workings!AH388),0,Workings!AH388)</f>
        <v>0</v>
      </c>
      <c r="AI118" s="50">
        <f>IF(ISERROR(Workings!AI388),0,Workings!AI388)</f>
        <v>0</v>
      </c>
      <c r="AJ118" s="50">
        <f>IF(ISERROR(Workings!AJ388),0,Workings!AJ388)</f>
        <v>0</v>
      </c>
      <c r="AK118" s="50">
        <f>IF(ISERROR(Workings!AK388),0,Workings!AK388)</f>
        <v>0</v>
      </c>
      <c r="AL118" s="50">
        <f>IF(ISERROR(Workings!AL388),0,Workings!AL388)</f>
        <v>0</v>
      </c>
      <c r="AM118" s="50">
        <f>IF(ISERROR(Workings!AM388),0,Workings!AM388)</f>
        <v>0</v>
      </c>
      <c r="AN118" s="50">
        <f>IF(ISERROR(Workings!AN388),0,Workings!AN388)</f>
        <v>0</v>
      </c>
      <c r="AO118" s="50">
        <f>IF(ISERROR(Workings!AO388),0,Workings!AO388)</f>
        <v>0</v>
      </c>
      <c r="AP118" s="50">
        <f>IF(ISERROR(Workings!AP388),0,Workings!AP388)</f>
        <v>0</v>
      </c>
      <c r="AQ118" s="50">
        <f>IF(ISERROR(Workings!AQ388),0,Workings!AQ388)</f>
        <v>0</v>
      </c>
      <c r="AR118" s="50">
        <f>IF(ISERROR(Workings!AR388),0,Workings!AR388)</f>
        <v>0</v>
      </c>
      <c r="AS118" s="50">
        <f>IF(ISERROR(Workings!AS388),0,Workings!AS388)</f>
        <v>0</v>
      </c>
      <c r="AT118" s="50">
        <f>IF(ISERROR(Workings!AT388),0,Workings!AT388)</f>
        <v>0</v>
      </c>
      <c r="AU118" s="50">
        <f>IF(ISERROR(Workings!AU388),0,Workings!AU388)</f>
        <v>0</v>
      </c>
      <c r="AV118" s="50">
        <f>IF(ISERROR(Workings!AV388),0,Workings!AV388)</f>
        <v>0</v>
      </c>
      <c r="AW118" s="50">
        <f>IF(ISERROR(Workings!AW388),0,Workings!AW388)</f>
        <v>0</v>
      </c>
      <c r="AX118" s="50">
        <f>IF(ISERROR(Workings!AX388),0,Workings!AX388)</f>
        <v>0</v>
      </c>
      <c r="AY118" s="50">
        <f>IF(ISERROR(Workings!AY388),0,Workings!AY388)</f>
        <v>0</v>
      </c>
      <c r="AZ118" s="50">
        <f>IF(ISERROR(Workings!AZ388),0,Workings!AZ388)</f>
        <v>0</v>
      </c>
      <c r="BA118" s="50">
        <f>IF(ISERROR(Workings!BA388),0,Workings!BA388)</f>
        <v>0</v>
      </c>
      <c r="BB118" s="50">
        <f>IF(ISERROR(Workings!BB388),0,Workings!BB388)</f>
        <v>0</v>
      </c>
      <c r="BC118" s="50">
        <f>IF(ISERROR(Workings!BC388),0,Workings!BC388)</f>
        <v>0</v>
      </c>
      <c r="BD118" s="50">
        <f>IF(ISERROR(Workings!BD388),0,Workings!BD388)</f>
        <v>0</v>
      </c>
      <c r="BE118" s="50">
        <f>IF(ISERROR(Workings!BE388),0,Workings!BE388)</f>
        <v>0</v>
      </c>
      <c r="BF118" s="50">
        <f>IF(ISERROR(Workings!BF388),0,Workings!BF388)</f>
        <v>0</v>
      </c>
      <c r="BG118" s="50">
        <f>IF(ISERROR(Workings!BG388),0,Workings!BG388)</f>
        <v>0</v>
      </c>
      <c r="BH118" s="50">
        <f>IF(ISERROR(Workings!BH388),0,Workings!BH388)</f>
        <v>0</v>
      </c>
      <c r="BI118" s="50">
        <f>IF(ISERROR(Workings!BI388),0,Workings!BI388)</f>
        <v>0</v>
      </c>
      <c r="BJ118" s="50">
        <f>IF(ISERROR(Workings!BJ388),0,Workings!BJ388)</f>
        <v>0</v>
      </c>
    </row>
    <row r="120" spans="1:62" x14ac:dyDescent="0.3">
      <c r="A120" s="50" t="s">
        <v>183</v>
      </c>
      <c r="C120" s="57">
        <f>SUM(C114:C119)</f>
        <v>-121676.88214756944</v>
      </c>
      <c r="D120" s="57">
        <f t="shared" ref="D120:BJ120" si="30">SUM(D114:D119)</f>
        <v>-140866.87782295104</v>
      </c>
      <c r="E120" s="57">
        <f t="shared" si="30"/>
        <v>-123246.64741818781</v>
      </c>
      <c r="F120" s="57">
        <f t="shared" si="30"/>
        <v>-127979.04250526489</v>
      </c>
      <c r="G120" s="57">
        <f t="shared" si="30"/>
        <v>-120293.0883013102</v>
      </c>
      <c r="H120" s="57">
        <f t="shared" si="30"/>
        <v>-118122.57281322952</v>
      </c>
      <c r="I120" s="57">
        <f t="shared" si="30"/>
        <v>-79481.370392770419</v>
      </c>
      <c r="J120" s="57">
        <f t="shared" si="30"/>
        <v>-63615.95371855102</v>
      </c>
      <c r="K120" s="57">
        <f t="shared" si="30"/>
        <v>-48046.179443929374</v>
      </c>
      <c r="L120" s="57">
        <f t="shared" si="30"/>
        <v>-32724.644520657654</v>
      </c>
      <c r="M120" s="57">
        <f t="shared" si="30"/>
        <v>-17704.677151823562</v>
      </c>
      <c r="N120" s="57">
        <f t="shared" si="30"/>
        <v>-2944.879506588024</v>
      </c>
      <c r="O120" s="57">
        <f t="shared" si="30"/>
        <v>-108895.21548977908</v>
      </c>
      <c r="P120" s="57">
        <f t="shared" si="30"/>
        <v>-77695.463886013051</v>
      </c>
      <c r="Q120" s="57">
        <f t="shared" si="30"/>
        <v>-51705.073547088607</v>
      </c>
      <c r="R120" s="57">
        <f t="shared" si="30"/>
        <v>-26010.79928367753</v>
      </c>
      <c r="S120" s="57">
        <f t="shared" si="30"/>
        <v>-491.82019540103465</v>
      </c>
      <c r="T120" s="57">
        <f t="shared" si="30"/>
        <v>24804.194559448755</v>
      </c>
      <c r="U120" s="57">
        <f t="shared" si="30"/>
        <v>61652.111886861196</v>
      </c>
      <c r="V120" s="57">
        <f t="shared" si="30"/>
        <v>52733.63011427813</v>
      </c>
      <c r="W120" s="57">
        <f t="shared" si="30"/>
        <v>104410.62964045981</v>
      </c>
      <c r="X120" s="57">
        <f t="shared" si="30"/>
        <v>135583.34226793985</v>
      </c>
      <c r="Y120" s="57">
        <f t="shared" si="30"/>
        <v>167409.25282127052</v>
      </c>
      <c r="Z120" s="57">
        <f t="shared" si="30"/>
        <v>199235.66005061314</v>
      </c>
      <c r="AA120" s="57">
        <f t="shared" si="30"/>
        <v>121311.31448512843</v>
      </c>
      <c r="AB120" s="57">
        <f t="shared" si="30"/>
        <v>157589.34579384126</v>
      </c>
      <c r="AC120" s="57">
        <f t="shared" si="30"/>
        <v>193818.42480282413</v>
      </c>
      <c r="AD120" s="57">
        <f t="shared" si="30"/>
        <v>228947.77718972677</v>
      </c>
      <c r="AE120" s="57">
        <f t="shared" si="30"/>
        <v>265099.51527207054</v>
      </c>
      <c r="AF120" s="57">
        <f t="shared" si="30"/>
        <v>301235.67006034678</v>
      </c>
      <c r="AG120" s="57">
        <f t="shared" si="30"/>
        <v>322347.91654466803</v>
      </c>
      <c r="AH120" s="57">
        <f t="shared" si="30"/>
        <v>370314.91260241403</v>
      </c>
      <c r="AI120" s="57">
        <f t="shared" si="30"/>
        <v>421341.89835128072</v>
      </c>
      <c r="AJ120" s="57">
        <f t="shared" si="30"/>
        <v>464815.55777926784</v>
      </c>
      <c r="AK120" s="57">
        <f t="shared" si="30"/>
        <v>508418.10634766531</v>
      </c>
      <c r="AL120" s="57">
        <f t="shared" si="30"/>
        <v>551810.44388444768</v>
      </c>
      <c r="AM120" s="57">
        <f t="shared" si="30"/>
        <v>472928.81503089552</v>
      </c>
      <c r="AN120" s="57">
        <f t="shared" si="30"/>
        <v>520181.13763312838</v>
      </c>
      <c r="AO120" s="57">
        <f t="shared" si="30"/>
        <v>556241.8208849685</v>
      </c>
      <c r="AP120" s="57">
        <f t="shared" si="30"/>
        <v>607507.44064504746</v>
      </c>
      <c r="AQ120" s="57">
        <f t="shared" si="30"/>
        <v>654088.48553456785</v>
      </c>
      <c r="AR120" s="57">
        <f t="shared" si="30"/>
        <v>700476.81829319929</v>
      </c>
      <c r="AS120" s="57">
        <f t="shared" si="30"/>
        <v>746067.95408807276</v>
      </c>
      <c r="AT120" s="57">
        <f t="shared" si="30"/>
        <v>792092.32489346096</v>
      </c>
      <c r="AU120" s="57">
        <f t="shared" si="30"/>
        <v>836233.98844469653</v>
      </c>
      <c r="AV120" s="57">
        <f t="shared" si="30"/>
        <v>881195.33764930605</v>
      </c>
      <c r="AW120" s="57">
        <f t="shared" si="30"/>
        <v>926716.30799373053</v>
      </c>
      <c r="AX120" s="57">
        <f t="shared" si="30"/>
        <v>961642.02782808326</v>
      </c>
      <c r="AY120" s="57">
        <f t="shared" si="30"/>
        <v>1015852.2383535944</v>
      </c>
      <c r="AZ120" s="57">
        <f t="shared" si="30"/>
        <v>1094609.2459512732</v>
      </c>
      <c r="BA120" s="57">
        <f t="shared" si="30"/>
        <v>1158328.8988418928</v>
      </c>
      <c r="BB120" s="57">
        <f t="shared" si="30"/>
        <v>1221012.5227023237</v>
      </c>
      <c r="BC120" s="57">
        <f t="shared" si="30"/>
        <v>1284621.966160031</v>
      </c>
      <c r="BD120" s="57">
        <f t="shared" si="30"/>
        <v>1348181.6527684913</v>
      </c>
      <c r="BE120" s="57">
        <f t="shared" si="30"/>
        <v>1410568.8193049692</v>
      </c>
      <c r="BF120" s="57">
        <f t="shared" si="30"/>
        <v>1474041.5862873038</v>
      </c>
      <c r="BG120" s="57">
        <f t="shared" si="30"/>
        <v>1533696.1079308281</v>
      </c>
      <c r="BH120" s="57">
        <f t="shared" si="30"/>
        <v>1595825.7349908589</v>
      </c>
      <c r="BI120" s="57">
        <f t="shared" si="30"/>
        <v>1659200.7893728092</v>
      </c>
      <c r="BJ120" s="57">
        <f t="shared" si="30"/>
        <v>1722555.5352092097</v>
      </c>
    </row>
    <row r="122" spans="1:62" x14ac:dyDescent="0.3">
      <c r="A122" s="50" t="s">
        <v>147</v>
      </c>
      <c r="C122" s="50">
        <f>-Workings!C418</f>
        <v>0</v>
      </c>
      <c r="D122" s="50">
        <f>-Workings!D418</f>
        <v>0</v>
      </c>
      <c r="E122" s="50">
        <f>-Workings!E418</f>
        <v>0</v>
      </c>
      <c r="F122" s="50">
        <f>-Workings!F418</f>
        <v>0</v>
      </c>
      <c r="G122" s="50">
        <f>-Workings!G418</f>
        <v>0</v>
      </c>
      <c r="H122" s="50">
        <f>-Workings!H418</f>
        <v>0</v>
      </c>
      <c r="I122" s="50">
        <f>-Workings!I418</f>
        <v>0</v>
      </c>
      <c r="J122" s="50">
        <f>-Workings!J418</f>
        <v>0</v>
      </c>
      <c r="K122" s="50">
        <f>-Workings!K418</f>
        <v>0</v>
      </c>
      <c r="L122" s="50">
        <f>-Workings!L418</f>
        <v>0</v>
      </c>
      <c r="M122" s="50">
        <f>-Workings!M418</f>
        <v>0</v>
      </c>
      <c r="N122" s="50">
        <f>-Workings!N418</f>
        <v>0</v>
      </c>
      <c r="O122" s="50">
        <f>-Workings!O418</f>
        <v>4822.2658711008708</v>
      </c>
      <c r="P122" s="50">
        <f>-Workings!P418</f>
        <v>4822.2658711008708</v>
      </c>
      <c r="Q122" s="50">
        <f>-Workings!Q418</f>
        <v>4822.2658711008708</v>
      </c>
      <c r="R122" s="50">
        <f>-Workings!R418</f>
        <v>4822.2658711008708</v>
      </c>
      <c r="S122" s="50">
        <f>-Workings!S418</f>
        <v>4822.2658711008708</v>
      </c>
      <c r="T122" s="50">
        <f>-Workings!T418</f>
        <v>4822.2658711008708</v>
      </c>
      <c r="U122" s="50">
        <f>-Workings!U418</f>
        <v>4822.2658711008708</v>
      </c>
      <c r="V122" s="50">
        <f>-Workings!V418</f>
        <v>4822.2658711008708</v>
      </c>
      <c r="W122" s="50">
        <f>-Workings!W418</f>
        <v>4822.2658711008708</v>
      </c>
      <c r="X122" s="50">
        <f>-Workings!X418</f>
        <v>4822.2658711008708</v>
      </c>
      <c r="Y122" s="50">
        <f>-Workings!Y418</f>
        <v>4822.2658711008708</v>
      </c>
      <c r="Z122" s="50">
        <f>-Workings!Z418</f>
        <v>4822.2658711008708</v>
      </c>
      <c r="AA122" s="50">
        <f>-Workings!AA418</f>
        <v>97676.272077842033</v>
      </c>
      <c r="AB122" s="50">
        <f>-Workings!AB418</f>
        <v>97676.272077842033</v>
      </c>
      <c r="AC122" s="50">
        <f>-Workings!AC418</f>
        <v>97676.272077842033</v>
      </c>
      <c r="AD122" s="50">
        <f>-Workings!AD418</f>
        <v>97676.272077842033</v>
      </c>
      <c r="AE122" s="50">
        <f>-Workings!AE418</f>
        <v>97676.272077842033</v>
      </c>
      <c r="AF122" s="50">
        <f>-Workings!AF418</f>
        <v>97676.272077842033</v>
      </c>
      <c r="AG122" s="50">
        <f>-Workings!AG418</f>
        <v>97676.272077842033</v>
      </c>
      <c r="AH122" s="50">
        <f>-Workings!AH418</f>
        <v>97676.272077842033</v>
      </c>
      <c r="AI122" s="50">
        <f>-Workings!AI418</f>
        <v>97676.272077842033</v>
      </c>
      <c r="AJ122" s="50">
        <f>-Workings!AJ418</f>
        <v>97676.272077842033</v>
      </c>
      <c r="AK122" s="50">
        <f>-Workings!AK418</f>
        <v>97676.272077842033</v>
      </c>
      <c r="AL122" s="50">
        <f>-Workings!AL418</f>
        <v>97676.272077842033</v>
      </c>
      <c r="AM122" s="50">
        <f>-Workings!AM418</f>
        <v>216384.31147297891</v>
      </c>
      <c r="AN122" s="50">
        <f>-Workings!AN418</f>
        <v>216384.31147297891</v>
      </c>
      <c r="AO122" s="50">
        <f>-Workings!AO418</f>
        <v>216384.31147297891</v>
      </c>
      <c r="AP122" s="50">
        <f>-Workings!AP418</f>
        <v>216384.31147297891</v>
      </c>
      <c r="AQ122" s="50">
        <f>-Workings!AQ418</f>
        <v>216384.31147297891</v>
      </c>
      <c r="AR122" s="50">
        <f>-Workings!AR418</f>
        <v>216384.31147297891</v>
      </c>
      <c r="AS122" s="50">
        <f>-Workings!AS418</f>
        <v>216384.31147297891</v>
      </c>
      <c r="AT122" s="50">
        <f>-Workings!AT418</f>
        <v>216384.31147297891</v>
      </c>
      <c r="AU122" s="50">
        <f>-Workings!AU418</f>
        <v>216384.31147297891</v>
      </c>
      <c r="AV122" s="50">
        <f>-Workings!AV418</f>
        <v>216384.31147297891</v>
      </c>
      <c r="AW122" s="50">
        <f>-Workings!AW418</f>
        <v>216384.31147297891</v>
      </c>
      <c r="AX122" s="50">
        <f>-Workings!AX418</f>
        <v>216384.31147297891</v>
      </c>
      <c r="AY122" s="50">
        <f>-Workings!AY418</f>
        <v>412962.37744683964</v>
      </c>
      <c r="AZ122" s="50">
        <f>-Workings!AZ418</f>
        <v>412962.37744683964</v>
      </c>
      <c r="BA122" s="50">
        <f>-Workings!BA418</f>
        <v>412962.37744683964</v>
      </c>
      <c r="BB122" s="50">
        <f>-Workings!BB418</f>
        <v>412962.37744683964</v>
      </c>
      <c r="BC122" s="50">
        <f>-Workings!BC418</f>
        <v>412962.37744683964</v>
      </c>
      <c r="BD122" s="50">
        <f>-Workings!BD418</f>
        <v>412962.37744683964</v>
      </c>
      <c r="BE122" s="50">
        <f>-Workings!BE418</f>
        <v>412962.37744683964</v>
      </c>
      <c r="BF122" s="50">
        <f>-Workings!BF418</f>
        <v>412962.37744683964</v>
      </c>
      <c r="BG122" s="50">
        <f>-Workings!BG418</f>
        <v>412962.37744683964</v>
      </c>
      <c r="BH122" s="50">
        <f>-Workings!BH418</f>
        <v>412962.37744683964</v>
      </c>
      <c r="BI122" s="50">
        <f>-Workings!BI418</f>
        <v>412962.37744683964</v>
      </c>
      <c r="BJ122" s="50">
        <f>-Workings!BJ418</f>
        <v>412962.37744683964</v>
      </c>
    </row>
    <row r="124" spans="1:62" ht="18" thickBot="1" x14ac:dyDescent="0.35">
      <c r="A124" s="50" t="s">
        <v>184</v>
      </c>
      <c r="C124" s="58">
        <f>C120-C122</f>
        <v>-121676.88214756944</v>
      </c>
      <c r="D124" s="58">
        <f t="shared" ref="D124:AL124" si="31">D120-D122</f>
        <v>-140866.87782295104</v>
      </c>
      <c r="E124" s="58">
        <f t="shared" si="31"/>
        <v>-123246.64741818781</v>
      </c>
      <c r="F124" s="58">
        <f t="shared" si="31"/>
        <v>-127979.04250526489</v>
      </c>
      <c r="G124" s="58">
        <f t="shared" si="31"/>
        <v>-120293.0883013102</v>
      </c>
      <c r="H124" s="58">
        <f t="shared" si="31"/>
        <v>-118122.57281322952</v>
      </c>
      <c r="I124" s="58">
        <f t="shared" si="31"/>
        <v>-79481.370392770419</v>
      </c>
      <c r="J124" s="58">
        <f t="shared" si="31"/>
        <v>-63615.95371855102</v>
      </c>
      <c r="K124" s="58">
        <f t="shared" si="31"/>
        <v>-48046.179443929374</v>
      </c>
      <c r="L124" s="58">
        <f t="shared" si="31"/>
        <v>-32724.644520657654</v>
      </c>
      <c r="M124" s="58">
        <f t="shared" si="31"/>
        <v>-17704.677151823562</v>
      </c>
      <c r="N124" s="58">
        <f t="shared" si="31"/>
        <v>-2944.879506588024</v>
      </c>
      <c r="O124" s="58">
        <f t="shared" si="31"/>
        <v>-113717.48136087994</v>
      </c>
      <c r="P124" s="58">
        <f t="shared" si="31"/>
        <v>-82517.729757113921</v>
      </c>
      <c r="Q124" s="58">
        <f t="shared" si="31"/>
        <v>-56527.339418189476</v>
      </c>
      <c r="R124" s="58">
        <f t="shared" si="31"/>
        <v>-30833.0651547784</v>
      </c>
      <c r="S124" s="58">
        <f t="shared" si="31"/>
        <v>-5314.0860665019054</v>
      </c>
      <c r="T124" s="58">
        <f t="shared" si="31"/>
        <v>19981.928688347885</v>
      </c>
      <c r="U124" s="58">
        <f t="shared" si="31"/>
        <v>56829.846015760326</v>
      </c>
      <c r="V124" s="58">
        <f t="shared" si="31"/>
        <v>47911.364243177261</v>
      </c>
      <c r="W124" s="58">
        <f t="shared" si="31"/>
        <v>99588.363769358941</v>
      </c>
      <c r="X124" s="58">
        <f t="shared" si="31"/>
        <v>130761.07639683898</v>
      </c>
      <c r="Y124" s="58">
        <f t="shared" si="31"/>
        <v>162586.98695016964</v>
      </c>
      <c r="Z124" s="58">
        <f t="shared" si="31"/>
        <v>194413.39417951225</v>
      </c>
      <c r="AA124" s="58">
        <f t="shared" si="31"/>
        <v>23635.042407286397</v>
      </c>
      <c r="AB124" s="58">
        <f t="shared" si="31"/>
        <v>59913.073715999228</v>
      </c>
      <c r="AC124" s="58">
        <f t="shared" si="31"/>
        <v>96142.152724982094</v>
      </c>
      <c r="AD124" s="58">
        <f t="shared" si="31"/>
        <v>131271.50511188473</v>
      </c>
      <c r="AE124" s="58">
        <f t="shared" si="31"/>
        <v>167423.2431942285</v>
      </c>
      <c r="AF124" s="58">
        <f t="shared" si="31"/>
        <v>203559.39798250474</v>
      </c>
      <c r="AG124" s="58">
        <f t="shared" si="31"/>
        <v>224671.64446682599</v>
      </c>
      <c r="AH124" s="58">
        <f t="shared" si="31"/>
        <v>272638.64052457199</v>
      </c>
      <c r="AI124" s="58">
        <f t="shared" si="31"/>
        <v>323665.62627343868</v>
      </c>
      <c r="AJ124" s="58">
        <f t="shared" si="31"/>
        <v>367139.2857014258</v>
      </c>
      <c r="AK124" s="58">
        <f t="shared" si="31"/>
        <v>410741.83426982327</v>
      </c>
      <c r="AL124" s="58">
        <f t="shared" si="31"/>
        <v>454134.17180660565</v>
      </c>
      <c r="AM124" s="58">
        <f t="shared" ref="AM124:BJ124" si="32">AM120-AM122</f>
        <v>256544.50355791661</v>
      </c>
      <c r="AN124" s="58">
        <f t="shared" si="32"/>
        <v>303796.82616014947</v>
      </c>
      <c r="AO124" s="58">
        <f t="shared" si="32"/>
        <v>339857.50941198959</v>
      </c>
      <c r="AP124" s="58">
        <f t="shared" si="32"/>
        <v>391123.12917206855</v>
      </c>
      <c r="AQ124" s="58">
        <f t="shared" si="32"/>
        <v>437704.17406158894</v>
      </c>
      <c r="AR124" s="58">
        <f t="shared" si="32"/>
        <v>484092.50682022038</v>
      </c>
      <c r="AS124" s="58">
        <f t="shared" si="32"/>
        <v>529683.64261509385</v>
      </c>
      <c r="AT124" s="58">
        <f t="shared" si="32"/>
        <v>575708.01342048205</v>
      </c>
      <c r="AU124" s="58">
        <f t="shared" si="32"/>
        <v>619849.67697171762</v>
      </c>
      <c r="AV124" s="58">
        <f t="shared" si="32"/>
        <v>664811.02617632714</v>
      </c>
      <c r="AW124" s="58">
        <f t="shared" si="32"/>
        <v>710331.99652075162</v>
      </c>
      <c r="AX124" s="58">
        <f t="shared" si="32"/>
        <v>745257.71635510435</v>
      </c>
      <c r="AY124" s="58">
        <f t="shared" si="32"/>
        <v>602889.86090675485</v>
      </c>
      <c r="AZ124" s="58">
        <f t="shared" si="32"/>
        <v>681646.86850443366</v>
      </c>
      <c r="BA124" s="58">
        <f t="shared" si="32"/>
        <v>745366.52139505325</v>
      </c>
      <c r="BB124" s="58">
        <f t="shared" si="32"/>
        <v>808050.14525548415</v>
      </c>
      <c r="BC124" s="58">
        <f t="shared" si="32"/>
        <v>871659.58871319145</v>
      </c>
      <c r="BD124" s="58">
        <f t="shared" si="32"/>
        <v>935219.27532165172</v>
      </c>
      <c r="BE124" s="58">
        <f t="shared" si="32"/>
        <v>997606.44185812958</v>
      </c>
      <c r="BF124" s="58">
        <f t="shared" si="32"/>
        <v>1061079.2088404642</v>
      </c>
      <c r="BG124" s="58">
        <f t="shared" si="32"/>
        <v>1120733.7304839885</v>
      </c>
      <c r="BH124" s="58">
        <f t="shared" si="32"/>
        <v>1182863.3575440194</v>
      </c>
      <c r="BI124" s="58">
        <f t="shared" si="32"/>
        <v>1246238.4119259696</v>
      </c>
      <c r="BJ124" s="58">
        <f t="shared" si="32"/>
        <v>1309593.1577623701</v>
      </c>
    </row>
    <row r="125" spans="1:62" ht="18" thickTop="1" x14ac:dyDescent="0.3"/>
    <row r="127" spans="1:62" x14ac:dyDescent="0.3">
      <c r="A127" s="34" t="str">
        <f>A1</f>
        <v>SENSFISH LTD</v>
      </c>
    </row>
    <row r="128" spans="1:62" x14ac:dyDescent="0.3">
      <c r="A128" s="34" t="s">
        <v>119</v>
      </c>
      <c r="C128" s="186" t="s">
        <v>84</v>
      </c>
      <c r="D128" s="186"/>
      <c r="E128" s="186"/>
      <c r="F128" s="186"/>
      <c r="G128" s="186"/>
      <c r="H128" s="186"/>
      <c r="I128" s="186"/>
      <c r="J128" s="186"/>
      <c r="K128" s="186"/>
      <c r="L128" s="186"/>
      <c r="M128" s="186"/>
      <c r="N128" s="186"/>
      <c r="O128" s="186" t="s">
        <v>85</v>
      </c>
      <c r="P128" s="186"/>
      <c r="Q128" s="186"/>
      <c r="R128" s="186"/>
      <c r="S128" s="186"/>
      <c r="T128" s="186"/>
      <c r="U128" s="186"/>
      <c r="V128" s="186"/>
      <c r="W128" s="186"/>
      <c r="X128" s="186"/>
      <c r="Y128" s="186"/>
      <c r="Z128" s="186"/>
      <c r="AA128" s="186" t="s">
        <v>86</v>
      </c>
      <c r="AB128" s="186"/>
      <c r="AC128" s="186"/>
      <c r="AD128" s="186"/>
      <c r="AE128" s="186"/>
      <c r="AF128" s="186"/>
      <c r="AG128" s="186"/>
      <c r="AH128" s="186"/>
      <c r="AI128" s="186"/>
      <c r="AJ128" s="186"/>
      <c r="AK128" s="186"/>
      <c r="AL128" s="186"/>
      <c r="AM128" s="186" t="s">
        <v>87</v>
      </c>
      <c r="AN128" s="186"/>
      <c r="AO128" s="186"/>
      <c r="AP128" s="186"/>
      <c r="AQ128" s="186"/>
      <c r="AR128" s="186"/>
      <c r="AS128" s="186"/>
      <c r="AT128" s="186"/>
      <c r="AU128" s="186"/>
      <c r="AV128" s="186"/>
      <c r="AW128" s="186"/>
      <c r="AX128" s="186"/>
      <c r="AY128" s="186" t="s">
        <v>88</v>
      </c>
      <c r="AZ128" s="186"/>
      <c r="BA128" s="186"/>
      <c r="BB128" s="186"/>
      <c r="BC128" s="186"/>
      <c r="BD128" s="186"/>
      <c r="BE128" s="186"/>
      <c r="BF128" s="186"/>
      <c r="BG128" s="186"/>
      <c r="BH128" s="186"/>
      <c r="BI128" s="186"/>
      <c r="BJ128" s="186"/>
    </row>
    <row r="129" spans="1:62" x14ac:dyDescent="0.3">
      <c r="B129" s="50" t="s">
        <v>12</v>
      </c>
      <c r="C129" s="52">
        <v>1</v>
      </c>
      <c r="D129" s="52">
        <f>C129+1</f>
        <v>2</v>
      </c>
      <c r="E129" s="52">
        <f t="shared" ref="E129:AL129" si="33">D129+1</f>
        <v>3</v>
      </c>
      <c r="F129" s="52">
        <f t="shared" si="33"/>
        <v>4</v>
      </c>
      <c r="G129" s="52">
        <f t="shared" si="33"/>
        <v>5</v>
      </c>
      <c r="H129" s="52">
        <f t="shared" si="33"/>
        <v>6</v>
      </c>
      <c r="I129" s="52">
        <f t="shared" si="33"/>
        <v>7</v>
      </c>
      <c r="J129" s="52">
        <f t="shared" si="33"/>
        <v>8</v>
      </c>
      <c r="K129" s="52">
        <f t="shared" si="33"/>
        <v>9</v>
      </c>
      <c r="L129" s="52">
        <f t="shared" si="33"/>
        <v>10</v>
      </c>
      <c r="M129" s="52">
        <f t="shared" si="33"/>
        <v>11</v>
      </c>
      <c r="N129" s="52">
        <f t="shared" si="33"/>
        <v>12</v>
      </c>
      <c r="O129" s="52">
        <f t="shared" si="33"/>
        <v>13</v>
      </c>
      <c r="P129" s="52">
        <f t="shared" si="33"/>
        <v>14</v>
      </c>
      <c r="Q129" s="52">
        <f t="shared" si="33"/>
        <v>15</v>
      </c>
      <c r="R129" s="52">
        <f t="shared" si="33"/>
        <v>16</v>
      </c>
      <c r="S129" s="52">
        <f t="shared" si="33"/>
        <v>17</v>
      </c>
      <c r="T129" s="52">
        <f t="shared" si="33"/>
        <v>18</v>
      </c>
      <c r="U129" s="52">
        <f t="shared" si="33"/>
        <v>19</v>
      </c>
      <c r="V129" s="52">
        <f t="shared" si="33"/>
        <v>20</v>
      </c>
      <c r="W129" s="52">
        <f t="shared" si="33"/>
        <v>21</v>
      </c>
      <c r="X129" s="52">
        <f t="shared" si="33"/>
        <v>22</v>
      </c>
      <c r="Y129" s="52">
        <f t="shared" si="33"/>
        <v>23</v>
      </c>
      <c r="Z129" s="52">
        <f t="shared" si="33"/>
        <v>24</v>
      </c>
      <c r="AA129" s="52">
        <f t="shared" si="33"/>
        <v>25</v>
      </c>
      <c r="AB129" s="52">
        <f t="shared" si="33"/>
        <v>26</v>
      </c>
      <c r="AC129" s="52">
        <f t="shared" si="33"/>
        <v>27</v>
      </c>
      <c r="AD129" s="52">
        <f t="shared" si="33"/>
        <v>28</v>
      </c>
      <c r="AE129" s="52">
        <f t="shared" si="33"/>
        <v>29</v>
      </c>
      <c r="AF129" s="52">
        <f t="shared" si="33"/>
        <v>30</v>
      </c>
      <c r="AG129" s="52">
        <f t="shared" si="33"/>
        <v>31</v>
      </c>
      <c r="AH129" s="52">
        <f t="shared" si="33"/>
        <v>32</v>
      </c>
      <c r="AI129" s="52">
        <f t="shared" si="33"/>
        <v>33</v>
      </c>
      <c r="AJ129" s="52">
        <f t="shared" si="33"/>
        <v>34</v>
      </c>
      <c r="AK129" s="52">
        <f t="shared" si="33"/>
        <v>35</v>
      </c>
      <c r="AL129" s="52">
        <f t="shared" si="33"/>
        <v>36</v>
      </c>
      <c r="AM129" s="52">
        <f t="shared" ref="AM129:BJ129" si="34">AL129+1</f>
        <v>37</v>
      </c>
      <c r="AN129" s="52">
        <f t="shared" si="34"/>
        <v>38</v>
      </c>
      <c r="AO129" s="52">
        <f t="shared" si="34"/>
        <v>39</v>
      </c>
      <c r="AP129" s="52">
        <f t="shared" si="34"/>
        <v>40</v>
      </c>
      <c r="AQ129" s="52">
        <f t="shared" si="34"/>
        <v>41</v>
      </c>
      <c r="AR129" s="52">
        <f t="shared" si="34"/>
        <v>42</v>
      </c>
      <c r="AS129" s="52">
        <f t="shared" si="34"/>
        <v>43</v>
      </c>
      <c r="AT129" s="52">
        <f t="shared" si="34"/>
        <v>44</v>
      </c>
      <c r="AU129" s="52">
        <f t="shared" si="34"/>
        <v>45</v>
      </c>
      <c r="AV129" s="52">
        <f t="shared" si="34"/>
        <v>46</v>
      </c>
      <c r="AW129" s="52">
        <f t="shared" si="34"/>
        <v>47</v>
      </c>
      <c r="AX129" s="52">
        <f t="shared" si="34"/>
        <v>48</v>
      </c>
      <c r="AY129" s="52">
        <f t="shared" si="34"/>
        <v>49</v>
      </c>
      <c r="AZ129" s="52">
        <f t="shared" si="34"/>
        <v>50</v>
      </c>
      <c r="BA129" s="52">
        <f t="shared" si="34"/>
        <v>51</v>
      </c>
      <c r="BB129" s="52">
        <f t="shared" si="34"/>
        <v>52</v>
      </c>
      <c r="BC129" s="52">
        <f t="shared" si="34"/>
        <v>53</v>
      </c>
      <c r="BD129" s="52">
        <f t="shared" si="34"/>
        <v>54</v>
      </c>
      <c r="BE129" s="52">
        <f t="shared" si="34"/>
        <v>55</v>
      </c>
      <c r="BF129" s="52">
        <f t="shared" si="34"/>
        <v>56</v>
      </c>
      <c r="BG129" s="52">
        <f t="shared" si="34"/>
        <v>57</v>
      </c>
      <c r="BH129" s="52">
        <f t="shared" si="34"/>
        <v>58</v>
      </c>
      <c r="BI129" s="52">
        <f t="shared" si="34"/>
        <v>59</v>
      </c>
      <c r="BJ129" s="52">
        <f t="shared" si="34"/>
        <v>60</v>
      </c>
    </row>
    <row r="130" spans="1:62" x14ac:dyDescent="0.3">
      <c r="C130" s="53" t="s">
        <v>121</v>
      </c>
      <c r="D130" s="53" t="s">
        <v>121</v>
      </c>
      <c r="E130" s="53" t="s">
        <v>121</v>
      </c>
      <c r="F130" s="53" t="s">
        <v>121</v>
      </c>
      <c r="G130" s="53" t="s">
        <v>121</v>
      </c>
      <c r="H130" s="53" t="s">
        <v>121</v>
      </c>
      <c r="I130" s="53" t="s">
        <v>121</v>
      </c>
      <c r="J130" s="53" t="s">
        <v>121</v>
      </c>
      <c r="K130" s="53" t="s">
        <v>121</v>
      </c>
      <c r="L130" s="53" t="s">
        <v>121</v>
      </c>
      <c r="M130" s="53" t="s">
        <v>121</v>
      </c>
      <c r="N130" s="53" t="s">
        <v>121</v>
      </c>
      <c r="O130" s="53" t="s">
        <v>121</v>
      </c>
      <c r="P130" s="53" t="s">
        <v>121</v>
      </c>
      <c r="Q130" s="53" t="s">
        <v>121</v>
      </c>
      <c r="R130" s="53" t="s">
        <v>121</v>
      </c>
      <c r="S130" s="53" t="s">
        <v>121</v>
      </c>
      <c r="T130" s="53" t="s">
        <v>121</v>
      </c>
      <c r="U130" s="53" t="s">
        <v>121</v>
      </c>
      <c r="V130" s="53" t="s">
        <v>121</v>
      </c>
      <c r="W130" s="53" t="s">
        <v>121</v>
      </c>
      <c r="X130" s="53" t="s">
        <v>121</v>
      </c>
      <c r="Y130" s="53" t="s">
        <v>121</v>
      </c>
      <c r="Z130" s="53" t="s">
        <v>121</v>
      </c>
      <c r="AA130" s="53" t="s">
        <v>121</v>
      </c>
      <c r="AB130" s="53" t="s">
        <v>121</v>
      </c>
      <c r="AC130" s="53" t="s">
        <v>121</v>
      </c>
      <c r="AD130" s="53" t="s">
        <v>121</v>
      </c>
      <c r="AE130" s="53" t="s">
        <v>121</v>
      </c>
      <c r="AF130" s="53" t="s">
        <v>121</v>
      </c>
      <c r="AG130" s="53" t="s">
        <v>121</v>
      </c>
      <c r="AH130" s="53" t="s">
        <v>121</v>
      </c>
      <c r="AI130" s="53" t="s">
        <v>121</v>
      </c>
      <c r="AJ130" s="53" t="s">
        <v>121</v>
      </c>
      <c r="AK130" s="53" t="s">
        <v>121</v>
      </c>
      <c r="AL130" s="53" t="s">
        <v>121</v>
      </c>
      <c r="AM130" s="53" t="s">
        <v>121</v>
      </c>
      <c r="AN130" s="53" t="s">
        <v>121</v>
      </c>
      <c r="AO130" s="53" t="s">
        <v>121</v>
      </c>
      <c r="AP130" s="53" t="s">
        <v>121</v>
      </c>
      <c r="AQ130" s="53" t="s">
        <v>121</v>
      </c>
      <c r="AR130" s="53" t="s">
        <v>121</v>
      </c>
      <c r="AS130" s="53" t="s">
        <v>121</v>
      </c>
      <c r="AT130" s="53" t="s">
        <v>121</v>
      </c>
      <c r="AU130" s="53" t="s">
        <v>121</v>
      </c>
      <c r="AV130" s="53" t="s">
        <v>121</v>
      </c>
      <c r="AW130" s="53" t="s">
        <v>121</v>
      </c>
      <c r="AX130" s="53" t="s">
        <v>121</v>
      </c>
      <c r="AY130" s="53" t="s">
        <v>121</v>
      </c>
      <c r="AZ130" s="53" t="s">
        <v>121</v>
      </c>
      <c r="BA130" s="53" t="s">
        <v>121</v>
      </c>
      <c r="BB130" s="53" t="s">
        <v>121</v>
      </c>
      <c r="BC130" s="53" t="s">
        <v>121</v>
      </c>
      <c r="BD130" s="53" t="s">
        <v>121</v>
      </c>
      <c r="BE130" s="53" t="s">
        <v>121</v>
      </c>
      <c r="BF130" s="53" t="s">
        <v>121</v>
      </c>
      <c r="BG130" s="53" t="s">
        <v>121</v>
      </c>
      <c r="BH130" s="53" t="s">
        <v>121</v>
      </c>
      <c r="BI130" s="53" t="s">
        <v>121</v>
      </c>
      <c r="BJ130" s="53" t="s">
        <v>121</v>
      </c>
    </row>
    <row r="131" spans="1:62" x14ac:dyDescent="0.3">
      <c r="A131" s="50" t="s">
        <v>71</v>
      </c>
    </row>
    <row r="132" spans="1:62" x14ac:dyDescent="0.3">
      <c r="A132" s="55" t="str">
        <f>'Input Sheet'!B173</f>
        <v>Computer Equipment</v>
      </c>
      <c r="C132" s="50">
        <f>Workings!C167</f>
        <v>31958.333333333332</v>
      </c>
      <c r="D132" s="50">
        <f>Workings!D167</f>
        <v>70750</v>
      </c>
      <c r="E132" s="50">
        <f>Workings!E167</f>
        <v>108875</v>
      </c>
      <c r="F132" s="50">
        <f>Workings!F167</f>
        <v>148791.66666666666</v>
      </c>
      <c r="G132" s="50">
        <f>Workings!G167</f>
        <v>188000</v>
      </c>
      <c r="H132" s="50">
        <f>Workings!H167</f>
        <v>238791.66666666666</v>
      </c>
      <c r="I132" s="50">
        <f>Workings!I167</f>
        <v>288666.66666666669</v>
      </c>
      <c r="J132" s="50">
        <f>Workings!J167</f>
        <v>337625</v>
      </c>
      <c r="K132" s="50">
        <f>Workings!K167</f>
        <v>385666.66666666669</v>
      </c>
      <c r="L132" s="50">
        <f>Workings!L167</f>
        <v>432791.66666666669</v>
      </c>
      <c r="M132" s="50">
        <f>Workings!M167</f>
        <v>479000</v>
      </c>
      <c r="N132" s="50">
        <f>Workings!N167</f>
        <v>524291.66666666663</v>
      </c>
      <c r="O132" s="50">
        <f>Workings!O167</f>
        <v>571125</v>
      </c>
      <c r="P132" s="50">
        <f>Workings!P167</f>
        <v>617000</v>
      </c>
      <c r="Q132" s="50">
        <f>Workings!Q167</f>
        <v>661916.66666666663</v>
      </c>
      <c r="R132" s="50">
        <f>Workings!R167</f>
        <v>705875</v>
      </c>
      <c r="S132" s="50">
        <f>Workings!S167</f>
        <v>748875</v>
      </c>
      <c r="T132" s="50">
        <f>Workings!T167</f>
        <v>790916.66666666663</v>
      </c>
      <c r="U132" s="50">
        <f>Workings!U167</f>
        <v>829541.66666666663</v>
      </c>
      <c r="V132" s="50">
        <f>Workings!V167</f>
        <v>877083.33333333326</v>
      </c>
      <c r="W132" s="50">
        <f>Workings!W167</f>
        <v>923541.66666666663</v>
      </c>
      <c r="X132" s="50">
        <f>Workings!X167</f>
        <v>968916.66666666663</v>
      </c>
      <c r="Y132" s="50">
        <f>Workings!Y167</f>
        <v>1013208.3333333333</v>
      </c>
      <c r="Z132" s="50">
        <f>Workings!Z167</f>
        <v>1056416.6666666667</v>
      </c>
      <c r="AA132" s="50">
        <f>Workings!AA167</f>
        <v>1098541.6666666665</v>
      </c>
      <c r="AB132" s="50">
        <f>Workings!AB167</f>
        <v>1139583.3333333333</v>
      </c>
      <c r="AC132" s="50">
        <f>Workings!AC167</f>
        <v>1179541.6666666665</v>
      </c>
      <c r="AD132" s="50">
        <f>Workings!AD167</f>
        <v>1218416.6666666665</v>
      </c>
      <c r="AE132" s="50">
        <f>Workings!AE167</f>
        <v>1256208.3333333333</v>
      </c>
      <c r="AF132" s="50">
        <f>Workings!AF167</f>
        <v>1292916.6666666665</v>
      </c>
      <c r="AG132" s="50">
        <f>Workings!AG167</f>
        <v>1333458.3333333333</v>
      </c>
      <c r="AH132" s="50">
        <f>Workings!AH167</f>
        <v>1375291.6666666665</v>
      </c>
      <c r="AI132" s="50">
        <f>Workings!AI167</f>
        <v>1415916.6666666665</v>
      </c>
      <c r="AJ132" s="50">
        <f>Workings!AJ167</f>
        <v>1455333.3333333333</v>
      </c>
      <c r="AK132" s="50">
        <f>Workings!AK167</f>
        <v>1493541.6666666665</v>
      </c>
      <c r="AL132" s="50">
        <f>Workings!AL167</f>
        <v>1530541.6666666665</v>
      </c>
      <c r="AM132" s="50">
        <f>Workings!AM167</f>
        <v>1566333.3333333333</v>
      </c>
      <c r="AN132" s="50">
        <f>Workings!AN167</f>
        <v>1600916.6666666665</v>
      </c>
      <c r="AO132" s="50">
        <f>Workings!AO167</f>
        <v>1636750</v>
      </c>
      <c r="AP132" s="50">
        <f>Workings!AP167</f>
        <v>1671333.3333333335</v>
      </c>
      <c r="AQ132" s="50">
        <f>Workings!AQ167</f>
        <v>1704666.6666666667</v>
      </c>
      <c r="AR132" s="50">
        <f>Workings!AR167</f>
        <v>1736750</v>
      </c>
      <c r="AS132" s="50">
        <f>Workings!AS167</f>
        <v>1767583.3333333335</v>
      </c>
      <c r="AT132" s="50">
        <f>Workings!AT167</f>
        <v>1797166.666666667</v>
      </c>
      <c r="AU132" s="50">
        <f>Workings!AU167</f>
        <v>1825500.0000000002</v>
      </c>
      <c r="AV132" s="50">
        <f>Workings!AV167</f>
        <v>1852583.3333333335</v>
      </c>
      <c r="AW132" s="50">
        <f>Workings!AW167</f>
        <v>1878416.666666667</v>
      </c>
      <c r="AX132" s="50">
        <f>Workings!AX167</f>
        <v>1905458.3333333337</v>
      </c>
      <c r="AY132" s="50">
        <f>Workings!AY167</f>
        <v>1938583.3333333337</v>
      </c>
      <c r="AZ132" s="50">
        <f>Workings!AZ167</f>
        <v>1970291.666666667</v>
      </c>
      <c r="BA132" s="50">
        <f>Workings!BA167</f>
        <v>2000583.3333333337</v>
      </c>
      <c r="BB132" s="50">
        <f>Workings!BB167</f>
        <v>2029458.3333333337</v>
      </c>
      <c r="BC132" s="50">
        <f>Workings!BC167</f>
        <v>2056916.666666667</v>
      </c>
      <c r="BD132" s="50">
        <f>Workings!BD167</f>
        <v>2082958.3333333337</v>
      </c>
      <c r="BE132" s="50">
        <f>Workings!BE167</f>
        <v>2107583.333333334</v>
      </c>
      <c r="BF132" s="50">
        <f>Workings!BF167</f>
        <v>2130791.666666667</v>
      </c>
      <c r="BG132" s="50">
        <f>Workings!BG167</f>
        <v>2152583.333333334</v>
      </c>
      <c r="BH132" s="50">
        <f>Workings!BH167</f>
        <v>2172958.333333334</v>
      </c>
      <c r="BI132" s="50">
        <f>Workings!BI167</f>
        <v>2191916.666666667</v>
      </c>
      <c r="BJ132" s="50">
        <f>Workings!BJ167</f>
        <v>2209458.333333334</v>
      </c>
    </row>
    <row r="133" spans="1:62" x14ac:dyDescent="0.3">
      <c r="A133" s="55" t="str">
        <f>'Input Sheet'!B174</f>
        <v>Furniture, Office &amp; Lab Equipment</v>
      </c>
      <c r="C133" s="50">
        <f>Workings!C177</f>
        <v>0</v>
      </c>
      <c r="D133" s="50">
        <f>Workings!D177</f>
        <v>0</v>
      </c>
      <c r="E133" s="50">
        <f>Workings!E177</f>
        <v>0</v>
      </c>
      <c r="F133" s="50">
        <f>Workings!F177</f>
        <v>0</v>
      </c>
      <c r="G133" s="50">
        <f>Workings!G177</f>
        <v>0</v>
      </c>
      <c r="H133" s="50">
        <f>Workings!H177</f>
        <v>0</v>
      </c>
      <c r="I133" s="50">
        <f>Workings!I177</f>
        <v>0</v>
      </c>
      <c r="J133" s="50">
        <f>Workings!J177</f>
        <v>0</v>
      </c>
      <c r="K133" s="50">
        <f>Workings!K177</f>
        <v>0</v>
      </c>
      <c r="L133" s="50">
        <f>Workings!L177</f>
        <v>0</v>
      </c>
      <c r="M133" s="50">
        <f>Workings!M177</f>
        <v>0</v>
      </c>
      <c r="N133" s="50">
        <f>Workings!N177</f>
        <v>0</v>
      </c>
      <c r="O133" s="50">
        <f>Workings!O177</f>
        <v>0</v>
      </c>
      <c r="P133" s="50">
        <f>Workings!P177</f>
        <v>0</v>
      </c>
      <c r="Q133" s="50">
        <f>Workings!Q177</f>
        <v>0</v>
      </c>
      <c r="R133" s="50">
        <f>Workings!R177</f>
        <v>0</v>
      </c>
      <c r="S133" s="50">
        <f>Workings!S177</f>
        <v>0</v>
      </c>
      <c r="T133" s="50">
        <f>Workings!T177</f>
        <v>0</v>
      </c>
      <c r="U133" s="50">
        <f>Workings!U177</f>
        <v>0</v>
      </c>
      <c r="V133" s="50">
        <f>Workings!V177</f>
        <v>0</v>
      </c>
      <c r="W133" s="50">
        <f>Workings!W177</f>
        <v>0</v>
      </c>
      <c r="X133" s="50">
        <f>Workings!X177</f>
        <v>0</v>
      </c>
      <c r="Y133" s="50">
        <f>Workings!Y177</f>
        <v>0</v>
      </c>
      <c r="Z133" s="50">
        <f>Workings!Z177</f>
        <v>0</v>
      </c>
      <c r="AA133" s="50">
        <f>Workings!AA177</f>
        <v>0</v>
      </c>
      <c r="AB133" s="50">
        <f>Workings!AB177</f>
        <v>0</v>
      </c>
      <c r="AC133" s="50">
        <f>Workings!AC177</f>
        <v>0</v>
      </c>
      <c r="AD133" s="50">
        <f>Workings!AD177</f>
        <v>0</v>
      </c>
      <c r="AE133" s="50">
        <f>Workings!AE177</f>
        <v>0</v>
      </c>
      <c r="AF133" s="50">
        <f>Workings!AF177</f>
        <v>0</v>
      </c>
      <c r="AG133" s="50">
        <f>Workings!AG177</f>
        <v>0</v>
      </c>
      <c r="AH133" s="50">
        <f>Workings!AH177</f>
        <v>0</v>
      </c>
      <c r="AI133" s="50">
        <f>Workings!AI177</f>
        <v>0</v>
      </c>
      <c r="AJ133" s="50">
        <f>Workings!AJ177</f>
        <v>0</v>
      </c>
      <c r="AK133" s="50">
        <f>Workings!AK177</f>
        <v>0</v>
      </c>
      <c r="AL133" s="50">
        <f>Workings!AL177</f>
        <v>0</v>
      </c>
      <c r="AM133" s="50">
        <f>Workings!AM177</f>
        <v>0</v>
      </c>
      <c r="AN133" s="50">
        <f>Workings!AN177</f>
        <v>0</v>
      </c>
      <c r="AO133" s="50">
        <f>Workings!AO177</f>
        <v>0</v>
      </c>
      <c r="AP133" s="50">
        <f>Workings!AP177</f>
        <v>0</v>
      </c>
      <c r="AQ133" s="50">
        <f>Workings!AQ177</f>
        <v>0</v>
      </c>
      <c r="AR133" s="50">
        <f>Workings!AR177</f>
        <v>0</v>
      </c>
      <c r="AS133" s="50">
        <f>Workings!AS177</f>
        <v>0</v>
      </c>
      <c r="AT133" s="50">
        <f>Workings!AT177</f>
        <v>0</v>
      </c>
      <c r="AU133" s="50">
        <f>Workings!AU177</f>
        <v>0</v>
      </c>
      <c r="AV133" s="50">
        <f>Workings!AV177</f>
        <v>0</v>
      </c>
      <c r="AW133" s="50">
        <f>Workings!AW177</f>
        <v>0</v>
      </c>
      <c r="AX133" s="50">
        <f>Workings!AX177</f>
        <v>0</v>
      </c>
      <c r="AY133" s="50">
        <f>Workings!AY177</f>
        <v>0</v>
      </c>
      <c r="AZ133" s="50">
        <f>Workings!AZ177</f>
        <v>0</v>
      </c>
      <c r="BA133" s="50">
        <f>Workings!BA177</f>
        <v>0</v>
      </c>
      <c r="BB133" s="50">
        <f>Workings!BB177</f>
        <v>0</v>
      </c>
      <c r="BC133" s="50">
        <f>Workings!BC177</f>
        <v>0</v>
      </c>
      <c r="BD133" s="50">
        <f>Workings!BD177</f>
        <v>0</v>
      </c>
      <c r="BE133" s="50">
        <f>Workings!BE177</f>
        <v>0</v>
      </c>
      <c r="BF133" s="50">
        <f>Workings!BF177</f>
        <v>0</v>
      </c>
      <c r="BG133" s="50">
        <f>Workings!BG177</f>
        <v>0</v>
      </c>
      <c r="BH133" s="50">
        <f>Workings!BH177</f>
        <v>0</v>
      </c>
      <c r="BI133" s="50">
        <f>Workings!BI177</f>
        <v>0</v>
      </c>
      <c r="BJ133" s="50">
        <f>Workings!BJ177</f>
        <v>0</v>
      </c>
    </row>
    <row r="134" spans="1:62" x14ac:dyDescent="0.3">
      <c r="A134" s="55" t="str">
        <f>'Input Sheet'!B175</f>
        <v>Other</v>
      </c>
      <c r="C134" s="50">
        <f>Workings!C187</f>
        <v>0</v>
      </c>
      <c r="D134" s="50">
        <f>Workings!D187</f>
        <v>0</v>
      </c>
      <c r="E134" s="50">
        <f>Workings!E187</f>
        <v>0</v>
      </c>
      <c r="F134" s="50">
        <f>Workings!F187</f>
        <v>0</v>
      </c>
      <c r="G134" s="50">
        <f>Workings!G187</f>
        <v>0</v>
      </c>
      <c r="H134" s="50">
        <f>Workings!H187</f>
        <v>0</v>
      </c>
      <c r="I134" s="50">
        <f>Workings!I187</f>
        <v>0</v>
      </c>
      <c r="J134" s="50">
        <f>Workings!J187</f>
        <v>0</v>
      </c>
      <c r="K134" s="50">
        <f>Workings!K187</f>
        <v>0</v>
      </c>
      <c r="L134" s="50">
        <f>Workings!L187</f>
        <v>0</v>
      </c>
      <c r="M134" s="50">
        <f>Workings!M187</f>
        <v>0</v>
      </c>
      <c r="N134" s="50">
        <f>Workings!N187</f>
        <v>0</v>
      </c>
      <c r="O134" s="50">
        <f>Workings!O187</f>
        <v>0</v>
      </c>
      <c r="P134" s="50">
        <f>Workings!P187</f>
        <v>0</v>
      </c>
      <c r="Q134" s="50">
        <f>Workings!Q187</f>
        <v>0</v>
      </c>
      <c r="R134" s="50">
        <f>Workings!R187</f>
        <v>0</v>
      </c>
      <c r="S134" s="50">
        <f>Workings!S187</f>
        <v>0</v>
      </c>
      <c r="T134" s="50">
        <f>Workings!T187</f>
        <v>0</v>
      </c>
      <c r="U134" s="50">
        <f>Workings!U187</f>
        <v>0</v>
      </c>
      <c r="V134" s="50">
        <f>Workings!V187</f>
        <v>0</v>
      </c>
      <c r="W134" s="50">
        <f>Workings!W187</f>
        <v>0</v>
      </c>
      <c r="X134" s="50">
        <f>Workings!X187</f>
        <v>0</v>
      </c>
      <c r="Y134" s="50">
        <f>Workings!Y187</f>
        <v>0</v>
      </c>
      <c r="Z134" s="50">
        <f>Workings!Z187</f>
        <v>0</v>
      </c>
      <c r="AA134" s="50">
        <f>Workings!AA187</f>
        <v>0</v>
      </c>
      <c r="AB134" s="50">
        <f>Workings!AB187</f>
        <v>0</v>
      </c>
      <c r="AC134" s="50">
        <f>Workings!AC187</f>
        <v>0</v>
      </c>
      <c r="AD134" s="50">
        <f>Workings!AD187</f>
        <v>0</v>
      </c>
      <c r="AE134" s="50">
        <f>Workings!AE187</f>
        <v>0</v>
      </c>
      <c r="AF134" s="50">
        <f>Workings!AF187</f>
        <v>0</v>
      </c>
      <c r="AG134" s="50">
        <f>Workings!AG187</f>
        <v>0</v>
      </c>
      <c r="AH134" s="50">
        <f>Workings!AH187</f>
        <v>0</v>
      </c>
      <c r="AI134" s="50">
        <f>Workings!AI187</f>
        <v>0</v>
      </c>
      <c r="AJ134" s="50">
        <f>Workings!AJ187</f>
        <v>0</v>
      </c>
      <c r="AK134" s="50">
        <f>Workings!AK187</f>
        <v>0</v>
      </c>
      <c r="AL134" s="50">
        <f>Workings!AL187</f>
        <v>0</v>
      </c>
      <c r="AM134" s="50">
        <f>Workings!AM187</f>
        <v>0</v>
      </c>
      <c r="AN134" s="50">
        <f>Workings!AN187</f>
        <v>0</v>
      </c>
      <c r="AO134" s="50">
        <f>Workings!AO187</f>
        <v>0</v>
      </c>
      <c r="AP134" s="50">
        <f>Workings!AP187</f>
        <v>0</v>
      </c>
      <c r="AQ134" s="50">
        <f>Workings!AQ187</f>
        <v>0</v>
      </c>
      <c r="AR134" s="50">
        <f>Workings!AR187</f>
        <v>0</v>
      </c>
      <c r="AS134" s="50">
        <f>Workings!AS187</f>
        <v>0</v>
      </c>
      <c r="AT134" s="50">
        <f>Workings!AT187</f>
        <v>0</v>
      </c>
      <c r="AU134" s="50">
        <f>Workings!AU187</f>
        <v>0</v>
      </c>
      <c r="AV134" s="50">
        <f>Workings!AV187</f>
        <v>0</v>
      </c>
      <c r="AW134" s="50">
        <f>Workings!AW187</f>
        <v>0</v>
      </c>
      <c r="AX134" s="50">
        <f>Workings!AX187</f>
        <v>0</v>
      </c>
      <c r="AY134" s="50">
        <f>Workings!AY187</f>
        <v>0</v>
      </c>
      <c r="AZ134" s="50">
        <f>Workings!AZ187</f>
        <v>0</v>
      </c>
      <c r="BA134" s="50">
        <f>Workings!BA187</f>
        <v>0</v>
      </c>
      <c r="BB134" s="50">
        <f>Workings!BB187</f>
        <v>0</v>
      </c>
      <c r="BC134" s="50">
        <f>Workings!BC187</f>
        <v>0</v>
      </c>
      <c r="BD134" s="50">
        <f>Workings!BD187</f>
        <v>0</v>
      </c>
      <c r="BE134" s="50">
        <f>Workings!BE187</f>
        <v>0</v>
      </c>
      <c r="BF134" s="50">
        <f>Workings!BF187</f>
        <v>0</v>
      </c>
      <c r="BG134" s="50">
        <f>Workings!BG187</f>
        <v>0</v>
      </c>
      <c r="BH134" s="50">
        <f>Workings!BH187</f>
        <v>0</v>
      </c>
      <c r="BI134" s="50">
        <f>Workings!BI187</f>
        <v>0</v>
      </c>
      <c r="BJ134" s="50">
        <f>Workings!BJ187</f>
        <v>0</v>
      </c>
    </row>
    <row r="135" spans="1:62" x14ac:dyDescent="0.3">
      <c r="A135" s="55" t="str">
        <f>'Input Sheet'!B176</f>
        <v>Other</v>
      </c>
      <c r="C135" s="50">
        <f>Workings!C197</f>
        <v>0</v>
      </c>
      <c r="D135" s="50">
        <f>Workings!D197</f>
        <v>0</v>
      </c>
      <c r="E135" s="50">
        <f>Workings!E197</f>
        <v>0</v>
      </c>
      <c r="F135" s="50">
        <f>Workings!F197</f>
        <v>0</v>
      </c>
      <c r="G135" s="50">
        <f>Workings!G197</f>
        <v>0</v>
      </c>
      <c r="H135" s="50">
        <f>Workings!H197</f>
        <v>0</v>
      </c>
      <c r="I135" s="50">
        <f>Workings!I197</f>
        <v>0</v>
      </c>
      <c r="J135" s="50">
        <f>Workings!J197</f>
        <v>0</v>
      </c>
      <c r="K135" s="50">
        <f>Workings!K197</f>
        <v>0</v>
      </c>
      <c r="L135" s="50">
        <f>Workings!L197</f>
        <v>0</v>
      </c>
      <c r="M135" s="50">
        <f>Workings!M197</f>
        <v>0</v>
      </c>
      <c r="N135" s="50">
        <f>Workings!N197</f>
        <v>0</v>
      </c>
      <c r="O135" s="50">
        <f>Workings!O197</f>
        <v>0</v>
      </c>
      <c r="P135" s="50">
        <f>Workings!P197</f>
        <v>0</v>
      </c>
      <c r="Q135" s="50">
        <f>Workings!Q197</f>
        <v>0</v>
      </c>
      <c r="R135" s="50">
        <f>Workings!R197</f>
        <v>0</v>
      </c>
      <c r="S135" s="50">
        <f>Workings!S197</f>
        <v>0</v>
      </c>
      <c r="T135" s="50">
        <f>Workings!T197</f>
        <v>0</v>
      </c>
      <c r="U135" s="50">
        <f>Workings!U197</f>
        <v>0</v>
      </c>
      <c r="V135" s="50">
        <f>Workings!V197</f>
        <v>0</v>
      </c>
      <c r="W135" s="50">
        <f>Workings!W197</f>
        <v>0</v>
      </c>
      <c r="X135" s="50">
        <f>Workings!X197</f>
        <v>0</v>
      </c>
      <c r="Y135" s="50">
        <f>Workings!Y197</f>
        <v>0</v>
      </c>
      <c r="Z135" s="50">
        <f>Workings!Z197</f>
        <v>0</v>
      </c>
      <c r="AA135" s="50">
        <f>Workings!AA197</f>
        <v>0</v>
      </c>
      <c r="AB135" s="50">
        <f>Workings!AB197</f>
        <v>0</v>
      </c>
      <c r="AC135" s="50">
        <f>Workings!AC197</f>
        <v>0</v>
      </c>
      <c r="AD135" s="50">
        <f>Workings!AD197</f>
        <v>0</v>
      </c>
      <c r="AE135" s="50">
        <f>Workings!AE197</f>
        <v>0</v>
      </c>
      <c r="AF135" s="50">
        <f>Workings!AF197</f>
        <v>0</v>
      </c>
      <c r="AG135" s="50">
        <f>Workings!AG197</f>
        <v>0</v>
      </c>
      <c r="AH135" s="50">
        <f>Workings!AH197</f>
        <v>0</v>
      </c>
      <c r="AI135" s="50">
        <f>Workings!AI197</f>
        <v>0</v>
      </c>
      <c r="AJ135" s="50">
        <f>Workings!AJ197</f>
        <v>0</v>
      </c>
      <c r="AK135" s="50">
        <f>Workings!AK197</f>
        <v>0</v>
      </c>
      <c r="AL135" s="50">
        <f>Workings!AL197</f>
        <v>0</v>
      </c>
      <c r="AM135" s="50">
        <f>Workings!AM197</f>
        <v>0</v>
      </c>
      <c r="AN135" s="50">
        <f>Workings!AN197</f>
        <v>0</v>
      </c>
      <c r="AO135" s="50">
        <f>Workings!AO197</f>
        <v>0</v>
      </c>
      <c r="AP135" s="50">
        <f>Workings!AP197</f>
        <v>0</v>
      </c>
      <c r="AQ135" s="50">
        <f>Workings!AQ197</f>
        <v>0</v>
      </c>
      <c r="AR135" s="50">
        <f>Workings!AR197</f>
        <v>0</v>
      </c>
      <c r="AS135" s="50">
        <f>Workings!AS197</f>
        <v>0</v>
      </c>
      <c r="AT135" s="50">
        <f>Workings!AT197</f>
        <v>0</v>
      </c>
      <c r="AU135" s="50">
        <f>Workings!AU197</f>
        <v>0</v>
      </c>
      <c r="AV135" s="50">
        <f>Workings!AV197</f>
        <v>0</v>
      </c>
      <c r="AW135" s="50">
        <f>Workings!AW197</f>
        <v>0</v>
      </c>
      <c r="AX135" s="50">
        <f>Workings!AX197</f>
        <v>0</v>
      </c>
      <c r="AY135" s="50">
        <f>Workings!AY197</f>
        <v>0</v>
      </c>
      <c r="AZ135" s="50">
        <f>Workings!AZ197</f>
        <v>0</v>
      </c>
      <c r="BA135" s="50">
        <f>Workings!BA197</f>
        <v>0</v>
      </c>
      <c r="BB135" s="50">
        <f>Workings!BB197</f>
        <v>0</v>
      </c>
      <c r="BC135" s="50">
        <f>Workings!BC197</f>
        <v>0</v>
      </c>
      <c r="BD135" s="50">
        <f>Workings!BD197</f>
        <v>0</v>
      </c>
      <c r="BE135" s="50">
        <f>Workings!BE197</f>
        <v>0</v>
      </c>
      <c r="BF135" s="50">
        <f>Workings!BF197</f>
        <v>0</v>
      </c>
      <c r="BG135" s="50">
        <f>Workings!BG197</f>
        <v>0</v>
      </c>
      <c r="BH135" s="50">
        <f>Workings!BH197</f>
        <v>0</v>
      </c>
      <c r="BI135" s="50">
        <f>Workings!BI197</f>
        <v>0</v>
      </c>
      <c r="BJ135" s="50">
        <f>Workings!BJ197</f>
        <v>0</v>
      </c>
    </row>
    <row r="136" spans="1:62" x14ac:dyDescent="0.3">
      <c r="A136" s="55" t="str">
        <f>'Input Sheet'!B177</f>
        <v>Other</v>
      </c>
      <c r="C136" s="50">
        <f>Workings!C207</f>
        <v>0</v>
      </c>
      <c r="D136" s="50">
        <f>Workings!D207</f>
        <v>0</v>
      </c>
      <c r="E136" s="50">
        <f>Workings!E207</f>
        <v>0</v>
      </c>
      <c r="F136" s="50">
        <f>Workings!F207</f>
        <v>0</v>
      </c>
      <c r="G136" s="50">
        <f>Workings!G207</f>
        <v>0</v>
      </c>
      <c r="H136" s="50">
        <f>Workings!H207</f>
        <v>0</v>
      </c>
      <c r="I136" s="50">
        <f>Workings!I207</f>
        <v>0</v>
      </c>
      <c r="J136" s="50">
        <f>Workings!J207</f>
        <v>0</v>
      </c>
      <c r="K136" s="50">
        <f>Workings!K207</f>
        <v>0</v>
      </c>
      <c r="L136" s="50">
        <f>Workings!L207</f>
        <v>0</v>
      </c>
      <c r="M136" s="50">
        <f>Workings!M207</f>
        <v>0</v>
      </c>
      <c r="N136" s="50">
        <f>Workings!N207</f>
        <v>0</v>
      </c>
      <c r="O136" s="50">
        <f>Workings!O207</f>
        <v>0</v>
      </c>
      <c r="P136" s="50">
        <f>Workings!P207</f>
        <v>0</v>
      </c>
      <c r="Q136" s="50">
        <f>Workings!Q207</f>
        <v>0</v>
      </c>
      <c r="R136" s="50">
        <f>Workings!R207</f>
        <v>0</v>
      </c>
      <c r="S136" s="50">
        <f>Workings!S207</f>
        <v>0</v>
      </c>
      <c r="T136" s="50">
        <f>Workings!T207</f>
        <v>0</v>
      </c>
      <c r="U136" s="50">
        <f>Workings!U207</f>
        <v>0</v>
      </c>
      <c r="V136" s="50">
        <f>Workings!V207</f>
        <v>0</v>
      </c>
      <c r="W136" s="50">
        <f>Workings!W207</f>
        <v>0</v>
      </c>
      <c r="X136" s="50">
        <f>Workings!X207</f>
        <v>0</v>
      </c>
      <c r="Y136" s="50">
        <f>Workings!Y207</f>
        <v>0</v>
      </c>
      <c r="Z136" s="50">
        <f>Workings!Z207</f>
        <v>0</v>
      </c>
      <c r="AA136" s="50">
        <f>Workings!AA207</f>
        <v>0</v>
      </c>
      <c r="AB136" s="50">
        <f>Workings!AB207</f>
        <v>0</v>
      </c>
      <c r="AC136" s="50">
        <f>Workings!AC207</f>
        <v>0</v>
      </c>
      <c r="AD136" s="50">
        <f>Workings!AD207</f>
        <v>0</v>
      </c>
      <c r="AE136" s="50">
        <f>Workings!AE207</f>
        <v>0</v>
      </c>
      <c r="AF136" s="50">
        <f>Workings!AF207</f>
        <v>0</v>
      </c>
      <c r="AG136" s="50">
        <f>Workings!AG207</f>
        <v>0</v>
      </c>
      <c r="AH136" s="50">
        <f>Workings!AH207</f>
        <v>0</v>
      </c>
      <c r="AI136" s="50">
        <f>Workings!AI207</f>
        <v>0</v>
      </c>
      <c r="AJ136" s="50">
        <f>Workings!AJ207</f>
        <v>0</v>
      </c>
      <c r="AK136" s="50">
        <f>Workings!AK207</f>
        <v>0</v>
      </c>
      <c r="AL136" s="50">
        <f>Workings!AL207</f>
        <v>0</v>
      </c>
      <c r="AM136" s="50">
        <f>Workings!AM207</f>
        <v>0</v>
      </c>
      <c r="AN136" s="50">
        <f>Workings!AN207</f>
        <v>0</v>
      </c>
      <c r="AO136" s="50">
        <f>Workings!AO207</f>
        <v>0</v>
      </c>
      <c r="AP136" s="50">
        <f>Workings!AP207</f>
        <v>0</v>
      </c>
      <c r="AQ136" s="50">
        <f>Workings!AQ207</f>
        <v>0</v>
      </c>
      <c r="AR136" s="50">
        <f>Workings!AR207</f>
        <v>0</v>
      </c>
      <c r="AS136" s="50">
        <f>Workings!AS207</f>
        <v>0</v>
      </c>
      <c r="AT136" s="50">
        <f>Workings!AT207</f>
        <v>0</v>
      </c>
      <c r="AU136" s="50">
        <f>Workings!AU207</f>
        <v>0</v>
      </c>
      <c r="AV136" s="50">
        <f>Workings!AV207</f>
        <v>0</v>
      </c>
      <c r="AW136" s="50">
        <f>Workings!AW207</f>
        <v>0</v>
      </c>
      <c r="AX136" s="50">
        <f>Workings!AX207</f>
        <v>0</v>
      </c>
      <c r="AY136" s="50">
        <f>Workings!AY207</f>
        <v>0</v>
      </c>
      <c r="AZ136" s="50">
        <f>Workings!AZ207</f>
        <v>0</v>
      </c>
      <c r="BA136" s="50">
        <f>Workings!BA207</f>
        <v>0</v>
      </c>
      <c r="BB136" s="50">
        <f>Workings!BB207</f>
        <v>0</v>
      </c>
      <c r="BC136" s="50">
        <f>Workings!BC207</f>
        <v>0</v>
      </c>
      <c r="BD136" s="50">
        <f>Workings!BD207</f>
        <v>0</v>
      </c>
      <c r="BE136" s="50">
        <f>Workings!BE207</f>
        <v>0</v>
      </c>
      <c r="BF136" s="50">
        <f>Workings!BF207</f>
        <v>0</v>
      </c>
      <c r="BG136" s="50">
        <f>Workings!BG207</f>
        <v>0</v>
      </c>
      <c r="BH136" s="50">
        <f>Workings!BH207</f>
        <v>0</v>
      </c>
      <c r="BI136" s="50">
        <f>Workings!BI207</f>
        <v>0</v>
      </c>
      <c r="BJ136" s="50">
        <f>Workings!BJ207</f>
        <v>0</v>
      </c>
    </row>
    <row r="137" spans="1:62" x14ac:dyDescent="0.3">
      <c r="C137" s="56">
        <f>SUM(C132:C136)</f>
        <v>31958.333333333332</v>
      </c>
      <c r="D137" s="56">
        <f t="shared" ref="D137:AL137" si="35">SUM(D132:D136)</f>
        <v>70750</v>
      </c>
      <c r="E137" s="56">
        <f t="shared" si="35"/>
        <v>108875</v>
      </c>
      <c r="F137" s="56">
        <f t="shared" si="35"/>
        <v>148791.66666666666</v>
      </c>
      <c r="G137" s="56">
        <f t="shared" si="35"/>
        <v>188000</v>
      </c>
      <c r="H137" s="56">
        <f t="shared" si="35"/>
        <v>238791.66666666666</v>
      </c>
      <c r="I137" s="56">
        <f t="shared" si="35"/>
        <v>288666.66666666669</v>
      </c>
      <c r="J137" s="56">
        <f t="shared" si="35"/>
        <v>337625</v>
      </c>
      <c r="K137" s="56">
        <f t="shared" si="35"/>
        <v>385666.66666666669</v>
      </c>
      <c r="L137" s="56">
        <f t="shared" si="35"/>
        <v>432791.66666666669</v>
      </c>
      <c r="M137" s="56">
        <f t="shared" si="35"/>
        <v>479000</v>
      </c>
      <c r="N137" s="56">
        <f t="shared" si="35"/>
        <v>524291.66666666663</v>
      </c>
      <c r="O137" s="56">
        <f t="shared" si="35"/>
        <v>571125</v>
      </c>
      <c r="P137" s="56">
        <f t="shared" si="35"/>
        <v>617000</v>
      </c>
      <c r="Q137" s="56">
        <f t="shared" si="35"/>
        <v>661916.66666666663</v>
      </c>
      <c r="R137" s="56">
        <f t="shared" si="35"/>
        <v>705875</v>
      </c>
      <c r="S137" s="56">
        <f t="shared" si="35"/>
        <v>748875</v>
      </c>
      <c r="T137" s="56">
        <f t="shared" si="35"/>
        <v>790916.66666666663</v>
      </c>
      <c r="U137" s="56">
        <f t="shared" si="35"/>
        <v>829541.66666666663</v>
      </c>
      <c r="V137" s="56">
        <f t="shared" si="35"/>
        <v>877083.33333333326</v>
      </c>
      <c r="W137" s="56">
        <f t="shared" si="35"/>
        <v>923541.66666666663</v>
      </c>
      <c r="X137" s="56">
        <f t="shared" si="35"/>
        <v>968916.66666666663</v>
      </c>
      <c r="Y137" s="56">
        <f t="shared" si="35"/>
        <v>1013208.3333333333</v>
      </c>
      <c r="Z137" s="56">
        <f t="shared" si="35"/>
        <v>1056416.6666666667</v>
      </c>
      <c r="AA137" s="56">
        <f t="shared" si="35"/>
        <v>1098541.6666666665</v>
      </c>
      <c r="AB137" s="56">
        <f t="shared" si="35"/>
        <v>1139583.3333333333</v>
      </c>
      <c r="AC137" s="56">
        <f t="shared" si="35"/>
        <v>1179541.6666666665</v>
      </c>
      <c r="AD137" s="56">
        <f t="shared" si="35"/>
        <v>1218416.6666666665</v>
      </c>
      <c r="AE137" s="56">
        <f t="shared" si="35"/>
        <v>1256208.3333333333</v>
      </c>
      <c r="AF137" s="56">
        <f t="shared" si="35"/>
        <v>1292916.6666666665</v>
      </c>
      <c r="AG137" s="56">
        <f t="shared" si="35"/>
        <v>1333458.3333333333</v>
      </c>
      <c r="AH137" s="56">
        <f t="shared" si="35"/>
        <v>1375291.6666666665</v>
      </c>
      <c r="AI137" s="56">
        <f t="shared" si="35"/>
        <v>1415916.6666666665</v>
      </c>
      <c r="AJ137" s="56">
        <f t="shared" si="35"/>
        <v>1455333.3333333333</v>
      </c>
      <c r="AK137" s="56">
        <f t="shared" si="35"/>
        <v>1493541.6666666665</v>
      </c>
      <c r="AL137" s="56">
        <f t="shared" si="35"/>
        <v>1530541.6666666665</v>
      </c>
      <c r="AM137" s="56">
        <f t="shared" ref="AM137:BJ137" si="36">SUM(AM132:AM136)</f>
        <v>1566333.3333333333</v>
      </c>
      <c r="AN137" s="56">
        <f t="shared" si="36"/>
        <v>1600916.6666666665</v>
      </c>
      <c r="AO137" s="56">
        <f t="shared" si="36"/>
        <v>1636750</v>
      </c>
      <c r="AP137" s="56">
        <f t="shared" si="36"/>
        <v>1671333.3333333335</v>
      </c>
      <c r="AQ137" s="56">
        <f t="shared" si="36"/>
        <v>1704666.6666666667</v>
      </c>
      <c r="AR137" s="56">
        <f t="shared" si="36"/>
        <v>1736750</v>
      </c>
      <c r="AS137" s="56">
        <f t="shared" si="36"/>
        <v>1767583.3333333335</v>
      </c>
      <c r="AT137" s="56">
        <f t="shared" si="36"/>
        <v>1797166.666666667</v>
      </c>
      <c r="AU137" s="56">
        <f t="shared" si="36"/>
        <v>1825500.0000000002</v>
      </c>
      <c r="AV137" s="56">
        <f t="shared" si="36"/>
        <v>1852583.3333333335</v>
      </c>
      <c r="AW137" s="56">
        <f t="shared" si="36"/>
        <v>1878416.666666667</v>
      </c>
      <c r="AX137" s="56">
        <f t="shared" si="36"/>
        <v>1905458.3333333337</v>
      </c>
      <c r="AY137" s="56">
        <f t="shared" si="36"/>
        <v>1938583.3333333337</v>
      </c>
      <c r="AZ137" s="56">
        <f t="shared" si="36"/>
        <v>1970291.666666667</v>
      </c>
      <c r="BA137" s="56">
        <f t="shared" si="36"/>
        <v>2000583.3333333337</v>
      </c>
      <c r="BB137" s="56">
        <f t="shared" si="36"/>
        <v>2029458.3333333337</v>
      </c>
      <c r="BC137" s="56">
        <f t="shared" si="36"/>
        <v>2056916.666666667</v>
      </c>
      <c r="BD137" s="56">
        <f t="shared" si="36"/>
        <v>2082958.3333333337</v>
      </c>
      <c r="BE137" s="56">
        <f t="shared" si="36"/>
        <v>2107583.333333334</v>
      </c>
      <c r="BF137" s="56">
        <f t="shared" si="36"/>
        <v>2130791.666666667</v>
      </c>
      <c r="BG137" s="56">
        <f t="shared" si="36"/>
        <v>2152583.333333334</v>
      </c>
      <c r="BH137" s="56">
        <f t="shared" si="36"/>
        <v>2172958.333333334</v>
      </c>
      <c r="BI137" s="56">
        <f t="shared" si="36"/>
        <v>2191916.666666667</v>
      </c>
      <c r="BJ137" s="56">
        <f t="shared" si="36"/>
        <v>2209458.333333334</v>
      </c>
    </row>
    <row r="139" spans="1:62" x14ac:dyDescent="0.3">
      <c r="A139" s="50" t="s">
        <v>72</v>
      </c>
    </row>
    <row r="140" spans="1:62" x14ac:dyDescent="0.3">
      <c r="A140" s="55" t="s">
        <v>73</v>
      </c>
      <c r="C140" s="50">
        <f>Workings!C269</f>
        <v>5875</v>
      </c>
      <c r="D140" s="50">
        <f>Workings!D269</f>
        <v>11750</v>
      </c>
      <c r="E140" s="50">
        <f>Workings!E269</f>
        <v>17625</v>
      </c>
      <c r="F140" s="50">
        <f>Workings!F269</f>
        <v>23500</v>
      </c>
      <c r="G140" s="50">
        <f>Workings!G269</f>
        <v>29375</v>
      </c>
      <c r="H140" s="50">
        <f>Workings!H269</f>
        <v>86070</v>
      </c>
      <c r="I140" s="50">
        <f>Workings!I269</f>
        <v>105469</v>
      </c>
      <c r="J140" s="50">
        <f>Workings!J269</f>
        <v>127596</v>
      </c>
      <c r="K140" s="50">
        <f>Workings!K269</f>
        <v>149213</v>
      </c>
      <c r="L140" s="50">
        <f>Workings!L269</f>
        <v>170341</v>
      </c>
      <c r="M140" s="50">
        <f>Workings!M269</f>
        <v>190997</v>
      </c>
      <c r="N140" s="50">
        <f>Workings!N269</f>
        <v>211194</v>
      </c>
      <c r="O140" s="50">
        <f>Workings!O269</f>
        <v>260320</v>
      </c>
      <c r="P140" s="50">
        <f>Workings!P269</f>
        <v>295613</v>
      </c>
      <c r="Q140" s="50">
        <f>Workings!Q269</f>
        <v>330355</v>
      </c>
      <c r="R140" s="50">
        <f>Workings!R269</f>
        <v>364565</v>
      </c>
      <c r="S140" s="50">
        <f>Workings!S269</f>
        <v>398261</v>
      </c>
      <c r="T140" s="50">
        <f>Workings!T269</f>
        <v>431457</v>
      </c>
      <c r="U140" s="50">
        <f>Workings!U269</f>
        <v>467398</v>
      </c>
      <c r="V140" s="50">
        <f>Workings!V269</f>
        <v>508740</v>
      </c>
      <c r="W140" s="50">
        <f>Workings!W269</f>
        <v>549754</v>
      </c>
      <c r="X140" s="50">
        <f>Workings!X269</f>
        <v>590450</v>
      </c>
      <c r="Y140" s="50">
        <f>Workings!Y269</f>
        <v>630834</v>
      </c>
      <c r="Z140" s="50">
        <f>Workings!Z269</f>
        <v>670914</v>
      </c>
      <c r="AA140" s="50">
        <f>Workings!AA269</f>
        <v>779850</v>
      </c>
      <c r="AB140" s="50">
        <f>Workings!AB269</f>
        <v>826265</v>
      </c>
      <c r="AC140" s="50">
        <f>Workings!AC269</f>
        <v>872270</v>
      </c>
      <c r="AD140" s="50">
        <f>Workings!AD269</f>
        <v>917880</v>
      </c>
      <c r="AE140" s="50">
        <f>Workings!AE269</f>
        <v>963103</v>
      </c>
      <c r="AF140" s="50">
        <f>Workings!AF269</f>
        <v>1007959</v>
      </c>
      <c r="AG140" s="50">
        <f>Workings!AG269</f>
        <v>1066029</v>
      </c>
      <c r="AH140" s="50">
        <f>Workings!AH269</f>
        <v>1123770</v>
      </c>
      <c r="AI140" s="50">
        <f>Workings!AI269</f>
        <v>1181192</v>
      </c>
      <c r="AJ140" s="50">
        <f>Workings!AJ269</f>
        <v>1238308</v>
      </c>
      <c r="AK140" s="50">
        <f>Workings!AK269</f>
        <v>1295123</v>
      </c>
      <c r="AL140" s="50">
        <f>Workings!AL269</f>
        <v>1351647</v>
      </c>
      <c r="AM140" s="50">
        <f>Workings!AM269</f>
        <v>1547926</v>
      </c>
      <c r="AN140" s="50">
        <f>Workings!AN269</f>
        <v>1609738</v>
      </c>
      <c r="AO140" s="50">
        <f>Workings!AO269</f>
        <v>1671262</v>
      </c>
      <c r="AP140" s="50">
        <f>Workings!AP269</f>
        <v>1732504</v>
      </c>
      <c r="AQ140" s="50">
        <f>Workings!AQ269</f>
        <v>1793475</v>
      </c>
      <c r="AR140" s="50">
        <f>Workings!AR269</f>
        <v>1854185</v>
      </c>
      <c r="AS140" s="50">
        <f>Workings!AS269</f>
        <v>1914650</v>
      </c>
      <c r="AT140" s="50">
        <f>Workings!AT269</f>
        <v>1974871</v>
      </c>
      <c r="AU140" s="50">
        <f>Workings!AU269</f>
        <v>2034863</v>
      </c>
      <c r="AV140" s="50">
        <f>Workings!AV269</f>
        <v>2094633</v>
      </c>
      <c r="AW140" s="50">
        <f>Workings!AW269</f>
        <v>2154192</v>
      </c>
      <c r="AX140" s="50">
        <f>Workings!AX269</f>
        <v>2213550</v>
      </c>
      <c r="AY140" s="50">
        <f>Workings!AY269</f>
        <v>2385133</v>
      </c>
      <c r="AZ140" s="50">
        <f>Workings!AZ269</f>
        <v>2469511</v>
      </c>
      <c r="BA140" s="50">
        <f>Workings!BA269</f>
        <v>2553722</v>
      </c>
      <c r="BB140" s="50">
        <f>Workings!BB269</f>
        <v>2637778</v>
      </c>
      <c r="BC140" s="50">
        <f>Workings!BC269</f>
        <v>2721685</v>
      </c>
      <c r="BD140" s="50">
        <f>Workings!BD269</f>
        <v>2805445</v>
      </c>
      <c r="BE140" s="50">
        <f>Workings!BE269</f>
        <v>2889068</v>
      </c>
      <c r="BF140" s="50">
        <f>Workings!BF269</f>
        <v>2972560</v>
      </c>
      <c r="BG140" s="50">
        <f>Workings!BG269</f>
        <v>3055931</v>
      </c>
      <c r="BH140" s="50">
        <f>Workings!BH269</f>
        <v>3139184</v>
      </c>
      <c r="BI140" s="50">
        <f>Workings!BI269</f>
        <v>3222328</v>
      </c>
      <c r="BJ140" s="50">
        <f>Workings!BJ269</f>
        <v>3305371</v>
      </c>
    </row>
    <row r="141" spans="1:62" x14ac:dyDescent="0.3">
      <c r="A141" s="55" t="s">
        <v>148</v>
      </c>
      <c r="C141" s="50">
        <f>IF(Workings!C348&gt;0,Workings!C348,0)</f>
        <v>14457</v>
      </c>
      <c r="D141" s="50">
        <f>IF(Workings!D348&gt;0,Workings!D348,0)</f>
        <v>32024</v>
      </c>
      <c r="E141" s="50">
        <f>IF(Workings!E348&gt;0,Workings!E348,0)</f>
        <v>46140</v>
      </c>
      <c r="F141" s="50">
        <f>IF(Workings!F348&gt;0,Workings!F348,0)</f>
        <v>14602</v>
      </c>
      <c r="G141" s="50">
        <f>IF(Workings!G348&gt;0,Workings!G348,0)</f>
        <v>27502</v>
      </c>
      <c r="H141" s="50">
        <f>IF(Workings!H348&gt;0,Workings!H348,0)</f>
        <v>39104</v>
      </c>
      <c r="I141" s="50">
        <f>IF(Workings!I348&gt;0,Workings!I348,0)</f>
        <v>4500</v>
      </c>
      <c r="J141" s="50">
        <f>IF(Workings!J348&gt;0,Workings!J348,0)</f>
        <v>5893</v>
      </c>
      <c r="K141" s="50">
        <f>IF(Workings!K348&gt;0,Workings!K348,0)</f>
        <v>4255</v>
      </c>
      <c r="L141" s="50">
        <f>IF(Workings!L348&gt;0,Workings!L348,0)</f>
        <v>0</v>
      </c>
      <c r="M141" s="50">
        <f>IF(Workings!M348&gt;0,Workings!M348,0)</f>
        <v>0</v>
      </c>
      <c r="N141" s="50">
        <f>IF(Workings!N348&gt;0,Workings!N348,0)</f>
        <v>0</v>
      </c>
      <c r="O141" s="50">
        <f>IF(Workings!O348&gt;0,Workings!O348,0)</f>
        <v>3022</v>
      </c>
      <c r="P141" s="50">
        <f>IF(Workings!P348&gt;0,Workings!P348,0)</f>
        <v>212</v>
      </c>
      <c r="Q141" s="50">
        <f>IF(Workings!Q348&gt;0,Workings!Q348,0)</f>
        <v>0</v>
      </c>
      <c r="R141" s="50">
        <f>IF(Workings!R348&gt;0,Workings!R348,0)</f>
        <v>0</v>
      </c>
      <c r="S141" s="50">
        <f>IF(Workings!S348&gt;0,Workings!S348,0)</f>
        <v>0</v>
      </c>
      <c r="T141" s="50">
        <f>IF(Workings!T348&gt;0,Workings!T348,0)</f>
        <v>0</v>
      </c>
      <c r="U141" s="50">
        <f>IF(Workings!U348&gt;0,Workings!U348,0)</f>
        <v>0</v>
      </c>
      <c r="V141" s="50">
        <f>IF(Workings!V348&gt;0,Workings!V348,0)</f>
        <v>0</v>
      </c>
      <c r="W141" s="50">
        <f>IF(Workings!W348&gt;0,Workings!W348,0)</f>
        <v>0</v>
      </c>
      <c r="X141" s="50">
        <f>IF(Workings!X348&gt;0,Workings!X348,0)</f>
        <v>0</v>
      </c>
      <c r="Y141" s="50">
        <f>IF(Workings!Y348&gt;0,Workings!Y348,0)</f>
        <v>0</v>
      </c>
      <c r="Z141" s="50">
        <f>IF(Workings!Z348&gt;0,Workings!Z348,0)</f>
        <v>0</v>
      </c>
      <c r="AA141" s="50">
        <f>IF(Workings!AA348&gt;0,Workings!AA348,0)</f>
        <v>0</v>
      </c>
      <c r="AB141" s="50">
        <f>IF(Workings!AB348&gt;0,Workings!AB348,0)</f>
        <v>0</v>
      </c>
      <c r="AC141" s="50">
        <f>IF(Workings!AC348&gt;0,Workings!AC348,0)</f>
        <v>0</v>
      </c>
      <c r="AD141" s="50">
        <f>IF(Workings!AD348&gt;0,Workings!AD348,0)</f>
        <v>0</v>
      </c>
      <c r="AE141" s="50">
        <f>IF(Workings!AE348&gt;0,Workings!AE348,0)</f>
        <v>0</v>
      </c>
      <c r="AF141" s="50">
        <f>IF(Workings!AF348&gt;0,Workings!AF348,0)</f>
        <v>0</v>
      </c>
      <c r="AG141" s="50">
        <f>IF(Workings!AG348&gt;0,Workings!AG348,0)</f>
        <v>0</v>
      </c>
      <c r="AH141" s="50">
        <f>IF(Workings!AH348&gt;0,Workings!AH348,0)</f>
        <v>0</v>
      </c>
      <c r="AI141" s="50">
        <f>IF(Workings!AI348&gt;0,Workings!AI348,0)</f>
        <v>0</v>
      </c>
      <c r="AJ141" s="50">
        <f>IF(Workings!AJ348&gt;0,Workings!AJ348,0)</f>
        <v>0</v>
      </c>
      <c r="AK141" s="50">
        <f>IF(Workings!AK348&gt;0,Workings!AK348,0)</f>
        <v>0</v>
      </c>
      <c r="AL141" s="50">
        <f>IF(Workings!AL348&gt;0,Workings!AL348,0)</f>
        <v>0</v>
      </c>
      <c r="AM141" s="50">
        <f>IF(Workings!AM348&gt;0,Workings!AM348,0)</f>
        <v>0</v>
      </c>
      <c r="AN141" s="50">
        <f>IF(Workings!AN348&gt;0,Workings!AN348,0)</f>
        <v>0</v>
      </c>
      <c r="AO141" s="50">
        <f>IF(Workings!AO348&gt;0,Workings!AO348,0)</f>
        <v>0</v>
      </c>
      <c r="AP141" s="50">
        <f>IF(Workings!AP348&gt;0,Workings!AP348,0)</f>
        <v>0</v>
      </c>
      <c r="AQ141" s="50">
        <f>IF(Workings!AQ348&gt;0,Workings!AQ348,0)</f>
        <v>0</v>
      </c>
      <c r="AR141" s="50">
        <f>IF(Workings!AR348&gt;0,Workings!AR348,0)</f>
        <v>0</v>
      </c>
      <c r="AS141" s="50">
        <f>IF(Workings!AS348&gt;0,Workings!AS348,0)</f>
        <v>0</v>
      </c>
      <c r="AT141" s="50">
        <f>IF(Workings!AT348&gt;0,Workings!AT348,0)</f>
        <v>0</v>
      </c>
      <c r="AU141" s="50">
        <f>IF(Workings!AU348&gt;0,Workings!AU348,0)</f>
        <v>0</v>
      </c>
      <c r="AV141" s="50">
        <f>IF(Workings!AV348&gt;0,Workings!AV348,0)</f>
        <v>0</v>
      </c>
      <c r="AW141" s="50">
        <f>IF(Workings!AW348&gt;0,Workings!AW348,0)</f>
        <v>0</v>
      </c>
      <c r="AX141" s="50">
        <f>IF(Workings!AX348&gt;0,Workings!AX348,0)</f>
        <v>0</v>
      </c>
      <c r="AY141" s="50">
        <f>IF(Workings!AY348&gt;0,Workings!AY348,0)</f>
        <v>0</v>
      </c>
      <c r="AZ141" s="50">
        <f>IF(Workings!AZ348&gt;0,Workings!AZ348,0)</f>
        <v>0</v>
      </c>
      <c r="BA141" s="50">
        <f>IF(Workings!BA348&gt;0,Workings!BA348,0)</f>
        <v>0</v>
      </c>
      <c r="BB141" s="50">
        <f>IF(Workings!BB348&gt;0,Workings!BB348,0)</f>
        <v>0</v>
      </c>
      <c r="BC141" s="50">
        <f>IF(Workings!BC348&gt;0,Workings!BC348,0)</f>
        <v>0</v>
      </c>
      <c r="BD141" s="50">
        <f>IF(Workings!BD348&gt;0,Workings!BD348,0)</f>
        <v>0</v>
      </c>
      <c r="BE141" s="50">
        <f>IF(Workings!BE348&gt;0,Workings!BE348,0)</f>
        <v>0</v>
      </c>
      <c r="BF141" s="50">
        <f>IF(Workings!BF348&gt;0,Workings!BF348,0)</f>
        <v>0</v>
      </c>
      <c r="BG141" s="50">
        <f>IF(Workings!BG348&gt;0,Workings!BG348,0)</f>
        <v>0</v>
      </c>
      <c r="BH141" s="50">
        <f>IF(Workings!BH348&gt;0,Workings!BH348,0)</f>
        <v>0</v>
      </c>
      <c r="BI141" s="50">
        <f>IF(Workings!BI348&gt;0,Workings!BI348,0)</f>
        <v>0</v>
      </c>
      <c r="BJ141" s="50">
        <f>IF(Workings!BJ348&gt;0,Workings!BJ348,0)</f>
        <v>0</v>
      </c>
    </row>
    <row r="142" spans="1:62" x14ac:dyDescent="0.3">
      <c r="A142" s="55" t="s">
        <v>201</v>
      </c>
      <c r="C142" s="50">
        <f t="shared" ref="C142:AH142" si="37">IF(C29&gt;0,C29,0)</f>
        <v>0</v>
      </c>
      <c r="D142" s="50">
        <f t="shared" si="37"/>
        <v>0</v>
      </c>
      <c r="E142" s="50">
        <f t="shared" si="37"/>
        <v>0</v>
      </c>
      <c r="F142" s="50">
        <f t="shared" si="37"/>
        <v>0</v>
      </c>
      <c r="G142" s="50">
        <f t="shared" si="37"/>
        <v>0</v>
      </c>
      <c r="H142" s="50">
        <f t="shared" si="37"/>
        <v>0</v>
      </c>
      <c r="I142" s="50">
        <f t="shared" si="37"/>
        <v>0</v>
      </c>
      <c r="J142" s="50">
        <f t="shared" si="37"/>
        <v>0</v>
      </c>
      <c r="K142" s="50">
        <f t="shared" si="37"/>
        <v>0</v>
      </c>
      <c r="L142" s="50">
        <f t="shared" si="37"/>
        <v>0</v>
      </c>
      <c r="M142" s="50">
        <f t="shared" si="37"/>
        <v>0</v>
      </c>
      <c r="N142" s="50">
        <f t="shared" si="37"/>
        <v>0</v>
      </c>
      <c r="O142" s="50">
        <f t="shared" si="37"/>
        <v>0</v>
      </c>
      <c r="P142" s="50">
        <f t="shared" si="37"/>
        <v>0</v>
      </c>
      <c r="Q142" s="50">
        <f t="shared" si="37"/>
        <v>0</v>
      </c>
      <c r="R142" s="50">
        <f t="shared" si="37"/>
        <v>0</v>
      </c>
      <c r="S142" s="50">
        <f t="shared" si="37"/>
        <v>0</v>
      </c>
      <c r="T142" s="50">
        <f t="shared" si="37"/>
        <v>0</v>
      </c>
      <c r="U142" s="50">
        <f t="shared" si="37"/>
        <v>0</v>
      </c>
      <c r="V142" s="50">
        <f t="shared" si="37"/>
        <v>0</v>
      </c>
      <c r="W142" s="50">
        <f t="shared" si="37"/>
        <v>0</v>
      </c>
      <c r="X142" s="50">
        <f t="shared" si="37"/>
        <v>0</v>
      </c>
      <c r="Y142" s="50">
        <f t="shared" si="37"/>
        <v>0</v>
      </c>
      <c r="Z142" s="50">
        <f t="shared" si="37"/>
        <v>0</v>
      </c>
      <c r="AA142" s="50">
        <f t="shared" si="37"/>
        <v>0</v>
      </c>
      <c r="AB142" s="50">
        <f t="shared" si="37"/>
        <v>0</v>
      </c>
      <c r="AC142" s="50">
        <f t="shared" si="37"/>
        <v>0</v>
      </c>
      <c r="AD142" s="50">
        <f t="shared" si="37"/>
        <v>0</v>
      </c>
      <c r="AE142" s="50">
        <f t="shared" si="37"/>
        <v>0</v>
      </c>
      <c r="AF142" s="50">
        <f t="shared" si="37"/>
        <v>0</v>
      </c>
      <c r="AG142" s="50">
        <f t="shared" si="37"/>
        <v>0</v>
      </c>
      <c r="AH142" s="50">
        <f t="shared" si="37"/>
        <v>0</v>
      </c>
      <c r="AI142" s="50">
        <f t="shared" ref="AI142:BJ142" si="38">IF(AI29&gt;0,AI29,0)</f>
        <v>0</v>
      </c>
      <c r="AJ142" s="50">
        <f t="shared" si="38"/>
        <v>209008.60653751309</v>
      </c>
      <c r="AK142" s="50">
        <f t="shared" si="38"/>
        <v>738659.78082465346</v>
      </c>
      <c r="AL142" s="50">
        <f t="shared" si="38"/>
        <v>1320905.4255912979</v>
      </c>
      <c r="AM142" s="50">
        <f t="shared" si="38"/>
        <v>1612284.022813702</v>
      </c>
      <c r="AN142" s="50">
        <f t="shared" si="38"/>
        <v>2158319.3130609621</v>
      </c>
      <c r="AO142" s="50">
        <f t="shared" si="38"/>
        <v>2755048.3900274443</v>
      </c>
      <c r="AP142" s="50">
        <f t="shared" si="38"/>
        <v>3051342.3437067592</v>
      </c>
      <c r="AQ142" s="50">
        <f t="shared" si="38"/>
        <v>3757830.2455499698</v>
      </c>
      <c r="AR142" s="50">
        <f t="shared" si="38"/>
        <v>4520421.891098164</v>
      </c>
      <c r="AS142" s="50">
        <f t="shared" si="38"/>
        <v>4916130.6109319301</v>
      </c>
      <c r="AT142" s="50">
        <f t="shared" si="38"/>
        <v>5789601.1880086036</v>
      </c>
      <c r="AU142" s="50">
        <f t="shared" si="38"/>
        <v>5544653.2190276235</v>
      </c>
      <c r="AV142" s="50">
        <f t="shared" si="38"/>
        <v>6031283.5098860245</v>
      </c>
      <c r="AW142" s="50">
        <f t="shared" si="38"/>
        <v>7067889.0292082913</v>
      </c>
      <c r="AX142" s="50">
        <f t="shared" si="38"/>
        <v>8153370.2721775686</v>
      </c>
      <c r="AY142" s="50">
        <f t="shared" si="38"/>
        <v>8687079.7662781794</v>
      </c>
      <c r="AZ142" s="50">
        <f t="shared" si="38"/>
        <v>9882652.008521039</v>
      </c>
      <c r="BA142" s="50">
        <f t="shared" si="38"/>
        <v>11172261.863511546</v>
      </c>
      <c r="BB142" s="50">
        <f t="shared" si="38"/>
        <v>11865373.411442026</v>
      </c>
      <c r="BC142" s="50">
        <f t="shared" si="38"/>
        <v>13306550.590323292</v>
      </c>
      <c r="BD142" s="50">
        <f t="shared" si="38"/>
        <v>14823878.771156196</v>
      </c>
      <c r="BE142" s="50">
        <f t="shared" si="38"/>
        <v>15642314.57140442</v>
      </c>
      <c r="BF142" s="50">
        <f t="shared" si="38"/>
        <v>17310582.738987543</v>
      </c>
      <c r="BG142" s="50">
        <f t="shared" si="38"/>
        <v>16454383.448558882</v>
      </c>
      <c r="BH142" s="50">
        <f t="shared" si="38"/>
        <v>17396939.449008219</v>
      </c>
      <c r="BI142" s="50">
        <f t="shared" si="38"/>
        <v>19287755.608820941</v>
      </c>
      <c r="BJ142" s="50">
        <f t="shared" si="38"/>
        <v>21254329.809275474</v>
      </c>
    </row>
    <row r="143" spans="1:62" x14ac:dyDescent="0.3">
      <c r="C143" s="56">
        <f t="shared" ref="C143:AL143" si="39">SUM(C140:C142)</f>
        <v>20332</v>
      </c>
      <c r="D143" s="56">
        <f t="shared" si="39"/>
        <v>43774</v>
      </c>
      <c r="E143" s="56">
        <f t="shared" si="39"/>
        <v>63765</v>
      </c>
      <c r="F143" s="56">
        <f t="shared" si="39"/>
        <v>38102</v>
      </c>
      <c r="G143" s="56">
        <f t="shared" si="39"/>
        <v>56877</v>
      </c>
      <c r="H143" s="56">
        <f t="shared" si="39"/>
        <v>125174</v>
      </c>
      <c r="I143" s="56">
        <f t="shared" si="39"/>
        <v>109969</v>
      </c>
      <c r="J143" s="56">
        <f t="shared" si="39"/>
        <v>133489</v>
      </c>
      <c r="K143" s="56">
        <f t="shared" si="39"/>
        <v>153468</v>
      </c>
      <c r="L143" s="56">
        <f t="shared" si="39"/>
        <v>170341</v>
      </c>
      <c r="M143" s="56">
        <f t="shared" si="39"/>
        <v>190997</v>
      </c>
      <c r="N143" s="56">
        <f t="shared" si="39"/>
        <v>211194</v>
      </c>
      <c r="O143" s="56">
        <f t="shared" si="39"/>
        <v>263342</v>
      </c>
      <c r="P143" s="56">
        <f t="shared" si="39"/>
        <v>295825</v>
      </c>
      <c r="Q143" s="56">
        <f t="shared" si="39"/>
        <v>330355</v>
      </c>
      <c r="R143" s="56">
        <f t="shared" si="39"/>
        <v>364565</v>
      </c>
      <c r="S143" s="56">
        <f t="shared" si="39"/>
        <v>398261</v>
      </c>
      <c r="T143" s="56">
        <f t="shared" si="39"/>
        <v>431457</v>
      </c>
      <c r="U143" s="56">
        <f t="shared" si="39"/>
        <v>467398</v>
      </c>
      <c r="V143" s="56">
        <f t="shared" si="39"/>
        <v>508740</v>
      </c>
      <c r="W143" s="56">
        <f t="shared" si="39"/>
        <v>549754</v>
      </c>
      <c r="X143" s="56">
        <f t="shared" si="39"/>
        <v>590450</v>
      </c>
      <c r="Y143" s="56">
        <f t="shared" si="39"/>
        <v>630834</v>
      </c>
      <c r="Z143" s="56">
        <f t="shared" si="39"/>
        <v>670914</v>
      </c>
      <c r="AA143" s="56">
        <f t="shared" si="39"/>
        <v>779850</v>
      </c>
      <c r="AB143" s="56">
        <f t="shared" si="39"/>
        <v>826265</v>
      </c>
      <c r="AC143" s="56">
        <f t="shared" si="39"/>
        <v>872270</v>
      </c>
      <c r="AD143" s="56">
        <f t="shared" si="39"/>
        <v>917880</v>
      </c>
      <c r="AE143" s="56">
        <f t="shared" si="39"/>
        <v>963103</v>
      </c>
      <c r="AF143" s="56">
        <f t="shared" si="39"/>
        <v>1007959</v>
      </c>
      <c r="AG143" s="56">
        <f t="shared" si="39"/>
        <v>1066029</v>
      </c>
      <c r="AH143" s="56">
        <f t="shared" si="39"/>
        <v>1123770</v>
      </c>
      <c r="AI143" s="56">
        <f t="shared" si="39"/>
        <v>1181192</v>
      </c>
      <c r="AJ143" s="56">
        <f t="shared" si="39"/>
        <v>1447316.606537513</v>
      </c>
      <c r="AK143" s="56">
        <f t="shared" si="39"/>
        <v>2033782.7808246533</v>
      </c>
      <c r="AL143" s="56">
        <f t="shared" si="39"/>
        <v>2672552.4255912979</v>
      </c>
      <c r="AM143" s="56">
        <f t="shared" ref="AM143:BJ143" si="40">SUM(AM140:AM142)</f>
        <v>3160210.022813702</v>
      </c>
      <c r="AN143" s="56">
        <f t="shared" si="40"/>
        <v>3768057.3130609621</v>
      </c>
      <c r="AO143" s="56">
        <f t="shared" si="40"/>
        <v>4426310.3900274448</v>
      </c>
      <c r="AP143" s="56">
        <f t="shared" si="40"/>
        <v>4783846.3437067587</v>
      </c>
      <c r="AQ143" s="56">
        <f t="shared" si="40"/>
        <v>5551305.2455499694</v>
      </c>
      <c r="AR143" s="56">
        <f t="shared" si="40"/>
        <v>6374606.891098164</v>
      </c>
      <c r="AS143" s="56">
        <f t="shared" si="40"/>
        <v>6830780.6109319301</v>
      </c>
      <c r="AT143" s="56">
        <f t="shared" si="40"/>
        <v>7764472.1880086036</v>
      </c>
      <c r="AU143" s="56">
        <f t="shared" si="40"/>
        <v>7579516.2190276235</v>
      </c>
      <c r="AV143" s="56">
        <f t="shared" si="40"/>
        <v>8125916.5098860245</v>
      </c>
      <c r="AW143" s="56">
        <f t="shared" si="40"/>
        <v>9222081.0292082913</v>
      </c>
      <c r="AX143" s="56">
        <f t="shared" si="40"/>
        <v>10366920.27217757</v>
      </c>
      <c r="AY143" s="56">
        <f t="shared" si="40"/>
        <v>11072212.766278179</v>
      </c>
      <c r="AZ143" s="56">
        <f t="shared" si="40"/>
        <v>12352163.008521039</v>
      </c>
      <c r="BA143" s="56">
        <f t="shared" si="40"/>
        <v>13725983.863511546</v>
      </c>
      <c r="BB143" s="56">
        <f t="shared" si="40"/>
        <v>14503151.411442026</v>
      </c>
      <c r="BC143" s="56">
        <f t="shared" si="40"/>
        <v>16028235.590323292</v>
      </c>
      <c r="BD143" s="56">
        <f t="shared" si="40"/>
        <v>17629323.771156196</v>
      </c>
      <c r="BE143" s="56">
        <f t="shared" si="40"/>
        <v>18531382.57140442</v>
      </c>
      <c r="BF143" s="56">
        <f t="shared" si="40"/>
        <v>20283142.738987543</v>
      </c>
      <c r="BG143" s="56">
        <f t="shared" si="40"/>
        <v>19510314.448558882</v>
      </c>
      <c r="BH143" s="56">
        <f t="shared" si="40"/>
        <v>20536123.449008219</v>
      </c>
      <c r="BI143" s="56">
        <f t="shared" si="40"/>
        <v>22510083.608820941</v>
      </c>
      <c r="BJ143" s="56">
        <f t="shared" si="40"/>
        <v>24559700.809275474</v>
      </c>
    </row>
    <row r="144" spans="1:62" x14ac:dyDescent="0.3">
      <c r="A144" s="50" t="s">
        <v>74</v>
      </c>
    </row>
    <row r="145" spans="1:62" x14ac:dyDescent="0.3">
      <c r="A145" s="55" t="s">
        <v>76</v>
      </c>
      <c r="C145" s="50">
        <f t="shared" ref="C145:AH145" si="41">IF(C29&lt;0,-C29,0)</f>
        <v>83008.681814236115</v>
      </c>
      <c r="D145" s="50">
        <f t="shared" si="41"/>
        <v>265022.53430385381</v>
      </c>
      <c r="E145" s="50">
        <f t="shared" si="41"/>
        <v>463686.18172204163</v>
      </c>
      <c r="F145" s="50">
        <f t="shared" si="41"/>
        <v>598556.4005606398</v>
      </c>
      <c r="G145" s="50">
        <f t="shared" si="41"/>
        <v>782384.82219528337</v>
      </c>
      <c r="H145" s="50">
        <f t="shared" si="41"/>
        <v>979779.9843418462</v>
      </c>
      <c r="I145" s="50">
        <f t="shared" si="41"/>
        <v>1122223.3547346166</v>
      </c>
      <c r="J145" s="50">
        <f t="shared" si="41"/>
        <v>1257055.7611615011</v>
      </c>
      <c r="K145" s="50">
        <f t="shared" si="41"/>
        <v>1371854.0596814721</v>
      </c>
      <c r="L145" s="50">
        <f t="shared" si="41"/>
        <v>1462706.5765449577</v>
      </c>
      <c r="M145" s="50">
        <f t="shared" si="41"/>
        <v>1538510.9601402453</v>
      </c>
      <c r="N145" s="50">
        <f t="shared" si="41"/>
        <v>1595354.4540351897</v>
      </c>
      <c r="O145" s="50">
        <f t="shared" si="41"/>
        <v>1677490.3020138745</v>
      </c>
      <c r="P145" s="50">
        <f t="shared" si="41"/>
        <v>1837398.4069221553</v>
      </c>
      <c r="Q145" s="50">
        <f t="shared" si="41"/>
        <v>1959039.4158573372</v>
      </c>
      <c r="R145" s="50">
        <f t="shared" si="41"/>
        <v>2056152.143760151</v>
      </c>
      <c r="S145" s="50">
        <f t="shared" si="41"/>
        <v>2114073.5627608276</v>
      </c>
      <c r="T145" s="50">
        <f t="shared" si="41"/>
        <v>2140584.2910201536</v>
      </c>
      <c r="U145" s="50">
        <f t="shared" si="41"/>
        <v>2179395.034564612</v>
      </c>
      <c r="V145" s="50">
        <f t="shared" si="41"/>
        <v>2151393.2208202421</v>
      </c>
      <c r="W145" s="50">
        <f t="shared" si="41"/>
        <v>2118527.3451391584</v>
      </c>
      <c r="X145" s="50">
        <f t="shared" si="41"/>
        <v>2115168.7362547922</v>
      </c>
      <c r="Y145" s="50">
        <f t="shared" si="41"/>
        <v>1981727.4279494821</v>
      </c>
      <c r="Z145" s="50">
        <f t="shared" si="41"/>
        <v>1809505.1448125008</v>
      </c>
      <c r="AA145" s="50">
        <f t="shared" si="41"/>
        <v>1750750.970157352</v>
      </c>
      <c r="AB145" s="50">
        <f t="shared" si="41"/>
        <v>1628407.0221291028</v>
      </c>
      <c r="AC145" s="50">
        <f t="shared" si="41"/>
        <v>1462000.7474249592</v>
      </c>
      <c r="AD145" s="50">
        <f t="shared" si="41"/>
        <v>1398607.7615385035</v>
      </c>
      <c r="AE145" s="50">
        <f t="shared" si="41"/>
        <v>1145471.5609734349</v>
      </c>
      <c r="AF145" s="50">
        <f t="shared" si="41"/>
        <v>848587.60409694992</v>
      </c>
      <c r="AG145" s="50">
        <f t="shared" si="41"/>
        <v>724907.23966463539</v>
      </c>
      <c r="AH145" s="50">
        <f t="shared" si="41"/>
        <v>366543.40587085695</v>
      </c>
      <c r="AI145" s="50">
        <f t="shared" ref="AI145:BJ145" si="42">IF(AI29&lt;0,-AI29,0)</f>
        <v>6284.1423448710902</v>
      </c>
      <c r="AJ145" s="50">
        <f t="shared" si="42"/>
        <v>0</v>
      </c>
      <c r="AK145" s="50">
        <f t="shared" si="42"/>
        <v>0</v>
      </c>
      <c r="AL145" s="50">
        <f t="shared" si="42"/>
        <v>0</v>
      </c>
      <c r="AM145" s="50">
        <f t="shared" si="42"/>
        <v>0</v>
      </c>
      <c r="AN145" s="50">
        <f t="shared" si="42"/>
        <v>0</v>
      </c>
      <c r="AO145" s="50">
        <f t="shared" si="42"/>
        <v>0</v>
      </c>
      <c r="AP145" s="50">
        <f t="shared" si="42"/>
        <v>0</v>
      </c>
      <c r="AQ145" s="50">
        <f t="shared" si="42"/>
        <v>0</v>
      </c>
      <c r="AR145" s="50">
        <f t="shared" si="42"/>
        <v>0</v>
      </c>
      <c r="AS145" s="50">
        <f t="shared" si="42"/>
        <v>0</v>
      </c>
      <c r="AT145" s="50">
        <f t="shared" si="42"/>
        <v>0</v>
      </c>
      <c r="AU145" s="50">
        <f t="shared" si="42"/>
        <v>0</v>
      </c>
      <c r="AV145" s="50">
        <f t="shared" si="42"/>
        <v>0</v>
      </c>
      <c r="AW145" s="50">
        <f t="shared" si="42"/>
        <v>0</v>
      </c>
      <c r="AX145" s="50">
        <f t="shared" si="42"/>
        <v>0</v>
      </c>
      <c r="AY145" s="50">
        <f t="shared" si="42"/>
        <v>0</v>
      </c>
      <c r="AZ145" s="50">
        <f t="shared" si="42"/>
        <v>0</v>
      </c>
      <c r="BA145" s="50">
        <f t="shared" si="42"/>
        <v>0</v>
      </c>
      <c r="BB145" s="50">
        <f t="shared" si="42"/>
        <v>0</v>
      </c>
      <c r="BC145" s="50">
        <f t="shared" si="42"/>
        <v>0</v>
      </c>
      <c r="BD145" s="50">
        <f t="shared" si="42"/>
        <v>0</v>
      </c>
      <c r="BE145" s="50">
        <f t="shared" si="42"/>
        <v>0</v>
      </c>
      <c r="BF145" s="50">
        <f t="shared" si="42"/>
        <v>0</v>
      </c>
      <c r="BG145" s="50">
        <f t="shared" si="42"/>
        <v>0</v>
      </c>
      <c r="BH145" s="50">
        <f t="shared" si="42"/>
        <v>0</v>
      </c>
      <c r="BI145" s="50">
        <f t="shared" si="42"/>
        <v>0</v>
      </c>
      <c r="BJ145" s="50">
        <f t="shared" si="42"/>
        <v>0</v>
      </c>
    </row>
    <row r="146" spans="1:62" x14ac:dyDescent="0.3">
      <c r="A146" s="55" t="s">
        <v>75</v>
      </c>
      <c r="C146" s="50">
        <f>Workings!C289</f>
        <v>64754</v>
      </c>
      <c r="D146" s="50">
        <f>Workings!D289</f>
        <v>82702</v>
      </c>
      <c r="E146" s="50">
        <f>Workings!E289</f>
        <v>65401.000000000015</v>
      </c>
      <c r="F146" s="50">
        <f>Workings!F289</f>
        <v>71599.000000000015</v>
      </c>
      <c r="G146" s="50">
        <f>Workings!G289</f>
        <v>66047</v>
      </c>
      <c r="H146" s="50">
        <f>Workings!H289</f>
        <v>99348.5</v>
      </c>
      <c r="I146" s="50">
        <f>Workings!I289</f>
        <v>71056.499999999985</v>
      </c>
      <c r="J146" s="50">
        <f>Workings!J289</f>
        <v>72318.380624999976</v>
      </c>
      <c r="K146" s="50">
        <f>Workings!K289</f>
        <v>73586.928215624983</v>
      </c>
      <c r="L146" s="50">
        <f>Workings!L289</f>
        <v>74863.055872796846</v>
      </c>
      <c r="M146" s="50">
        <f>Workings!M289</f>
        <v>76146.6827626663</v>
      </c>
      <c r="N146" s="50">
        <f>Workings!N289</f>
        <v>77441.735040976477</v>
      </c>
      <c r="O146" s="50">
        <f>Workings!O289</f>
        <v>213035.90988540422</v>
      </c>
      <c r="P146" s="50">
        <f>Workings!P289</f>
        <v>209181.26886313636</v>
      </c>
      <c r="Q146" s="50">
        <f>Workings!Q289</f>
        <v>211224.00014170975</v>
      </c>
      <c r="R146" s="50">
        <f>Workings!R289</f>
        <v>213291.40485590667</v>
      </c>
      <c r="S146" s="50">
        <f>Workings!S289</f>
        <v>215384.80605063116</v>
      </c>
      <c r="T146" s="50">
        <f>Workings!T289</f>
        <v>217504.54989852326</v>
      </c>
      <c r="U146" s="50">
        <f>Workings!U289</f>
        <v>220260.01946720399</v>
      </c>
      <c r="V146" s="50">
        <f>Workings!V289</f>
        <v>248152.66976396216</v>
      </c>
      <c r="W146" s="50">
        <f>Workings!W289</f>
        <v>227453.24913791931</v>
      </c>
      <c r="X146" s="50">
        <f>Workings!X289</f>
        <v>230277.51575434543</v>
      </c>
      <c r="Y146" s="50">
        <f>Workings!Y289</f>
        <v>233127.23790505182</v>
      </c>
      <c r="Z146" s="50">
        <f>Workings!Z289</f>
        <v>236002.19432475316</v>
      </c>
      <c r="AA146" s="50">
        <f>Workings!AA289</f>
        <v>419648.08916144026</v>
      </c>
      <c r="AB146" s="50">
        <f>Workings!AB289</f>
        <v>423205.3580625148</v>
      </c>
      <c r="AC146" s="50">
        <f>Workings!AC289</f>
        <v>426782.5412971676</v>
      </c>
      <c r="AD146" s="50">
        <f>Workings!AD289</f>
        <v>430381.74999389669</v>
      </c>
      <c r="AE146" s="50">
        <f>Workings!AE289</f>
        <v>434006.10195356136</v>
      </c>
      <c r="AF146" s="50">
        <f>Workings!AF289</f>
        <v>437654.72210303292</v>
      </c>
      <c r="AG146" s="50">
        <f>Workings!AG289</f>
        <v>455116.34065734613</v>
      </c>
      <c r="AH146" s="50">
        <f>Workings!AH289</f>
        <v>454183.82118204399</v>
      </c>
      <c r="AI146" s="50">
        <f>Workings!AI289</f>
        <v>453293.37680995971</v>
      </c>
      <c r="AJ146" s="50">
        <f>Workings!AJ289</f>
        <v>458318.23457974271</v>
      </c>
      <c r="AK146" s="50">
        <f>Workings!AK289</f>
        <v>463386.63585255115</v>
      </c>
      <c r="AL146" s="50">
        <f>Workings!AL289</f>
        <v>468500.83673474804</v>
      </c>
      <c r="AM146" s="50">
        <f>Workings!AM289</f>
        <v>736906.73659292329</v>
      </c>
      <c r="AN146" s="50">
        <f>Workings!AN289</f>
        <v>742713.22254038835</v>
      </c>
      <c r="AO146" s="50">
        <f>Workings!AO289</f>
        <v>754450.65395523538</v>
      </c>
      <c r="AP146" s="50">
        <f>Workings!AP289</f>
        <v>754495.50032283599</v>
      </c>
      <c r="AQ146" s="50">
        <f>Workings!AQ289</f>
        <v>760473.24996481184</v>
      </c>
      <c r="AR146" s="50">
        <f>Workings!AR289</f>
        <v>766514.41055314033</v>
      </c>
      <c r="AS146" s="50">
        <f>Workings!AS289</f>
        <v>772617.50963216682</v>
      </c>
      <c r="AT146" s="50">
        <f>Workings!AT289</f>
        <v>778785.09514871275</v>
      </c>
      <c r="AU146" s="50">
        <f>Workings!AU289</f>
        <v>785021.73599047353</v>
      </c>
      <c r="AV146" s="50">
        <f>Workings!AV289</f>
        <v>791327.02253290149</v>
      </c>
      <c r="AW146" s="50">
        <f>Workings!AW289</f>
        <v>797703.56719477125</v>
      </c>
      <c r="AX146" s="50">
        <f>Workings!AX289</f>
        <v>810029.00500263146</v>
      </c>
      <c r="AY146" s="50">
        <f>Workings!AY289</f>
        <v>867841.56874964735</v>
      </c>
      <c r="AZ146" s="50">
        <f>Workings!AZ289</f>
        <v>860059.89837456762</v>
      </c>
      <c r="BA146" s="50">
        <f>Workings!BA289</f>
        <v>869943.52118984901</v>
      </c>
      <c r="BB146" s="50">
        <f>Workings!BB289</f>
        <v>879867.546418007</v>
      </c>
      <c r="BC146" s="50">
        <f>Workings!BC289</f>
        <v>889833.09247257386</v>
      </c>
      <c r="BD146" s="50">
        <f>Workings!BD289</f>
        <v>899842.28720365267</v>
      </c>
      <c r="BE146" s="50">
        <f>Workings!BE289</f>
        <v>909897.26814690663</v>
      </c>
      <c r="BF146" s="50">
        <f>Workings!BF289</f>
        <v>919998.18277605844</v>
      </c>
      <c r="BG146" s="50">
        <f>Workings!BG289</f>
        <v>930146.18875898165</v>
      </c>
      <c r="BH146" s="50">
        <f>Workings!BH289</f>
        <v>940344.45421746082</v>
      </c>
      <c r="BI146" s="50">
        <f>Workings!BI289</f>
        <v>950594.15799070557</v>
      </c>
      <c r="BJ146" s="50">
        <f>Workings!BJ289</f>
        <v>960895.48990269599</v>
      </c>
    </row>
    <row r="147" spans="1:62" x14ac:dyDescent="0.3">
      <c r="A147" s="55" t="s">
        <v>16</v>
      </c>
      <c r="C147" s="50">
        <f>Workings!C341</f>
        <v>26204.53366666667</v>
      </c>
      <c r="D147" s="50">
        <f>Workings!D341</f>
        <v>29343.225666666665</v>
      </c>
      <c r="E147" s="50">
        <f>Workings!E341</f>
        <v>29343.225666666665</v>
      </c>
      <c r="F147" s="50">
        <f>Workings!F341</f>
        <v>30507.716</v>
      </c>
      <c r="G147" s="50">
        <f>Workings!G341</f>
        <v>30507.716</v>
      </c>
      <c r="H147" s="50">
        <f>Workings!H341</f>
        <v>37022.29333333332</v>
      </c>
      <c r="I147" s="50">
        <f>Workings!I341</f>
        <v>37022.29333333332</v>
      </c>
      <c r="J147" s="50">
        <f>Workings!J341</f>
        <v>37022.29333333332</v>
      </c>
      <c r="K147" s="50">
        <f>Workings!K341</f>
        <v>37022.29333333332</v>
      </c>
      <c r="L147" s="50">
        <f>Workings!L341</f>
        <v>37022.29333333332</v>
      </c>
      <c r="M147" s="50">
        <f>Workings!M341</f>
        <v>37022.29333333332</v>
      </c>
      <c r="N147" s="50">
        <f>Workings!N341</f>
        <v>37022.29333333332</v>
      </c>
      <c r="O147" s="50">
        <f>Workings!O341</f>
        <v>49538.819333333333</v>
      </c>
      <c r="P147" s="50">
        <f>Workings!P341</f>
        <v>49538.819333333333</v>
      </c>
      <c r="Q147" s="50">
        <f>Workings!Q341</f>
        <v>49538.819333333333</v>
      </c>
      <c r="R147" s="50">
        <f>Workings!R341</f>
        <v>49538.819333333333</v>
      </c>
      <c r="S147" s="50">
        <f>Workings!S341</f>
        <v>49538.819333333333</v>
      </c>
      <c r="T147" s="50">
        <f>Workings!T341</f>
        <v>49538.819333333333</v>
      </c>
      <c r="U147" s="50">
        <f>Workings!U341</f>
        <v>45147.494333333336</v>
      </c>
      <c r="V147" s="50">
        <f>Workings!V341</f>
        <v>53970.694333333333</v>
      </c>
      <c r="W147" s="50">
        <f>Workings!W341</f>
        <v>53970.694333333333</v>
      </c>
      <c r="X147" s="50">
        <f>Workings!X341</f>
        <v>53970.694333333333</v>
      </c>
      <c r="Y147" s="50">
        <f>Workings!Y341</f>
        <v>53970.694333333333</v>
      </c>
      <c r="Z147" s="50">
        <f>Workings!Z341</f>
        <v>53970.694333333333</v>
      </c>
      <c r="AA147" s="50">
        <f>Workings!AA341</f>
        <v>60081.659666666674</v>
      </c>
      <c r="AB147" s="50">
        <f>Workings!AB341</f>
        <v>60081.659666666674</v>
      </c>
      <c r="AC147" s="50">
        <f>Workings!AC341</f>
        <v>60081.659666666674</v>
      </c>
      <c r="AD147" s="50">
        <f>Workings!AD341</f>
        <v>60081.659666666674</v>
      </c>
      <c r="AE147" s="50">
        <f>Workings!AE341</f>
        <v>60081.659666666674</v>
      </c>
      <c r="AF147" s="50">
        <f>Workings!AF341</f>
        <v>60081.659666666674</v>
      </c>
      <c r="AG147" s="50">
        <f>Workings!AG341</f>
        <v>66049.155666666658</v>
      </c>
      <c r="AH147" s="50">
        <f>Workings!AH341</f>
        <v>67567.929666666663</v>
      </c>
      <c r="AI147" s="50">
        <f>Workings!AI341</f>
        <v>67567.929666666663</v>
      </c>
      <c r="AJ147" s="50">
        <f>Workings!AJ341</f>
        <v>67567.929666666663</v>
      </c>
      <c r="AK147" s="50">
        <f>Workings!AK341</f>
        <v>67567.929666666663</v>
      </c>
      <c r="AL147" s="50">
        <f>Workings!AL341</f>
        <v>67567.929666666663</v>
      </c>
      <c r="AM147" s="50">
        <f>Workings!AM341</f>
        <v>75093.478666666662</v>
      </c>
      <c r="AN147" s="50">
        <f>Workings!AN341</f>
        <v>75093.478666666662</v>
      </c>
      <c r="AO147" s="50">
        <f>Workings!AO341</f>
        <v>77778.636666666658</v>
      </c>
      <c r="AP147" s="50">
        <f>Workings!AP341</f>
        <v>77778.636666666658</v>
      </c>
      <c r="AQ147" s="50">
        <f>Workings!AQ341</f>
        <v>77778.636666666658</v>
      </c>
      <c r="AR147" s="50">
        <f>Workings!AR341</f>
        <v>77778.636666666658</v>
      </c>
      <c r="AS147" s="50">
        <f>Workings!AS341</f>
        <v>77778.636666666658</v>
      </c>
      <c r="AT147" s="50">
        <f>Workings!AT341</f>
        <v>77778.636666666658</v>
      </c>
      <c r="AU147" s="50">
        <f>Workings!AU341</f>
        <v>77778.636666666658</v>
      </c>
      <c r="AV147" s="50">
        <f>Workings!AV341</f>
        <v>77778.636666666658</v>
      </c>
      <c r="AW147" s="50">
        <f>Workings!AW341</f>
        <v>77778.636666666658</v>
      </c>
      <c r="AX147" s="50">
        <f>Workings!AX341</f>
        <v>80220.080666666676</v>
      </c>
      <c r="AY147" s="50">
        <f>Workings!AY341</f>
        <v>99229.772666666657</v>
      </c>
      <c r="AZ147" s="50">
        <f>Workings!AZ341</f>
        <v>99229.772666666657</v>
      </c>
      <c r="BA147" s="50">
        <f>Workings!BA341</f>
        <v>99229.772666666657</v>
      </c>
      <c r="BB147" s="50">
        <f>Workings!BB341</f>
        <v>99229.772666666657</v>
      </c>
      <c r="BC147" s="50">
        <f>Workings!BC341</f>
        <v>99229.772666666657</v>
      </c>
      <c r="BD147" s="50">
        <f>Workings!BD341</f>
        <v>99229.772666666657</v>
      </c>
      <c r="BE147" s="50">
        <f>Workings!BE341</f>
        <v>99229.772666666657</v>
      </c>
      <c r="BF147" s="50">
        <f>Workings!BF341</f>
        <v>99229.772666666657</v>
      </c>
      <c r="BG147" s="50">
        <f>Workings!BG341</f>
        <v>99229.772666666657</v>
      </c>
      <c r="BH147" s="50">
        <f>Workings!BH341</f>
        <v>99229.772666666657</v>
      </c>
      <c r="BI147" s="50">
        <f>Workings!BI341</f>
        <v>99229.772666666657</v>
      </c>
      <c r="BJ147" s="50">
        <f>Workings!BJ341</f>
        <v>99229.772666666657</v>
      </c>
    </row>
    <row r="148" spans="1:62" x14ac:dyDescent="0.3">
      <c r="A148" s="55" t="s">
        <v>149</v>
      </c>
      <c r="C148" s="50">
        <f>IF(Workings!C348&lt;0,-Workings!C348,0)</f>
        <v>0</v>
      </c>
      <c r="D148" s="50">
        <f>IF(Workings!D348&lt;0,-Workings!D348,0)</f>
        <v>0</v>
      </c>
      <c r="E148" s="50">
        <f>IF(Workings!E348&lt;0,-Workings!E348,0)</f>
        <v>0</v>
      </c>
      <c r="F148" s="50">
        <f>IF(Workings!F348&lt;0,-Workings!F348,0)</f>
        <v>0</v>
      </c>
      <c r="G148" s="50">
        <f>IF(Workings!G348&lt;0,-Workings!G348,0)</f>
        <v>0</v>
      </c>
      <c r="H148" s="50">
        <f>IF(Workings!H348&lt;0,-Workings!H348,0)</f>
        <v>0</v>
      </c>
      <c r="I148" s="50">
        <f>IF(Workings!I348&lt;0,-Workings!I348,0)</f>
        <v>0</v>
      </c>
      <c r="J148" s="50">
        <f>IF(Workings!J348&lt;0,-Workings!J348,0)</f>
        <v>0</v>
      </c>
      <c r="K148" s="50">
        <f>IF(Workings!K348&lt;0,-Workings!K348,0)</f>
        <v>0</v>
      </c>
      <c r="L148" s="50">
        <f>IF(Workings!L348&lt;0,-Workings!L348,0)</f>
        <v>4594</v>
      </c>
      <c r="M148" s="50">
        <f>IF(Workings!M348&lt;0,-Workings!M348,0)</f>
        <v>12075</v>
      </c>
      <c r="N148" s="50">
        <f>IF(Workings!N348&lt;0,-Workings!N348,0)</f>
        <v>22370</v>
      </c>
      <c r="O148" s="50">
        <f>IF(Workings!O348&lt;0,-Workings!O348,0)</f>
        <v>0</v>
      </c>
      <c r="P148" s="50">
        <f>IF(Workings!P348&lt;0,-Workings!P348,0)</f>
        <v>0</v>
      </c>
      <c r="Q148" s="50">
        <f>IF(Workings!Q348&lt;0,-Workings!Q348,0)</f>
        <v>7468</v>
      </c>
      <c r="R148" s="50">
        <f>IF(Workings!R348&lt;0,-Workings!R348,0)</f>
        <v>12467</v>
      </c>
      <c r="S148" s="50">
        <f>IF(Workings!S348&lt;0,-Workings!S348,0)</f>
        <v>29640</v>
      </c>
      <c r="T148" s="50">
        <f>IF(Workings!T348&lt;0,-Workings!T348,0)</f>
        <v>51443</v>
      </c>
      <c r="U148" s="50">
        <f>IF(Workings!U348&lt;0,-Workings!U348,0)</f>
        <v>27182</v>
      </c>
      <c r="V148" s="50">
        <f>IF(Workings!V348&lt;0,-Workings!V348,0)</f>
        <v>54618</v>
      </c>
      <c r="W148" s="50">
        <f>IF(Workings!W348&lt;0,-Workings!W348,0)</f>
        <v>91245</v>
      </c>
      <c r="X148" s="50">
        <f>IF(Workings!X348&lt;0,-Workings!X348,0)</f>
        <v>42267</v>
      </c>
      <c r="Y148" s="50">
        <f>IF(Workings!Y348&lt;0,-Workings!Y348,0)</f>
        <v>90125</v>
      </c>
      <c r="Z148" s="50">
        <f>IF(Workings!Z348&lt;0,-Workings!Z348,0)</f>
        <v>143525</v>
      </c>
      <c r="AA148" s="50">
        <f>IF(Workings!AA348&lt;0,-Workings!AA348,0)</f>
        <v>42272</v>
      </c>
      <c r="AB148" s="50">
        <f>IF(Workings!AB348&lt;0,-Workings!AB348,0)</f>
        <v>90926</v>
      </c>
      <c r="AC148" s="50">
        <f>IF(Workings!AC348&lt;0,-Workings!AC348,0)</f>
        <v>145900</v>
      </c>
      <c r="AD148" s="50">
        <f>IF(Workings!AD348&lt;0,-Workings!AD348,0)</f>
        <v>61231</v>
      </c>
      <c r="AE148" s="50">
        <f>IF(Workings!AE348&lt;0,-Workings!AE348,0)</f>
        <v>128658</v>
      </c>
      <c r="AF148" s="50">
        <f>IF(Workings!AF348&lt;0,-Workings!AF348,0)</f>
        <v>202222</v>
      </c>
      <c r="AG148" s="50">
        <f>IF(Workings!AG348&lt;0,-Workings!AG348,0)</f>
        <v>78737</v>
      </c>
      <c r="AH148" s="50">
        <f>IF(Workings!AH348&lt;0,-Workings!AH348,0)</f>
        <v>165774</v>
      </c>
      <c r="AI148" s="50">
        <f>IF(Workings!AI348&lt;0,-Workings!AI348,0)</f>
        <v>261496</v>
      </c>
      <c r="AJ148" s="50">
        <f>IF(Workings!AJ348&lt;0,-Workings!AJ348,0)</f>
        <v>103481</v>
      </c>
      <c r="AK148" s="50">
        <f>IF(Workings!AK348&lt;0,-Workings!AK348,0)</f>
        <v>214669</v>
      </c>
      <c r="AL148" s="50">
        <f>IF(Workings!AL348&lt;0,-Workings!AL348,0)</f>
        <v>333514</v>
      </c>
      <c r="AM148" s="50">
        <f>IF(Workings!AM348&lt;0,-Workings!AM348,0)</f>
        <v>108103</v>
      </c>
      <c r="AN148" s="50">
        <f>IF(Workings!AN348&lt;0,-Workings!AN348,0)</f>
        <v>224546</v>
      </c>
      <c r="AO148" s="50">
        <f>IF(Workings!AO348&lt;0,-Workings!AO348,0)</f>
        <v>347968</v>
      </c>
      <c r="AP148" s="50">
        <f>IF(Workings!AP348&lt;0,-Workings!AP348,0)</f>
        <v>132535</v>
      </c>
      <c r="AQ148" s="50">
        <f>IF(Workings!AQ348&lt;0,-Workings!AQ348,0)</f>
        <v>273261</v>
      </c>
      <c r="AR148" s="50">
        <f>IF(Workings!AR348&lt;0,-Workings!AR348,0)</f>
        <v>422128</v>
      </c>
      <c r="AS148" s="50">
        <f>IF(Workings!AS348&lt;0,-Workings!AS348,0)</f>
        <v>156964</v>
      </c>
      <c r="AT148" s="50">
        <f>IF(Workings!AT348&lt;0,-Workings!AT348,0)</f>
        <v>321979</v>
      </c>
      <c r="AU148" s="50">
        <f>IF(Workings!AU348&lt;0,-Workings!AU348,0)</f>
        <v>495001</v>
      </c>
      <c r="AV148" s="50">
        <f>IF(Workings!AV348&lt;0,-Workings!AV348,0)</f>
        <v>180984</v>
      </c>
      <c r="AW148" s="50">
        <f>IF(Workings!AW348&lt;0,-Workings!AW348,0)</f>
        <v>369889</v>
      </c>
      <c r="AX148" s="50">
        <f>IF(Workings!AX348&lt;0,-Workings!AX348,0)</f>
        <v>565361</v>
      </c>
      <c r="AY148" s="50">
        <f>IF(Workings!AY348&lt;0,-Workings!AY348,0)</f>
        <v>211104</v>
      </c>
      <c r="AZ148" s="50">
        <f>IF(Workings!AZ348&lt;0,-Workings!AZ348,0)</f>
        <v>435935</v>
      </c>
      <c r="BA148" s="50">
        <f>IF(Workings!BA348&lt;0,-Workings!BA348,0)</f>
        <v>671835</v>
      </c>
      <c r="BB148" s="50">
        <f>IF(Workings!BB348&lt;0,-Workings!BB348,0)</f>
        <v>246941</v>
      </c>
      <c r="BC148" s="50">
        <f>IF(Workings!BC348&lt;0,-Workings!BC348,0)</f>
        <v>504896</v>
      </c>
      <c r="BD148" s="50">
        <f>IF(Workings!BD348&lt;0,-Workings!BD348,0)</f>
        <v>773835</v>
      </c>
      <c r="BE148" s="50">
        <f>IF(Workings!BE348&lt;0,-Workings!BE348,0)</f>
        <v>279895</v>
      </c>
      <c r="BF148" s="50">
        <f>IF(Workings!BF348&lt;0,-Workings!BF348,0)</f>
        <v>570721</v>
      </c>
      <c r="BG148" s="50">
        <f>IF(Workings!BG348&lt;0,-Workings!BG348,0)</f>
        <v>872452</v>
      </c>
      <c r="BH148" s="50">
        <f>IF(Workings!BH348&lt;0,-Workings!BH348,0)</f>
        <v>312612</v>
      </c>
      <c r="BI148" s="50">
        <f>IF(Workings!BI348&lt;0,-Workings!BI348,0)</f>
        <v>636080</v>
      </c>
      <c r="BJ148" s="50">
        <f>IF(Workings!BJ348&lt;0,-Workings!BJ348,0)</f>
        <v>970382</v>
      </c>
    </row>
    <row r="149" spans="1:62" x14ac:dyDescent="0.3">
      <c r="A149" s="55" t="s">
        <v>147</v>
      </c>
      <c r="C149" s="50">
        <f>(Workings!C418*-1)-C18+'Input Sheet'!C267</f>
        <v>0</v>
      </c>
      <c r="D149" s="50">
        <f>C149+(Workings!D418*-1)-D18</f>
        <v>0</v>
      </c>
      <c r="E149" s="50">
        <f>D149+(Workings!E418*-1)-E18</f>
        <v>0</v>
      </c>
      <c r="F149" s="50">
        <f>E149+(Workings!F418*-1)-F18</f>
        <v>0</v>
      </c>
      <c r="G149" s="50">
        <f>F149+(Workings!G418*-1)-G18</f>
        <v>0</v>
      </c>
      <c r="H149" s="50">
        <f>G149+(Workings!H418*-1)-H18</f>
        <v>0</v>
      </c>
      <c r="I149" s="50">
        <f>H149+(Workings!I418*-1)-I18</f>
        <v>0</v>
      </c>
      <c r="J149" s="50">
        <f>I149+(Workings!J418*-1)-J18</f>
        <v>0</v>
      </c>
      <c r="K149" s="50">
        <f>J149+(Workings!K418*-1)-K18</f>
        <v>0</v>
      </c>
      <c r="L149" s="50">
        <f>K149+(Workings!L418*-1)-L18</f>
        <v>0</v>
      </c>
      <c r="M149" s="50">
        <f>L149+(Workings!M418*-1)-M18</f>
        <v>0</v>
      </c>
      <c r="N149" s="50">
        <f>M149+(Workings!N418*-1)-N18</f>
        <v>0</v>
      </c>
      <c r="O149" s="50">
        <f>N149+(Workings!O418*-1)-O18</f>
        <v>4822.2658711008708</v>
      </c>
      <c r="P149" s="50">
        <f>O149+(Workings!P418*-1)-P18</f>
        <v>9644.5317422017415</v>
      </c>
      <c r="Q149" s="50">
        <f>P149+(Workings!Q418*-1)-Q18</f>
        <v>14466.797613302613</v>
      </c>
      <c r="R149" s="50">
        <f>Q149+(Workings!R418*-1)-R18</f>
        <v>19289.063484403483</v>
      </c>
      <c r="S149" s="50">
        <f>R149+(Workings!S418*-1)-S18</f>
        <v>24111.329355504353</v>
      </c>
      <c r="T149" s="50">
        <f>S149+(Workings!T418*-1)-T18</f>
        <v>28933.595226605223</v>
      </c>
      <c r="U149" s="50">
        <f>T149+(Workings!U418*-1)-U18</f>
        <v>33755.861097706096</v>
      </c>
      <c r="V149" s="50">
        <f>U149+(Workings!V418*-1)-V18</f>
        <v>38578.126968806966</v>
      </c>
      <c r="W149" s="50">
        <f>V149+(Workings!W418*-1)-W18</f>
        <v>43400.392839907836</v>
      </c>
      <c r="X149" s="50">
        <f>W149+(Workings!X418*-1)-X18</f>
        <v>48222.658711008706</v>
      </c>
      <c r="Y149" s="50">
        <f>X149+(Workings!Y418*-1)-Y18</f>
        <v>53044.924582109576</v>
      </c>
      <c r="Z149" s="50">
        <f>Y149+(Workings!Z418*-1)-Z18</f>
        <v>57867.190453210445</v>
      </c>
      <c r="AA149" s="50">
        <f>Z149+(Workings!AA418*-1)-AA18</f>
        <v>155543.46253105247</v>
      </c>
      <c r="AB149" s="50">
        <f>AA149+(Workings!AB418*-1)-AB18</f>
        <v>253219.73460889451</v>
      </c>
      <c r="AC149" s="50">
        <f>AB149+(Workings!AC418*-1)-AC18</f>
        <v>350896.00668673654</v>
      </c>
      <c r="AD149" s="50">
        <f>AC149+(Workings!AD418*-1)-AD18</f>
        <v>448572.27876457857</v>
      </c>
      <c r="AE149" s="50">
        <f>AD149+(Workings!AE418*-1)-AE18</f>
        <v>546248.55084242066</v>
      </c>
      <c r="AF149" s="50">
        <f>AE149+(Workings!AF418*-1)-AF18</f>
        <v>643924.8229202627</v>
      </c>
      <c r="AG149" s="50">
        <f>AF149+(Workings!AG418*-1)-AG18</f>
        <v>741601.09499810473</v>
      </c>
      <c r="AH149" s="50">
        <f>AG149+(Workings!AH418*-1)-AH18</f>
        <v>839277.36707594676</v>
      </c>
      <c r="AI149" s="50">
        <f>AH149+(Workings!AI418*-1)-AI18</f>
        <v>879086.4487005783</v>
      </c>
      <c r="AJ149" s="50">
        <f>AI149+(Workings!AJ418*-1)-AJ18</f>
        <v>976762.72077842033</v>
      </c>
      <c r="AK149" s="50">
        <f>AJ149+(Workings!AK418*-1)-AK18</f>
        <v>1074438.9928562623</v>
      </c>
      <c r="AL149" s="50">
        <f>AK149+(Workings!AL418*-1)-AL18</f>
        <v>1172115.2649341044</v>
      </c>
      <c r="AM149" s="50">
        <f>AL149+(Workings!AM418*-1)-AM18</f>
        <v>1388499.5764070833</v>
      </c>
      <c r="AN149" s="50">
        <f>AM149+(Workings!AN418*-1)-AN18</f>
        <v>1604883.8878800622</v>
      </c>
      <c r="AO149" s="50">
        <f>AN149+(Workings!AO418*-1)-AO18</f>
        <v>1821268.1993530411</v>
      </c>
      <c r="AP149" s="50">
        <f>AO149+(Workings!AP418*-1)-AP18</f>
        <v>2037652.51082602</v>
      </c>
      <c r="AQ149" s="50">
        <f>AP149+(Workings!AQ418*-1)-AQ18</f>
        <v>2254036.8222989989</v>
      </c>
      <c r="AR149" s="50">
        <f>AQ149+(Workings!AR418*-1)-AR18</f>
        <v>2470421.1337719779</v>
      </c>
      <c r="AS149" s="50">
        <f>AR149+(Workings!AS418*-1)-AS18</f>
        <v>2686805.4452449568</v>
      </c>
      <c r="AT149" s="50">
        <f>AS149+(Workings!AT418*-1)-AT18</f>
        <v>2903189.7567179357</v>
      </c>
      <c r="AU149" s="50">
        <f>AT149+(Workings!AU418*-1)-AU18</f>
        <v>1947458.8032568102</v>
      </c>
      <c r="AV149" s="50">
        <f>AU149+(Workings!AV418*-1)-AV18</f>
        <v>2163843.1147297891</v>
      </c>
      <c r="AW149" s="50">
        <f>AV149+(Workings!AW418*-1)-AW18</f>
        <v>2380227.426202768</v>
      </c>
      <c r="AX149" s="50">
        <f>AW149+(Workings!AX418*-1)-AX18</f>
        <v>2596611.7376757469</v>
      </c>
      <c r="AY149" s="50">
        <f>AX149+(Workings!AY418*-1)-AY18</f>
        <v>3009574.1151225865</v>
      </c>
      <c r="AZ149" s="50">
        <f>AY149+(Workings!AZ418*-1)-AZ18</f>
        <v>3422536.4925694261</v>
      </c>
      <c r="BA149" s="50">
        <f>AZ149+(Workings!BA418*-1)-BA18</f>
        <v>3835498.8700162657</v>
      </c>
      <c r="BB149" s="50">
        <f>BA149+(Workings!BB418*-1)-BB18</f>
        <v>4248461.2474631052</v>
      </c>
      <c r="BC149" s="50">
        <f>BB149+(Workings!BC418*-1)-BC18</f>
        <v>4661423.6249099448</v>
      </c>
      <c r="BD149" s="50">
        <f>BC149+(Workings!BD418*-1)-BD18</f>
        <v>5074386.0023567844</v>
      </c>
      <c r="BE149" s="50">
        <f>BD149+(Workings!BE418*-1)-BE18</f>
        <v>5487348.379803624</v>
      </c>
      <c r="BF149" s="50">
        <f>BE149+(Workings!BF418*-1)-BF18</f>
        <v>5900310.7572504636</v>
      </c>
      <c r="BG149" s="50">
        <f>BF149+(Workings!BG418*-1)-BG18</f>
        <v>3716661.3970215563</v>
      </c>
      <c r="BH149" s="50">
        <f>BG149+(Workings!BH418*-1)-BH18</f>
        <v>4129623.7744683959</v>
      </c>
      <c r="BI149" s="50">
        <f>BH149+(Workings!BI418*-1)-BI18</f>
        <v>4542586.1519152354</v>
      </c>
      <c r="BJ149" s="50">
        <f>BI149+(Workings!BJ418*-1)-BJ18</f>
        <v>4955548.529362075</v>
      </c>
    </row>
    <row r="150" spans="1:62" x14ac:dyDescent="0.3">
      <c r="A150" s="55" t="s">
        <v>38</v>
      </c>
      <c r="C150" s="50">
        <f>Workings!C296</f>
        <v>0</v>
      </c>
      <c r="D150" s="50">
        <f>Workings!D296</f>
        <v>0</v>
      </c>
      <c r="E150" s="50">
        <f>Workings!E296</f>
        <v>0</v>
      </c>
      <c r="F150" s="50">
        <f>Workings!F296</f>
        <v>0</v>
      </c>
      <c r="G150" s="50">
        <f>Workings!G296</f>
        <v>0</v>
      </c>
      <c r="H150" s="50">
        <f>Workings!H296</f>
        <v>0</v>
      </c>
      <c r="I150" s="50">
        <f>Workings!I296</f>
        <v>0</v>
      </c>
      <c r="J150" s="50">
        <f>Workings!J296</f>
        <v>0</v>
      </c>
      <c r="K150" s="50">
        <f>Workings!K296</f>
        <v>0</v>
      </c>
      <c r="L150" s="50">
        <f>Workings!L296</f>
        <v>0</v>
      </c>
      <c r="M150" s="50">
        <f>Workings!M296</f>
        <v>0</v>
      </c>
      <c r="N150" s="50">
        <f>Workings!N296</f>
        <v>0</v>
      </c>
      <c r="O150" s="50">
        <f>Workings!O296</f>
        <v>0</v>
      </c>
      <c r="P150" s="50">
        <f>Workings!P296</f>
        <v>0</v>
      </c>
      <c r="Q150" s="50">
        <f>Workings!Q296</f>
        <v>0</v>
      </c>
      <c r="R150" s="50">
        <f>Workings!R296</f>
        <v>0</v>
      </c>
      <c r="S150" s="50">
        <f>Workings!S296</f>
        <v>0</v>
      </c>
      <c r="T150" s="50">
        <f>Workings!T296</f>
        <v>0</v>
      </c>
      <c r="U150" s="50">
        <f>Workings!U296</f>
        <v>0</v>
      </c>
      <c r="V150" s="50">
        <f>Workings!V296</f>
        <v>0</v>
      </c>
      <c r="W150" s="50">
        <f>Workings!W296</f>
        <v>0</v>
      </c>
      <c r="X150" s="50">
        <f>Workings!X296</f>
        <v>0</v>
      </c>
      <c r="Y150" s="50">
        <f>Workings!Y296</f>
        <v>0</v>
      </c>
      <c r="Z150" s="50">
        <f>Workings!Z296</f>
        <v>0</v>
      </c>
      <c r="AA150" s="50">
        <f>Workings!AA296</f>
        <v>0</v>
      </c>
      <c r="AB150" s="50">
        <f>Workings!AB296</f>
        <v>0</v>
      </c>
      <c r="AC150" s="50">
        <f>Workings!AC296</f>
        <v>0</v>
      </c>
      <c r="AD150" s="50">
        <f>Workings!AD296</f>
        <v>0</v>
      </c>
      <c r="AE150" s="50">
        <f>Workings!AE296</f>
        <v>0</v>
      </c>
      <c r="AF150" s="50">
        <f>Workings!AF296</f>
        <v>0</v>
      </c>
      <c r="AG150" s="50">
        <f>Workings!AG296</f>
        <v>0</v>
      </c>
      <c r="AH150" s="50">
        <f>Workings!AH296</f>
        <v>0</v>
      </c>
      <c r="AI150" s="50">
        <f>Workings!AI296</f>
        <v>0</v>
      </c>
      <c r="AJ150" s="50">
        <f>Workings!AJ296</f>
        <v>0</v>
      </c>
      <c r="AK150" s="50">
        <f>Workings!AK296</f>
        <v>0</v>
      </c>
      <c r="AL150" s="50">
        <f>Workings!AL296</f>
        <v>0</v>
      </c>
      <c r="AM150" s="50">
        <f>Workings!AM296</f>
        <v>0</v>
      </c>
      <c r="AN150" s="50">
        <f>Workings!AN296</f>
        <v>0</v>
      </c>
      <c r="AO150" s="50">
        <f>Workings!AO296</f>
        <v>0</v>
      </c>
      <c r="AP150" s="50">
        <f>Workings!AP296</f>
        <v>0</v>
      </c>
      <c r="AQ150" s="50">
        <f>Workings!AQ296</f>
        <v>0</v>
      </c>
      <c r="AR150" s="50">
        <f>Workings!AR296</f>
        <v>0</v>
      </c>
      <c r="AS150" s="50">
        <f>Workings!AS296</f>
        <v>0</v>
      </c>
      <c r="AT150" s="50">
        <f>Workings!AT296</f>
        <v>0</v>
      </c>
      <c r="AU150" s="50">
        <f>Workings!AU296</f>
        <v>0</v>
      </c>
      <c r="AV150" s="50">
        <f>Workings!AV296</f>
        <v>0</v>
      </c>
      <c r="AW150" s="50">
        <f>Workings!AW296</f>
        <v>0</v>
      </c>
      <c r="AX150" s="50">
        <f>Workings!AX296</f>
        <v>0</v>
      </c>
      <c r="AY150" s="50">
        <f>Workings!AY296</f>
        <v>0</v>
      </c>
      <c r="AZ150" s="50">
        <f>Workings!AZ296</f>
        <v>0</v>
      </c>
      <c r="BA150" s="50">
        <f>Workings!BA296</f>
        <v>0</v>
      </c>
      <c r="BB150" s="50">
        <f>Workings!BB296</f>
        <v>0</v>
      </c>
      <c r="BC150" s="50">
        <f>Workings!BC296</f>
        <v>0</v>
      </c>
      <c r="BD150" s="50">
        <f>Workings!BD296</f>
        <v>0</v>
      </c>
      <c r="BE150" s="50">
        <f>Workings!BE296</f>
        <v>0</v>
      </c>
      <c r="BF150" s="50">
        <f>Workings!BF296</f>
        <v>0</v>
      </c>
      <c r="BG150" s="50">
        <f>Workings!BG296</f>
        <v>0</v>
      </c>
      <c r="BH150" s="50">
        <f>Workings!BH296</f>
        <v>0</v>
      </c>
      <c r="BI150" s="50">
        <f>Workings!BI296</f>
        <v>0</v>
      </c>
      <c r="BJ150" s="50">
        <f>Workings!BJ296</f>
        <v>0</v>
      </c>
    </row>
    <row r="151" spans="1:62" x14ac:dyDescent="0.3">
      <c r="C151" s="56">
        <f t="shared" ref="C151:AL151" si="43">SUM(C145:C150)</f>
        <v>173967.21548090276</v>
      </c>
      <c r="D151" s="56">
        <f t="shared" si="43"/>
        <v>377067.75997052051</v>
      </c>
      <c r="E151" s="56">
        <f t="shared" si="43"/>
        <v>558430.40738870832</v>
      </c>
      <c r="F151" s="56">
        <f t="shared" si="43"/>
        <v>700663.11656063981</v>
      </c>
      <c r="G151" s="56">
        <f t="shared" si="43"/>
        <v>878939.53819528338</v>
      </c>
      <c r="H151" s="56">
        <f t="shared" si="43"/>
        <v>1116150.7776751795</v>
      </c>
      <c r="I151" s="56">
        <f t="shared" si="43"/>
        <v>1230302.1480679498</v>
      </c>
      <c r="J151" s="56">
        <f t="shared" si="43"/>
        <v>1366396.4351198343</v>
      </c>
      <c r="K151" s="56">
        <f t="shared" si="43"/>
        <v>1482463.2812304304</v>
      </c>
      <c r="L151" s="56">
        <f t="shared" si="43"/>
        <v>1579185.9257510877</v>
      </c>
      <c r="M151" s="56">
        <f t="shared" si="43"/>
        <v>1663754.9362362449</v>
      </c>
      <c r="N151" s="56">
        <f t="shared" si="43"/>
        <v>1732188.4824094994</v>
      </c>
      <c r="O151" s="56">
        <f t="shared" si="43"/>
        <v>1944887.2971037128</v>
      </c>
      <c r="P151" s="56">
        <f t="shared" si="43"/>
        <v>2105763.0268608266</v>
      </c>
      <c r="Q151" s="56">
        <f t="shared" si="43"/>
        <v>2241737.0329456832</v>
      </c>
      <c r="R151" s="56">
        <f t="shared" si="43"/>
        <v>2350738.4314337946</v>
      </c>
      <c r="S151" s="56">
        <f t="shared" si="43"/>
        <v>2432748.5175002967</v>
      </c>
      <c r="T151" s="56">
        <f t="shared" si="43"/>
        <v>2488004.2554786159</v>
      </c>
      <c r="U151" s="56">
        <f t="shared" si="43"/>
        <v>2505740.4094628552</v>
      </c>
      <c r="V151" s="56">
        <f t="shared" si="43"/>
        <v>2546712.7118863449</v>
      </c>
      <c r="W151" s="56">
        <f t="shared" si="43"/>
        <v>2534596.681450319</v>
      </c>
      <c r="X151" s="56">
        <f t="shared" si="43"/>
        <v>2489906.6050534798</v>
      </c>
      <c r="Y151" s="56">
        <f t="shared" si="43"/>
        <v>2411995.2847699774</v>
      </c>
      <c r="Z151" s="56">
        <f t="shared" si="43"/>
        <v>2300870.2239237977</v>
      </c>
      <c r="AA151" s="56">
        <f t="shared" si="43"/>
        <v>2428296.1815165114</v>
      </c>
      <c r="AB151" s="56">
        <f t="shared" si="43"/>
        <v>2455839.7744671791</v>
      </c>
      <c r="AC151" s="56">
        <f t="shared" si="43"/>
        <v>2445660.9550755299</v>
      </c>
      <c r="AD151" s="56">
        <f t="shared" si="43"/>
        <v>2398874.4499636455</v>
      </c>
      <c r="AE151" s="56">
        <f t="shared" si="43"/>
        <v>2314465.873436084</v>
      </c>
      <c r="AF151" s="56">
        <f t="shared" si="43"/>
        <v>2192470.8087869124</v>
      </c>
      <c r="AG151" s="56">
        <f t="shared" si="43"/>
        <v>2066410.8309867529</v>
      </c>
      <c r="AH151" s="56">
        <f t="shared" si="43"/>
        <v>1893346.5237955144</v>
      </c>
      <c r="AI151" s="56">
        <f t="shared" si="43"/>
        <v>1667727.8975220756</v>
      </c>
      <c r="AJ151" s="56">
        <f t="shared" si="43"/>
        <v>1606129.8850248298</v>
      </c>
      <c r="AK151" s="56">
        <f t="shared" si="43"/>
        <v>1820062.5583754801</v>
      </c>
      <c r="AL151" s="56">
        <f t="shared" si="43"/>
        <v>2041698.0313355192</v>
      </c>
      <c r="AM151" s="56">
        <f t="shared" ref="AM151:BJ151" si="44">SUM(AM145:AM150)</f>
        <v>2308602.7916666735</v>
      </c>
      <c r="AN151" s="56">
        <f t="shared" si="44"/>
        <v>2647236.5890871175</v>
      </c>
      <c r="AO151" s="56">
        <f t="shared" si="44"/>
        <v>3001465.489974943</v>
      </c>
      <c r="AP151" s="56">
        <f t="shared" si="44"/>
        <v>3002461.6478155227</v>
      </c>
      <c r="AQ151" s="56">
        <f t="shared" si="44"/>
        <v>3365549.7089304775</v>
      </c>
      <c r="AR151" s="56">
        <f t="shared" si="44"/>
        <v>3736842.1809917847</v>
      </c>
      <c r="AS151" s="56">
        <f t="shared" si="44"/>
        <v>3694165.59154379</v>
      </c>
      <c r="AT151" s="56">
        <f t="shared" si="44"/>
        <v>4081732.4885333152</v>
      </c>
      <c r="AU151" s="56">
        <f t="shared" si="44"/>
        <v>3305260.1759139504</v>
      </c>
      <c r="AV151" s="56">
        <f t="shared" si="44"/>
        <v>3213932.7739293575</v>
      </c>
      <c r="AW151" s="56">
        <f t="shared" si="44"/>
        <v>3625598.6300642062</v>
      </c>
      <c r="AX151" s="56">
        <f t="shared" si="44"/>
        <v>4052221.8233450451</v>
      </c>
      <c r="AY151" s="56">
        <f t="shared" si="44"/>
        <v>4187749.4565389007</v>
      </c>
      <c r="AZ151" s="56">
        <f t="shared" si="44"/>
        <v>4817761.1636106605</v>
      </c>
      <c r="BA151" s="56">
        <f t="shared" si="44"/>
        <v>5476507.1638727812</v>
      </c>
      <c r="BB151" s="56">
        <f t="shared" si="44"/>
        <v>5474499.5665477794</v>
      </c>
      <c r="BC151" s="56">
        <f t="shared" si="44"/>
        <v>6155382.4900491852</v>
      </c>
      <c r="BD151" s="56">
        <f t="shared" si="44"/>
        <v>6847293.0622271039</v>
      </c>
      <c r="BE151" s="56">
        <f t="shared" si="44"/>
        <v>6776370.4206171967</v>
      </c>
      <c r="BF151" s="56">
        <f t="shared" si="44"/>
        <v>7490259.7126931883</v>
      </c>
      <c r="BG151" s="56">
        <f t="shared" si="44"/>
        <v>5618489.3584472043</v>
      </c>
      <c r="BH151" s="56">
        <f t="shared" si="44"/>
        <v>5481810.0013525235</v>
      </c>
      <c r="BI151" s="56">
        <f t="shared" si="44"/>
        <v>6228490.0825726073</v>
      </c>
      <c r="BJ151" s="56">
        <f t="shared" si="44"/>
        <v>6986055.7919314373</v>
      </c>
    </row>
    <row r="153" spans="1:62" ht="18" thickBot="1" x14ac:dyDescent="0.35">
      <c r="A153" s="50" t="s">
        <v>77</v>
      </c>
      <c r="C153" s="58">
        <f>C137+C143-C151</f>
        <v>-121676.88214756943</v>
      </c>
      <c r="D153" s="58">
        <f t="shared" ref="D153:AL153" si="45">D137+D143-D151</f>
        <v>-262543.75997052051</v>
      </c>
      <c r="E153" s="58">
        <f t="shared" si="45"/>
        <v>-385790.40738870832</v>
      </c>
      <c r="F153" s="58">
        <f t="shared" si="45"/>
        <v>-513769.44989397319</v>
      </c>
      <c r="G153" s="58">
        <f t="shared" si="45"/>
        <v>-634062.53819528338</v>
      </c>
      <c r="H153" s="58">
        <f t="shared" si="45"/>
        <v>-752185.1110085129</v>
      </c>
      <c r="I153" s="58">
        <f t="shared" si="45"/>
        <v>-831666.48140128306</v>
      </c>
      <c r="J153" s="58">
        <f t="shared" si="45"/>
        <v>-895282.43511983426</v>
      </c>
      <c r="K153" s="58">
        <f t="shared" si="45"/>
        <v>-943328.61456376361</v>
      </c>
      <c r="L153" s="58">
        <f t="shared" si="45"/>
        <v>-976053.25908442098</v>
      </c>
      <c r="M153" s="58">
        <f t="shared" si="45"/>
        <v>-993757.93623624486</v>
      </c>
      <c r="N153" s="58">
        <f t="shared" si="45"/>
        <v>-996702.81574283272</v>
      </c>
      <c r="O153" s="58">
        <f t="shared" si="45"/>
        <v>-1110420.2971037128</v>
      </c>
      <c r="P153" s="58">
        <f t="shared" si="45"/>
        <v>-1192938.0268608266</v>
      </c>
      <c r="Q153" s="58">
        <f t="shared" si="45"/>
        <v>-1249465.3662790167</v>
      </c>
      <c r="R153" s="58">
        <f t="shared" si="45"/>
        <v>-1280298.4314337946</v>
      </c>
      <c r="S153" s="58">
        <f t="shared" si="45"/>
        <v>-1285612.5175002967</v>
      </c>
      <c r="T153" s="58">
        <f t="shared" si="45"/>
        <v>-1265630.5888119494</v>
      </c>
      <c r="U153" s="58">
        <f t="shared" si="45"/>
        <v>-1208800.7427961887</v>
      </c>
      <c r="V153" s="58">
        <f t="shared" si="45"/>
        <v>-1160889.3785530117</v>
      </c>
      <c r="W153" s="58">
        <f t="shared" si="45"/>
        <v>-1061301.0147836525</v>
      </c>
      <c r="X153" s="58">
        <f t="shared" si="45"/>
        <v>-930539.93838681327</v>
      </c>
      <c r="Y153" s="58">
        <f t="shared" si="45"/>
        <v>-767952.95143664419</v>
      </c>
      <c r="Z153" s="58">
        <f t="shared" si="45"/>
        <v>-573539.55725713097</v>
      </c>
      <c r="AA153" s="58">
        <f t="shared" si="45"/>
        <v>-549904.51484984485</v>
      </c>
      <c r="AB153" s="58">
        <f t="shared" si="45"/>
        <v>-489991.44113384583</v>
      </c>
      <c r="AC153" s="58">
        <f t="shared" si="45"/>
        <v>-393849.28840886336</v>
      </c>
      <c r="AD153" s="58">
        <f t="shared" si="45"/>
        <v>-262577.78329697903</v>
      </c>
      <c r="AE153" s="58">
        <f t="shared" si="45"/>
        <v>-95154.540102750994</v>
      </c>
      <c r="AF153" s="58">
        <f t="shared" si="45"/>
        <v>108404.85787975416</v>
      </c>
      <c r="AG153" s="58">
        <f t="shared" si="45"/>
        <v>333076.50234658015</v>
      </c>
      <c r="AH153" s="58">
        <f t="shared" si="45"/>
        <v>605715.14287115214</v>
      </c>
      <c r="AI153" s="58">
        <f t="shared" si="45"/>
        <v>929380.76914459094</v>
      </c>
      <c r="AJ153" s="58">
        <f t="shared" si="45"/>
        <v>1296520.0548460167</v>
      </c>
      <c r="AK153" s="58">
        <f t="shared" si="45"/>
        <v>1707261.8891158397</v>
      </c>
      <c r="AL153" s="58">
        <f t="shared" si="45"/>
        <v>2161396.0609224453</v>
      </c>
      <c r="AM153" s="58">
        <f t="shared" ref="AM153:BJ153" si="46">AM137+AM143-AM151</f>
        <v>2417940.5644803615</v>
      </c>
      <c r="AN153" s="58">
        <f t="shared" si="46"/>
        <v>2721737.3906405112</v>
      </c>
      <c r="AO153" s="58">
        <f t="shared" si="46"/>
        <v>3061594.9000525018</v>
      </c>
      <c r="AP153" s="58">
        <f t="shared" si="46"/>
        <v>3452718.0292245699</v>
      </c>
      <c r="AQ153" s="58">
        <f t="shared" si="46"/>
        <v>3890422.2032861589</v>
      </c>
      <c r="AR153" s="58">
        <f t="shared" si="46"/>
        <v>4374514.7101063794</v>
      </c>
      <c r="AS153" s="58">
        <f t="shared" si="46"/>
        <v>4904198.3527214732</v>
      </c>
      <c r="AT153" s="58">
        <f t="shared" si="46"/>
        <v>5479906.3661419554</v>
      </c>
      <c r="AU153" s="58">
        <f t="shared" si="46"/>
        <v>6099756.0431136731</v>
      </c>
      <c r="AV153" s="58">
        <f t="shared" si="46"/>
        <v>6764567.0692900009</v>
      </c>
      <c r="AW153" s="58">
        <f t="shared" si="46"/>
        <v>7474899.065810753</v>
      </c>
      <c r="AX153" s="58">
        <f t="shared" si="46"/>
        <v>8220156.7821658589</v>
      </c>
      <c r="AY153" s="58">
        <f t="shared" si="46"/>
        <v>8823046.6430726126</v>
      </c>
      <c r="AZ153" s="58">
        <f t="shared" si="46"/>
        <v>9504693.5115770474</v>
      </c>
      <c r="BA153" s="58">
        <f t="shared" si="46"/>
        <v>10250060.032972097</v>
      </c>
      <c r="BB153" s="58">
        <f t="shared" si="46"/>
        <v>11058110.178227581</v>
      </c>
      <c r="BC153" s="58">
        <f t="shared" si="46"/>
        <v>11929769.766940774</v>
      </c>
      <c r="BD153" s="58">
        <f t="shared" si="46"/>
        <v>12864989.042262424</v>
      </c>
      <c r="BE153" s="58">
        <f t="shared" si="46"/>
        <v>13862595.484120559</v>
      </c>
      <c r="BF153" s="58">
        <f t="shared" si="46"/>
        <v>14923674.692961022</v>
      </c>
      <c r="BG153" s="58">
        <f t="shared" si="46"/>
        <v>16044408.423445012</v>
      </c>
      <c r="BH153" s="58">
        <f t="shared" si="46"/>
        <v>17227271.780989032</v>
      </c>
      <c r="BI153" s="58">
        <f t="shared" si="46"/>
        <v>18473510.192915</v>
      </c>
      <c r="BJ153" s="58">
        <f t="shared" si="46"/>
        <v>19783103.350677371</v>
      </c>
    </row>
    <row r="154" spans="1:62" ht="18" thickTop="1" x14ac:dyDescent="0.3"/>
    <row r="155" spans="1:62" x14ac:dyDescent="0.3">
      <c r="A155" s="50" t="s">
        <v>203</v>
      </c>
    </row>
    <row r="156" spans="1:62" x14ac:dyDescent="0.3">
      <c r="A156" s="55" t="s">
        <v>78</v>
      </c>
      <c r="C156" s="50">
        <f>Workings!C392</f>
        <v>0</v>
      </c>
      <c r="D156" s="50">
        <f>Workings!D392</f>
        <v>0</v>
      </c>
      <c r="E156" s="50">
        <f>Workings!E392</f>
        <v>0</v>
      </c>
      <c r="F156" s="50">
        <f>Workings!F392</f>
        <v>0</v>
      </c>
      <c r="G156" s="50">
        <f>Workings!G392</f>
        <v>0</v>
      </c>
      <c r="H156" s="50">
        <f>Workings!H392</f>
        <v>0</v>
      </c>
      <c r="I156" s="50">
        <f>Workings!I392</f>
        <v>0</v>
      </c>
      <c r="J156" s="50">
        <f>Workings!J392</f>
        <v>0</v>
      </c>
      <c r="K156" s="50">
        <f>Workings!K392</f>
        <v>0</v>
      </c>
      <c r="L156" s="50">
        <f>Workings!L392</f>
        <v>0</v>
      </c>
      <c r="M156" s="50">
        <f>Workings!M392</f>
        <v>0</v>
      </c>
      <c r="N156" s="50">
        <f>Workings!N392</f>
        <v>0</v>
      </c>
      <c r="O156" s="50">
        <f>Workings!O392</f>
        <v>0</v>
      </c>
      <c r="P156" s="50">
        <f>Workings!P392</f>
        <v>0</v>
      </c>
      <c r="Q156" s="50">
        <f>Workings!Q392</f>
        <v>0</v>
      </c>
      <c r="R156" s="50">
        <f>Workings!R392</f>
        <v>0</v>
      </c>
      <c r="S156" s="50">
        <f>Workings!S392</f>
        <v>0</v>
      </c>
      <c r="T156" s="50">
        <f>Workings!T392</f>
        <v>0</v>
      </c>
      <c r="U156" s="50">
        <f>Workings!U392</f>
        <v>0</v>
      </c>
      <c r="V156" s="50">
        <f>Workings!V392</f>
        <v>0</v>
      </c>
      <c r="W156" s="50">
        <f>Workings!W392</f>
        <v>0</v>
      </c>
      <c r="X156" s="50">
        <f>Workings!X392</f>
        <v>0</v>
      </c>
      <c r="Y156" s="50">
        <f>Workings!Y392</f>
        <v>0</v>
      </c>
      <c r="Z156" s="50">
        <f>Workings!Z392</f>
        <v>0</v>
      </c>
      <c r="AA156" s="50">
        <f>Workings!AA392</f>
        <v>0</v>
      </c>
      <c r="AB156" s="50">
        <f>Workings!AB392</f>
        <v>0</v>
      </c>
      <c r="AC156" s="50">
        <f>Workings!AC392</f>
        <v>0</v>
      </c>
      <c r="AD156" s="50">
        <f>Workings!AD392</f>
        <v>0</v>
      </c>
      <c r="AE156" s="50">
        <f>Workings!AE392</f>
        <v>0</v>
      </c>
      <c r="AF156" s="50">
        <f>Workings!AF392</f>
        <v>0</v>
      </c>
      <c r="AG156" s="50">
        <f>Workings!AG392</f>
        <v>0</v>
      </c>
      <c r="AH156" s="50">
        <f>Workings!AH392</f>
        <v>0</v>
      </c>
      <c r="AI156" s="50">
        <f>Workings!AI392</f>
        <v>0</v>
      </c>
      <c r="AJ156" s="50">
        <f>Workings!AJ392</f>
        <v>0</v>
      </c>
      <c r="AK156" s="50">
        <f>Workings!AK392</f>
        <v>0</v>
      </c>
      <c r="AL156" s="50">
        <f>Workings!AL392</f>
        <v>0</v>
      </c>
      <c r="AM156" s="50">
        <f>Workings!AM392</f>
        <v>0</v>
      </c>
      <c r="AN156" s="50">
        <f>Workings!AN392</f>
        <v>0</v>
      </c>
      <c r="AO156" s="50">
        <f>Workings!AO392</f>
        <v>0</v>
      </c>
      <c r="AP156" s="50">
        <f>Workings!AP392</f>
        <v>0</v>
      </c>
      <c r="AQ156" s="50">
        <f>Workings!AQ392</f>
        <v>0</v>
      </c>
      <c r="AR156" s="50">
        <f>Workings!AR392</f>
        <v>0</v>
      </c>
      <c r="AS156" s="50">
        <f>Workings!AS392</f>
        <v>0</v>
      </c>
      <c r="AT156" s="50">
        <f>Workings!AT392</f>
        <v>0</v>
      </c>
      <c r="AU156" s="50">
        <f>Workings!AU392</f>
        <v>0</v>
      </c>
      <c r="AV156" s="50">
        <f>Workings!AV392</f>
        <v>0</v>
      </c>
      <c r="AW156" s="50">
        <f>Workings!AW392</f>
        <v>0</v>
      </c>
      <c r="AX156" s="50">
        <f>Workings!AX392</f>
        <v>0</v>
      </c>
      <c r="AY156" s="50">
        <f>Workings!AY392</f>
        <v>0</v>
      </c>
      <c r="AZ156" s="50">
        <f>Workings!AZ392</f>
        <v>0</v>
      </c>
      <c r="BA156" s="50">
        <f>Workings!BA392</f>
        <v>0</v>
      </c>
      <c r="BB156" s="50">
        <f>Workings!BB392</f>
        <v>0</v>
      </c>
      <c r="BC156" s="50">
        <f>Workings!BC392</f>
        <v>0</v>
      </c>
      <c r="BD156" s="50">
        <f>Workings!BD392</f>
        <v>0</v>
      </c>
      <c r="BE156" s="50">
        <f>Workings!BE392</f>
        <v>0</v>
      </c>
      <c r="BF156" s="50">
        <f>Workings!BF392</f>
        <v>0</v>
      </c>
      <c r="BG156" s="50">
        <f>Workings!BG392</f>
        <v>0</v>
      </c>
      <c r="BH156" s="50">
        <f>Workings!BH392</f>
        <v>0</v>
      </c>
      <c r="BI156" s="50">
        <f>Workings!BI392</f>
        <v>0</v>
      </c>
      <c r="BJ156" s="50">
        <f>Workings!BJ392</f>
        <v>0</v>
      </c>
    </row>
    <row r="157" spans="1:62" x14ac:dyDescent="0.3">
      <c r="A157" s="55" t="s">
        <v>79</v>
      </c>
      <c r="C157" s="50">
        <f>Workings!C394</f>
        <v>0</v>
      </c>
      <c r="D157" s="50">
        <f>C157+Workings!D394</f>
        <v>0</v>
      </c>
      <c r="E157" s="50">
        <f>D157+Workings!E394</f>
        <v>0</v>
      </c>
      <c r="F157" s="50">
        <f>E157+Workings!F394</f>
        <v>0</v>
      </c>
      <c r="G157" s="50">
        <f>F157+Workings!G394</f>
        <v>0</v>
      </c>
      <c r="H157" s="50">
        <f>G157+Workings!H394</f>
        <v>0</v>
      </c>
      <c r="I157" s="50">
        <f>H157+Workings!I394</f>
        <v>0</v>
      </c>
      <c r="J157" s="50">
        <f>I157+Workings!J394</f>
        <v>0</v>
      </c>
      <c r="K157" s="50">
        <f>J157+Workings!K394</f>
        <v>0</v>
      </c>
      <c r="L157" s="50">
        <f>K157+Workings!L394</f>
        <v>0</v>
      </c>
      <c r="M157" s="50">
        <f>L157+Workings!M394</f>
        <v>0</v>
      </c>
      <c r="N157" s="50">
        <f>M157+Workings!N394</f>
        <v>0</v>
      </c>
      <c r="O157" s="50">
        <f>N157+Workings!O394</f>
        <v>0</v>
      </c>
      <c r="P157" s="50">
        <f>O157+Workings!P394</f>
        <v>0</v>
      </c>
      <c r="Q157" s="50">
        <f>P157+Workings!Q394</f>
        <v>0</v>
      </c>
      <c r="R157" s="50">
        <f>Q157+Workings!R394</f>
        <v>0</v>
      </c>
      <c r="S157" s="50">
        <f>R157+Workings!S394</f>
        <v>0</v>
      </c>
      <c r="T157" s="50">
        <f>S157+Workings!T394</f>
        <v>0</v>
      </c>
      <c r="U157" s="50">
        <f>T157+Workings!U394</f>
        <v>0</v>
      </c>
      <c r="V157" s="50">
        <f>U157+Workings!V394</f>
        <v>0</v>
      </c>
      <c r="W157" s="50">
        <f>V157+Workings!W394</f>
        <v>0</v>
      </c>
      <c r="X157" s="50">
        <f>W157+Workings!X394</f>
        <v>0</v>
      </c>
      <c r="Y157" s="50">
        <f>X157+Workings!Y394</f>
        <v>0</v>
      </c>
      <c r="Z157" s="50">
        <f>Y157+Workings!Z394</f>
        <v>0</v>
      </c>
      <c r="AA157" s="50">
        <f>Z157+Workings!AA394</f>
        <v>0</v>
      </c>
      <c r="AB157" s="50">
        <f>AA157+Workings!AB394</f>
        <v>0</v>
      </c>
      <c r="AC157" s="50">
        <f>AB157+Workings!AC394</f>
        <v>0</v>
      </c>
      <c r="AD157" s="50">
        <f>AC157+Workings!AD394</f>
        <v>0</v>
      </c>
      <c r="AE157" s="50">
        <f>AD157+Workings!AE394</f>
        <v>0</v>
      </c>
      <c r="AF157" s="50">
        <f>AE157+Workings!AF394</f>
        <v>0</v>
      </c>
      <c r="AG157" s="50">
        <f>AF157+Workings!AG394</f>
        <v>0</v>
      </c>
      <c r="AH157" s="50">
        <f>AG157+Workings!AH394</f>
        <v>0</v>
      </c>
      <c r="AI157" s="50">
        <f>AH157+Workings!AI394</f>
        <v>0</v>
      </c>
      <c r="AJ157" s="50">
        <f>AI157+Workings!AJ394</f>
        <v>0</v>
      </c>
      <c r="AK157" s="50">
        <f>AJ157+Workings!AK394</f>
        <v>0</v>
      </c>
      <c r="AL157" s="50">
        <f>AK157+Workings!AL394</f>
        <v>0</v>
      </c>
      <c r="AM157" s="50">
        <f>AL157+Workings!AM394</f>
        <v>0</v>
      </c>
      <c r="AN157" s="50">
        <f>AM157+Workings!AN394</f>
        <v>0</v>
      </c>
      <c r="AO157" s="50">
        <f>AN157+Workings!AO394</f>
        <v>0</v>
      </c>
      <c r="AP157" s="50">
        <f>AO157+Workings!AP394</f>
        <v>0</v>
      </c>
      <c r="AQ157" s="50">
        <f>AP157+Workings!AQ394</f>
        <v>0</v>
      </c>
      <c r="AR157" s="50">
        <f>AQ157+Workings!AR394</f>
        <v>0</v>
      </c>
      <c r="AS157" s="50">
        <f>AR157+Workings!AS394</f>
        <v>0</v>
      </c>
      <c r="AT157" s="50">
        <f>AS157+Workings!AT394</f>
        <v>0</v>
      </c>
      <c r="AU157" s="50">
        <f>AT157+Workings!AU394</f>
        <v>0</v>
      </c>
      <c r="AV157" s="50">
        <f>AU157+Workings!AV394</f>
        <v>0</v>
      </c>
      <c r="AW157" s="50">
        <f>AV157+Workings!AW394</f>
        <v>0</v>
      </c>
      <c r="AX157" s="50">
        <f>AW157+Workings!AX394</f>
        <v>0</v>
      </c>
      <c r="AY157" s="50">
        <f>AX157+Workings!AY394</f>
        <v>0</v>
      </c>
      <c r="AZ157" s="50">
        <f>AY157+Workings!AZ394</f>
        <v>0</v>
      </c>
      <c r="BA157" s="50">
        <f>AZ157+Workings!BA394</f>
        <v>0</v>
      </c>
      <c r="BB157" s="50">
        <f>BA157+Workings!BB394</f>
        <v>0</v>
      </c>
      <c r="BC157" s="50">
        <f>BB157+Workings!BC394</f>
        <v>0</v>
      </c>
      <c r="BD157" s="50">
        <f>BC157+Workings!BD394</f>
        <v>0</v>
      </c>
      <c r="BE157" s="50">
        <f>BD157+Workings!BE394</f>
        <v>0</v>
      </c>
      <c r="BF157" s="50">
        <f>BE157+Workings!BF394</f>
        <v>0</v>
      </c>
      <c r="BG157" s="50">
        <f>BF157+Workings!BG394</f>
        <v>0</v>
      </c>
      <c r="BH157" s="50">
        <f>BG157+Workings!BH394</f>
        <v>0</v>
      </c>
      <c r="BI157" s="50">
        <f>BH157+Workings!BI394</f>
        <v>0</v>
      </c>
      <c r="BJ157" s="50">
        <f>BI157+Workings!BJ394</f>
        <v>0</v>
      </c>
    </row>
    <row r="158" spans="1:62" x14ac:dyDescent="0.3">
      <c r="A158" s="55" t="s">
        <v>179</v>
      </c>
      <c r="C158" s="50">
        <f>Workings!C396</f>
        <v>0</v>
      </c>
      <c r="D158" s="50">
        <f>Workings!D396+C158</f>
        <v>0</v>
      </c>
      <c r="E158" s="50">
        <f>Workings!E396+D158</f>
        <v>0</v>
      </c>
      <c r="F158" s="50">
        <f>Workings!F396+E158</f>
        <v>0</v>
      </c>
      <c r="G158" s="50">
        <f>Workings!G396+F158</f>
        <v>0</v>
      </c>
      <c r="H158" s="50">
        <f>Workings!H396+G158</f>
        <v>0</v>
      </c>
      <c r="I158" s="50">
        <f>Workings!I396+H158</f>
        <v>0</v>
      </c>
      <c r="J158" s="50">
        <f>Workings!J396+I158</f>
        <v>0</v>
      </c>
      <c r="K158" s="50">
        <f>Workings!K396+J158</f>
        <v>0</v>
      </c>
      <c r="L158" s="50">
        <f>Workings!L396+K158</f>
        <v>0</v>
      </c>
      <c r="M158" s="50">
        <f>Workings!M396+L158</f>
        <v>0</v>
      </c>
      <c r="N158" s="50">
        <f>Workings!N396+M158</f>
        <v>0</v>
      </c>
      <c r="O158" s="50">
        <f>Workings!O396+N158</f>
        <v>0</v>
      </c>
      <c r="P158" s="50">
        <f>Workings!P396+O158</f>
        <v>0</v>
      </c>
      <c r="Q158" s="50">
        <f>Workings!Q396+P158</f>
        <v>0</v>
      </c>
      <c r="R158" s="50">
        <f>Workings!R396+Q158</f>
        <v>0</v>
      </c>
      <c r="S158" s="50">
        <f>Workings!S396+R158</f>
        <v>0</v>
      </c>
      <c r="T158" s="50">
        <f>Workings!T396+S158</f>
        <v>0</v>
      </c>
      <c r="U158" s="50">
        <f>Workings!U396+T158</f>
        <v>0</v>
      </c>
      <c r="V158" s="50">
        <f>Workings!V396+U158</f>
        <v>0</v>
      </c>
      <c r="W158" s="50">
        <f>Workings!W396+V158</f>
        <v>0</v>
      </c>
      <c r="X158" s="50">
        <f>Workings!X396+W158</f>
        <v>0</v>
      </c>
      <c r="Y158" s="50">
        <f>Workings!Y396+X158</f>
        <v>0</v>
      </c>
      <c r="Z158" s="50">
        <f>Workings!Z396+Y158</f>
        <v>0</v>
      </c>
      <c r="AA158" s="50">
        <f>Workings!AA396+Z158</f>
        <v>0</v>
      </c>
      <c r="AB158" s="50">
        <f>Workings!AB396+AA158</f>
        <v>0</v>
      </c>
      <c r="AC158" s="50">
        <f>Workings!AC396+AB158</f>
        <v>0</v>
      </c>
      <c r="AD158" s="50">
        <f>Workings!AD396+AC158</f>
        <v>0</v>
      </c>
      <c r="AE158" s="50">
        <f>Workings!AE396+AD158</f>
        <v>0</v>
      </c>
      <c r="AF158" s="50">
        <f>Workings!AF396+AE158</f>
        <v>0</v>
      </c>
      <c r="AG158" s="50">
        <f>Workings!AG396+AF158</f>
        <v>0</v>
      </c>
      <c r="AH158" s="50">
        <f>Workings!AH396+AG158</f>
        <v>0</v>
      </c>
      <c r="AI158" s="50">
        <f>Workings!AI396+AH158</f>
        <v>0</v>
      </c>
      <c r="AJ158" s="50">
        <f>Workings!AJ396+AI158</f>
        <v>0</v>
      </c>
      <c r="AK158" s="50">
        <f>Workings!AK396+AJ158</f>
        <v>0</v>
      </c>
      <c r="AL158" s="50">
        <f>Workings!AL396+AK158</f>
        <v>0</v>
      </c>
      <c r="AM158" s="50">
        <f>Workings!AM396+AL158</f>
        <v>0</v>
      </c>
      <c r="AN158" s="50">
        <f>Workings!AN396+AM158</f>
        <v>0</v>
      </c>
      <c r="AO158" s="50">
        <f>Workings!AO396+AN158</f>
        <v>0</v>
      </c>
      <c r="AP158" s="50">
        <f>Workings!AP396+AO158</f>
        <v>0</v>
      </c>
      <c r="AQ158" s="50">
        <f>Workings!AQ396+AP158</f>
        <v>0</v>
      </c>
      <c r="AR158" s="50">
        <f>Workings!AR396+AQ158</f>
        <v>0</v>
      </c>
      <c r="AS158" s="50">
        <f>Workings!AS396+AR158</f>
        <v>0</v>
      </c>
      <c r="AT158" s="50">
        <f>Workings!AT396+AS158</f>
        <v>0</v>
      </c>
      <c r="AU158" s="50">
        <f>Workings!AU396+AT158</f>
        <v>0</v>
      </c>
      <c r="AV158" s="50">
        <f>Workings!AV396+AU158</f>
        <v>0</v>
      </c>
      <c r="AW158" s="50">
        <f>Workings!AW396+AV158</f>
        <v>0</v>
      </c>
      <c r="AX158" s="50">
        <f>Workings!AX396+AW158</f>
        <v>0</v>
      </c>
      <c r="AY158" s="50">
        <f>Workings!AY396+AX158</f>
        <v>0</v>
      </c>
      <c r="AZ158" s="50">
        <f>Workings!AZ396+AY158</f>
        <v>0</v>
      </c>
      <c r="BA158" s="50">
        <f>Workings!BA396+AZ158</f>
        <v>0</v>
      </c>
      <c r="BB158" s="50">
        <f>Workings!BB396+BA158</f>
        <v>0</v>
      </c>
      <c r="BC158" s="50">
        <f>Workings!BC396+BB158</f>
        <v>0</v>
      </c>
      <c r="BD158" s="50">
        <f>Workings!BD396+BC158</f>
        <v>0</v>
      </c>
      <c r="BE158" s="50">
        <f>Workings!BE396+BD158</f>
        <v>0</v>
      </c>
      <c r="BF158" s="50">
        <f>Workings!BF396+BE158</f>
        <v>0</v>
      </c>
      <c r="BG158" s="50">
        <f>Workings!BG396+BF158</f>
        <v>0</v>
      </c>
      <c r="BH158" s="50">
        <f>Workings!BH396+BG158</f>
        <v>0</v>
      </c>
      <c r="BI158" s="50">
        <f>Workings!BI396+BH158</f>
        <v>0</v>
      </c>
      <c r="BJ158" s="50">
        <f>Workings!BJ396+BI158</f>
        <v>0</v>
      </c>
    </row>
    <row r="159" spans="1:62" x14ac:dyDescent="0.3">
      <c r="A159" s="55" t="s">
        <v>150</v>
      </c>
      <c r="C159" s="50">
        <f>C124-Workings!C395+'Input Sheet'!C276</f>
        <v>-121676.88214756944</v>
      </c>
      <c r="D159" s="50">
        <f>D124+C159-Workings!D395</f>
        <v>-262543.75997052051</v>
      </c>
      <c r="E159" s="50">
        <f>E124+D159-Workings!E395</f>
        <v>-385790.40738870832</v>
      </c>
      <c r="F159" s="50">
        <f>F124+E159-Workings!F395</f>
        <v>-513769.44989397319</v>
      </c>
      <c r="G159" s="50">
        <f>G124+F159-Workings!G395</f>
        <v>-634062.53819528338</v>
      </c>
      <c r="H159" s="50">
        <f>H124+G159-Workings!H395</f>
        <v>-752185.1110085129</v>
      </c>
      <c r="I159" s="50">
        <f>I124+H159-Workings!I395</f>
        <v>-831666.48140128329</v>
      </c>
      <c r="J159" s="50">
        <f>J124+I159-Workings!J395</f>
        <v>-895282.43511983426</v>
      </c>
      <c r="K159" s="50">
        <f>K124+J159-Workings!K395</f>
        <v>-943328.61456376361</v>
      </c>
      <c r="L159" s="50">
        <f>L124+K159-Workings!L395</f>
        <v>-976053.25908442121</v>
      </c>
      <c r="M159" s="50">
        <f>M124+L159-Workings!M395</f>
        <v>-993757.93623624474</v>
      </c>
      <c r="N159" s="50">
        <f>N124+M159-Workings!N395</f>
        <v>-996702.81574283272</v>
      </c>
      <c r="O159" s="50">
        <f>O124+N159-Workings!O395</f>
        <v>-1110420.2971037126</v>
      </c>
      <c r="P159" s="50">
        <f>P124+O159-Workings!P395</f>
        <v>-1192938.0268608264</v>
      </c>
      <c r="Q159" s="50">
        <f>Q124+P159-Workings!Q395</f>
        <v>-1249465.3662790158</v>
      </c>
      <c r="R159" s="50">
        <f>R124+Q159-Workings!R395</f>
        <v>-1280298.4314337941</v>
      </c>
      <c r="S159" s="50">
        <f>S124+R159-Workings!S395</f>
        <v>-1285612.517500296</v>
      </c>
      <c r="T159" s="50">
        <f>T124+S159-Workings!T395</f>
        <v>-1265630.5888119482</v>
      </c>
      <c r="U159" s="50">
        <f>U124+T159-Workings!U395</f>
        <v>-1208800.7427961878</v>
      </c>
      <c r="V159" s="50">
        <f>V124+U159-Workings!V395</f>
        <v>-1160889.3785530105</v>
      </c>
      <c r="W159" s="50">
        <f>W124+V159-Workings!W395</f>
        <v>-1061301.0147836516</v>
      </c>
      <c r="X159" s="50">
        <f>X124+W159-Workings!X395</f>
        <v>-930539.93838681257</v>
      </c>
      <c r="Y159" s="50">
        <f>Y124+X159-Workings!Y395</f>
        <v>-767952.95143664291</v>
      </c>
      <c r="Z159" s="50">
        <f>Z124+Y159-Workings!Z395</f>
        <v>-573539.55725713063</v>
      </c>
      <c r="AA159" s="50">
        <f>AA124+Z159-Workings!AA395</f>
        <v>-549904.51484984427</v>
      </c>
      <c r="AB159" s="50">
        <f>AB124+AA159-Workings!AB395</f>
        <v>-489991.44113384502</v>
      </c>
      <c r="AC159" s="50">
        <f>AC124+AB159-Workings!AC395</f>
        <v>-393849.28840886289</v>
      </c>
      <c r="AD159" s="50">
        <f>AD124+AC159-Workings!AD395</f>
        <v>-262577.78329697816</v>
      </c>
      <c r="AE159" s="50">
        <f>AE124+AD159-Workings!AE395</f>
        <v>-95154.540102749655</v>
      </c>
      <c r="AF159" s="50">
        <f>AF124+AE159-Workings!AF395</f>
        <v>108404.85787975509</v>
      </c>
      <c r="AG159" s="50">
        <f>AG124+AF159-Workings!AG395</f>
        <v>333076.50234658108</v>
      </c>
      <c r="AH159" s="50">
        <f>AH124+AG159-Workings!AH395</f>
        <v>605715.14287115308</v>
      </c>
      <c r="AI159" s="50">
        <f>AI124+AH159-Workings!AI395</f>
        <v>929380.76914459176</v>
      </c>
      <c r="AJ159" s="50">
        <f>AJ124+AI159-Workings!AJ395</f>
        <v>1296520.0548460176</v>
      </c>
      <c r="AK159" s="50">
        <f>AK124+AJ159-Workings!AK395</f>
        <v>1707261.8891158409</v>
      </c>
      <c r="AL159" s="50">
        <f>AL124+AK159-Workings!AL395</f>
        <v>2161396.0609224467</v>
      </c>
      <c r="AM159" s="50">
        <f>AM124+AL159-Workings!AM395</f>
        <v>2417940.5644803634</v>
      </c>
      <c r="AN159" s="50">
        <f>AN124+AM159-Workings!AN395</f>
        <v>2721737.390640513</v>
      </c>
      <c r="AO159" s="50">
        <f>AO124+AN159-Workings!AO395</f>
        <v>3061594.9000525028</v>
      </c>
      <c r="AP159" s="50">
        <f>AP124+AO159-Workings!AP395</f>
        <v>3452718.0292245713</v>
      </c>
      <c r="AQ159" s="50">
        <f>AQ124+AP159-Workings!AQ395</f>
        <v>3890422.2032861602</v>
      </c>
      <c r="AR159" s="50">
        <f>AR124+AQ159-Workings!AR395</f>
        <v>4374514.7101063803</v>
      </c>
      <c r="AS159" s="50">
        <f>AS124+AR159-Workings!AS395</f>
        <v>4904198.3527214741</v>
      </c>
      <c r="AT159" s="50">
        <f>AT124+AS159-Workings!AT395</f>
        <v>5479906.3661419563</v>
      </c>
      <c r="AU159" s="50">
        <f>AU124+AT159-Workings!AU395</f>
        <v>6099756.043113674</v>
      </c>
      <c r="AV159" s="50">
        <f>AV124+AU159-Workings!AV395</f>
        <v>6764567.0692900009</v>
      </c>
      <c r="AW159" s="50">
        <f>AW124+AV159-Workings!AW395</f>
        <v>7474899.065810753</v>
      </c>
      <c r="AX159" s="50">
        <f>AX124+AW159-Workings!AX395</f>
        <v>8220156.782165857</v>
      </c>
      <c r="AY159" s="50">
        <f>AY124+AX159-Workings!AY395</f>
        <v>8823046.6430726126</v>
      </c>
      <c r="AZ159" s="50">
        <f>AZ124+AY159-Workings!AZ395</f>
        <v>9504693.5115770455</v>
      </c>
      <c r="BA159" s="50">
        <f>BA124+AZ159-Workings!BA395</f>
        <v>10250060.032972099</v>
      </c>
      <c r="BB159" s="50">
        <f>BB124+BA159-Workings!BB395</f>
        <v>11058110.178227583</v>
      </c>
      <c r="BC159" s="50">
        <f>BC124+BB159-Workings!BC395</f>
        <v>11929769.766940774</v>
      </c>
      <c r="BD159" s="50">
        <f>BD124+BC159-Workings!BD395</f>
        <v>12864989.042262426</v>
      </c>
      <c r="BE159" s="50">
        <f>BE124+BD159-Workings!BE395</f>
        <v>13862595.484120555</v>
      </c>
      <c r="BF159" s="50">
        <f>BF124+BE159-Workings!BF395</f>
        <v>14923674.692961019</v>
      </c>
      <c r="BG159" s="50">
        <f>BG124+BF159-Workings!BG395</f>
        <v>16044408.423445007</v>
      </c>
      <c r="BH159" s="50">
        <f>BH124+BG159-Workings!BH395</f>
        <v>17227271.780989025</v>
      </c>
      <c r="BI159" s="50">
        <f>BI124+BH159-Workings!BI395</f>
        <v>18473510.192914993</v>
      </c>
      <c r="BJ159" s="50">
        <f>BJ124+BI159-Workings!BJ395</f>
        <v>19783103.350677364</v>
      </c>
    </row>
    <row r="161" spans="1:62" ht="18" thickBot="1" x14ac:dyDescent="0.35">
      <c r="A161" s="50" t="s">
        <v>151</v>
      </c>
      <c r="C161" s="58">
        <f>SUM(C156:C159)</f>
        <v>-121676.88214756944</v>
      </c>
      <c r="D161" s="58">
        <f t="shared" ref="D161:AL161" si="47">SUM(D156:D159)</f>
        <v>-262543.75997052051</v>
      </c>
      <c r="E161" s="58">
        <f t="shared" si="47"/>
        <v>-385790.40738870832</v>
      </c>
      <c r="F161" s="58">
        <f t="shared" si="47"/>
        <v>-513769.44989397319</v>
      </c>
      <c r="G161" s="58">
        <f t="shared" si="47"/>
        <v>-634062.53819528338</v>
      </c>
      <c r="H161" s="58">
        <f t="shared" si="47"/>
        <v>-752185.1110085129</v>
      </c>
      <c r="I161" s="58">
        <f t="shared" si="47"/>
        <v>-831666.48140128329</v>
      </c>
      <c r="J161" s="58">
        <f t="shared" si="47"/>
        <v>-895282.43511983426</v>
      </c>
      <c r="K161" s="58">
        <f t="shared" si="47"/>
        <v>-943328.61456376361</v>
      </c>
      <c r="L161" s="58">
        <f t="shared" si="47"/>
        <v>-976053.25908442121</v>
      </c>
      <c r="M161" s="58">
        <f t="shared" si="47"/>
        <v>-993757.93623624474</v>
      </c>
      <c r="N161" s="58">
        <f t="shared" si="47"/>
        <v>-996702.81574283272</v>
      </c>
      <c r="O161" s="58">
        <f t="shared" si="47"/>
        <v>-1110420.2971037126</v>
      </c>
      <c r="P161" s="58">
        <f t="shared" si="47"/>
        <v>-1192938.0268608264</v>
      </c>
      <c r="Q161" s="58">
        <f t="shared" si="47"/>
        <v>-1249465.3662790158</v>
      </c>
      <c r="R161" s="58">
        <f t="shared" si="47"/>
        <v>-1280298.4314337941</v>
      </c>
      <c r="S161" s="58">
        <f t="shared" si="47"/>
        <v>-1285612.517500296</v>
      </c>
      <c r="T161" s="58">
        <f t="shared" si="47"/>
        <v>-1265630.5888119482</v>
      </c>
      <c r="U161" s="58">
        <f t="shared" si="47"/>
        <v>-1208800.7427961878</v>
      </c>
      <c r="V161" s="58">
        <f t="shared" si="47"/>
        <v>-1160889.3785530105</v>
      </c>
      <c r="W161" s="58">
        <f t="shared" si="47"/>
        <v>-1061301.0147836516</v>
      </c>
      <c r="X161" s="58">
        <f t="shared" si="47"/>
        <v>-930539.93838681257</v>
      </c>
      <c r="Y161" s="58">
        <f t="shared" si="47"/>
        <v>-767952.95143664291</v>
      </c>
      <c r="Z161" s="58">
        <f t="shared" si="47"/>
        <v>-573539.55725713063</v>
      </c>
      <c r="AA161" s="58">
        <f t="shared" si="47"/>
        <v>-549904.51484984427</v>
      </c>
      <c r="AB161" s="58">
        <f t="shared" si="47"/>
        <v>-489991.44113384502</v>
      </c>
      <c r="AC161" s="58">
        <f t="shared" si="47"/>
        <v>-393849.28840886289</v>
      </c>
      <c r="AD161" s="58">
        <f t="shared" si="47"/>
        <v>-262577.78329697816</v>
      </c>
      <c r="AE161" s="58">
        <f t="shared" si="47"/>
        <v>-95154.540102749655</v>
      </c>
      <c r="AF161" s="58">
        <f t="shared" si="47"/>
        <v>108404.85787975509</v>
      </c>
      <c r="AG161" s="58">
        <f t="shared" si="47"/>
        <v>333076.50234658108</v>
      </c>
      <c r="AH161" s="58">
        <f t="shared" si="47"/>
        <v>605715.14287115308</v>
      </c>
      <c r="AI161" s="58">
        <f t="shared" si="47"/>
        <v>929380.76914459176</v>
      </c>
      <c r="AJ161" s="58">
        <f t="shared" si="47"/>
        <v>1296520.0548460176</v>
      </c>
      <c r="AK161" s="58">
        <f t="shared" si="47"/>
        <v>1707261.8891158409</v>
      </c>
      <c r="AL161" s="58">
        <f t="shared" si="47"/>
        <v>2161396.0609224467</v>
      </c>
      <c r="AM161" s="58">
        <f t="shared" ref="AM161:BJ161" si="48">SUM(AM156:AM159)</f>
        <v>2417940.5644803634</v>
      </c>
      <c r="AN161" s="58">
        <f t="shared" si="48"/>
        <v>2721737.390640513</v>
      </c>
      <c r="AO161" s="58">
        <f t="shared" si="48"/>
        <v>3061594.9000525028</v>
      </c>
      <c r="AP161" s="58">
        <f t="shared" si="48"/>
        <v>3452718.0292245713</v>
      </c>
      <c r="AQ161" s="58">
        <f t="shared" si="48"/>
        <v>3890422.2032861602</v>
      </c>
      <c r="AR161" s="58">
        <f t="shared" si="48"/>
        <v>4374514.7101063803</v>
      </c>
      <c r="AS161" s="58">
        <f t="shared" si="48"/>
        <v>4904198.3527214741</v>
      </c>
      <c r="AT161" s="58">
        <f t="shared" si="48"/>
        <v>5479906.3661419563</v>
      </c>
      <c r="AU161" s="58">
        <f t="shared" si="48"/>
        <v>6099756.043113674</v>
      </c>
      <c r="AV161" s="58">
        <f t="shared" si="48"/>
        <v>6764567.0692900009</v>
      </c>
      <c r="AW161" s="58">
        <f t="shared" si="48"/>
        <v>7474899.065810753</v>
      </c>
      <c r="AX161" s="58">
        <f t="shared" si="48"/>
        <v>8220156.782165857</v>
      </c>
      <c r="AY161" s="58">
        <f t="shared" si="48"/>
        <v>8823046.6430726126</v>
      </c>
      <c r="AZ161" s="58">
        <f t="shared" si="48"/>
        <v>9504693.5115770455</v>
      </c>
      <c r="BA161" s="58">
        <f t="shared" si="48"/>
        <v>10250060.032972099</v>
      </c>
      <c r="BB161" s="58">
        <f t="shared" si="48"/>
        <v>11058110.178227583</v>
      </c>
      <c r="BC161" s="58">
        <f t="shared" si="48"/>
        <v>11929769.766940774</v>
      </c>
      <c r="BD161" s="58">
        <f t="shared" si="48"/>
        <v>12864989.042262426</v>
      </c>
      <c r="BE161" s="58">
        <f t="shared" si="48"/>
        <v>13862595.484120555</v>
      </c>
      <c r="BF161" s="58">
        <f t="shared" si="48"/>
        <v>14923674.692961019</v>
      </c>
      <c r="BG161" s="58">
        <f t="shared" si="48"/>
        <v>16044408.423445007</v>
      </c>
      <c r="BH161" s="58">
        <f t="shared" si="48"/>
        <v>17227271.780989025</v>
      </c>
      <c r="BI161" s="58">
        <f t="shared" si="48"/>
        <v>18473510.192914993</v>
      </c>
      <c r="BJ161" s="58">
        <f t="shared" si="48"/>
        <v>19783103.350677364</v>
      </c>
    </row>
    <row r="162" spans="1:62" ht="18" thickTop="1" x14ac:dyDescent="0.3"/>
  </sheetData>
  <mergeCells count="15">
    <mergeCell ref="AM59:AX59"/>
    <mergeCell ref="AM2:AX2"/>
    <mergeCell ref="AM128:AX128"/>
    <mergeCell ref="AY128:BJ128"/>
    <mergeCell ref="O2:Z2"/>
    <mergeCell ref="AY59:BJ59"/>
    <mergeCell ref="AY2:BJ2"/>
    <mergeCell ref="C128:N128"/>
    <mergeCell ref="O128:Z128"/>
    <mergeCell ref="AA128:AL128"/>
    <mergeCell ref="C2:N2"/>
    <mergeCell ref="C59:N59"/>
    <mergeCell ref="AA2:AL2"/>
    <mergeCell ref="O59:Z59"/>
    <mergeCell ref="AA59:AL59"/>
  </mergeCells>
  <phoneticPr fontId="0" type="noConversion"/>
  <pageMargins left="0.75000000000000011" right="0.75000000000000011" top="0.98" bottom="0.98" header="0.51" footer="0.51"/>
  <pageSetup paperSize="9" scale="39" pageOrder="overThenDown" orientation="landscape" horizontalDpi="300" verticalDpi="300"/>
  <headerFooter alignWithMargins="0">
    <oddHeader xml:space="preserve">&amp;C&amp;"Arial,Bold"&amp;12&amp;K000000Prepared by X
</oddHeader>
    <oddFooter>&amp;R&amp;"Arial,Bold"&amp;12Confidential
&amp;D
Page &amp;P of &amp;N</oddFooter>
  </headerFooter>
  <rowBreaks count="2" manualBreakCount="2">
    <brk id="57" max="61" man="1"/>
    <brk id="126" max="61" man="1"/>
  </rowBreaks>
  <colBreaks count="4" manualBreakCount="4">
    <brk id="14" max="158" man="1"/>
    <brk id="26" max="158" man="1"/>
    <brk id="38" max="158" man="1"/>
    <brk id="50" max="158" man="1"/>
  </colBreaks>
  <ignoredErrors>
    <ignoredError sqref="C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25</vt:i4>
      </vt:variant>
    </vt:vector>
  </HeadingPairs>
  <TitlesOfParts>
    <vt:vector size="40" baseType="lpstr">
      <vt:lpstr>Input Sheet</vt:lpstr>
      <vt:lpstr>Detailed Sales</vt:lpstr>
      <vt:lpstr>Detailed Sales $</vt:lpstr>
      <vt:lpstr>Marketing</vt:lpstr>
      <vt:lpstr>Consultancy Costs</vt:lpstr>
      <vt:lpstr>Equipement</vt:lpstr>
      <vt:lpstr>Analysis</vt:lpstr>
      <vt:lpstr>Workings</vt:lpstr>
      <vt:lpstr>Output Sheet</vt:lpstr>
      <vt:lpstr>Annual Cash Flow</vt:lpstr>
      <vt:lpstr>Annual Profit &amp; Loss</vt:lpstr>
      <vt:lpstr>Annual Balance Sheet</vt:lpstr>
      <vt:lpstr>PE Valuation</vt:lpstr>
      <vt:lpstr>DC Flow</vt:lpstr>
      <vt:lpstr>Sales &amp; Net Profit</vt:lpstr>
      <vt:lpstr>EeeNICrate</vt:lpstr>
      <vt:lpstr>EeeNICrate1</vt:lpstr>
      <vt:lpstr>EerNICrate</vt:lpstr>
      <vt:lpstr>LowerLevel</vt:lpstr>
      <vt:lpstr>NICnilEmployee</vt:lpstr>
      <vt:lpstr>NICnilEmployer</vt:lpstr>
      <vt:lpstr>PAYErate</vt:lpstr>
      <vt:lpstr>PAYErateHigher</vt:lpstr>
      <vt:lpstr>PAYErateMedium</vt:lpstr>
      <vt:lpstr>PersonalAllowance</vt:lpstr>
      <vt:lpstr>Analysis!Print_Area</vt:lpstr>
      <vt:lpstr>'Annual Cash Flow'!Print_Area</vt:lpstr>
      <vt:lpstr>'Annual Profit &amp; Loss'!Print_Area</vt:lpstr>
      <vt:lpstr>'DC Flow'!Print_Area</vt:lpstr>
      <vt:lpstr>'Input Sheet'!Print_Area</vt:lpstr>
      <vt:lpstr>'Output Sheet'!Print_Area</vt:lpstr>
      <vt:lpstr>'PE Valuation'!Print_Area</vt:lpstr>
      <vt:lpstr>Workings!Print_Area</vt:lpstr>
      <vt:lpstr>'Output Sheet'!Print_Titles</vt:lpstr>
      <vt:lpstr>Workings!Print_Titles</vt:lpstr>
      <vt:lpstr>Taxaddhigher</vt:lpstr>
      <vt:lpstr>Taxaddmedium</vt:lpstr>
      <vt:lpstr>Upperearningslimit</vt:lpstr>
      <vt:lpstr>Upperearningslimit1</vt:lpstr>
      <vt:lpstr>Upperlevel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Bavdaz</dc:creator>
  <cp:lastModifiedBy>lenovo</cp:lastModifiedBy>
  <cp:lastPrinted>2004-08-30T13:41:03Z</cp:lastPrinted>
  <dcterms:created xsi:type="dcterms:W3CDTF">2002-09-26T10:43:24Z</dcterms:created>
  <dcterms:modified xsi:type="dcterms:W3CDTF">2025-07-25T14:47:55Z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386294157</vt:i4>
  </property>
  <property fmtid="{D5CDD505-2E9C-101B-9397-08002B2CF9AE}" pid="3" name="_EmailSubject">
    <vt:lpwstr>Spreadsheet model[Scanned]</vt:lpwstr>
  </property>
  <property fmtid="{D5CDD505-2E9C-101B-9397-08002B2CF9AE}" pid="4" name="_AuthorEmail">
    <vt:lpwstr>dclark@targetinginnovation.com</vt:lpwstr>
  </property>
  <property fmtid="{D5CDD505-2E9C-101B-9397-08002B2CF9AE}" pid="5" name="_AuthorEmailDisplayName">
    <vt:lpwstr>Doug Clark</vt:lpwstr>
  </property>
  <property fmtid="{D5CDD505-2E9C-101B-9397-08002B2CF9AE}" pid="6" name="_PreviousAdHocReviewCycleID">
    <vt:i4>-1467976186</vt:i4>
  </property>
  <property fmtid="{D5CDD505-2E9C-101B-9397-08002B2CF9AE}" pid="7" name="_ReviewingToolsShownOnce">
    <vt:lpwstr/>
  </property>
</Properties>
</file>