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4th year\Second term\Design of Control Systems for Aeronautical and Space Vehicles _ AER4420\Project\Autopilot-project\Task 3\Planes_Data\"/>
    </mc:Choice>
  </mc:AlternateContent>
  <xr:revisionPtr revIDLastSave="0" documentId="13_ncr:1_{E221060B-49B0-4F4A-9E4F-AF245E5C1CB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52" i="1" l="1"/>
  <c r="B57" i="1"/>
  <c r="B56" i="1"/>
  <c r="B55" i="1"/>
  <c r="B54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15" i="1"/>
  <c r="B14" i="1"/>
  <c r="B13" i="1"/>
  <c r="B21" i="1"/>
  <c r="B6" i="1" s="1"/>
  <c r="B19" i="1"/>
  <c r="B7" i="1" s="1"/>
  <c r="B20" i="1"/>
  <c r="B17" i="1"/>
  <c r="B18" i="1"/>
  <c r="B12" i="1" l="1"/>
  <c r="B5" i="1"/>
</calcChain>
</file>

<file path=xl/sharedStrings.xml><?xml version="1.0" encoding="utf-8"?>
<sst xmlns="http://schemas.openxmlformats.org/spreadsheetml/2006/main" count="166" uniqueCount="138">
  <si>
    <t>variable</t>
  </si>
  <si>
    <t>value</t>
  </si>
  <si>
    <t>dt</t>
  </si>
  <si>
    <t>tfinal</t>
  </si>
  <si>
    <t>time</t>
  </si>
  <si>
    <t>mach</t>
  </si>
  <si>
    <t>TABLE IX-3</t>
  </si>
  <si>
    <t>H (FT)</t>
  </si>
  <si>
    <t>M (--)</t>
  </si>
  <si>
    <t>VTO (FPS)</t>
  </si>
  <si>
    <t>VTO (KTAS)</t>
  </si>
  <si>
    <t>VTO (KCAS)</t>
  </si>
  <si>
    <t>W (LBS)</t>
  </si>
  <si>
    <t>I X (SLUG-FT SQ)</t>
  </si>
  <si>
    <t>I Y (SLUG-FT SQ)</t>
  </si>
  <si>
    <t>I Z (SLUG-FT SQ)</t>
  </si>
  <si>
    <t>I XZ (SLUG-FT SQ)</t>
  </si>
  <si>
    <t>EPSILON (DEG)</t>
  </si>
  <si>
    <t>Q (PSF)</t>
  </si>
  <si>
    <t>QC (PSF)</t>
  </si>
  <si>
    <t>ALPHA (DEG)</t>
  </si>
  <si>
    <t>GAMMA (DEG)</t>
  </si>
  <si>
    <t>I TH (DEG)</t>
  </si>
  <si>
    <t>XI (DEG)</t>
  </si>
  <si>
    <t>L TH (FT)</t>
  </si>
  <si>
    <t>TABLE IX-4</t>
  </si>
  <si>
    <t>H</t>
  </si>
  <si>
    <t>M</t>
  </si>
  <si>
    <t>XU *</t>
  </si>
  <si>
    <t>ZU *</t>
  </si>
  <si>
    <t>MU *</t>
  </si>
  <si>
    <t>XW</t>
  </si>
  <si>
    <t>ZW</t>
  </si>
  <si>
    <t>MW</t>
  </si>
  <si>
    <t>ZWD</t>
  </si>
  <si>
    <t>ZQ</t>
  </si>
  <si>
    <t>MWD</t>
  </si>
  <si>
    <t>MQ</t>
  </si>
  <si>
    <t>XDE</t>
  </si>
  <si>
    <t>ZDE</t>
  </si>
  <si>
    <t>MDE</t>
  </si>
  <si>
    <t>XD TH</t>
  </si>
  <si>
    <t>ZD TH</t>
  </si>
  <si>
    <t>MD TH</t>
  </si>
  <si>
    <t>TABLE IX-8</t>
  </si>
  <si>
    <t>YV</t>
  </si>
  <si>
    <t>YB</t>
  </si>
  <si>
    <t>LB '</t>
  </si>
  <si>
    <t>NB '</t>
  </si>
  <si>
    <t>LP '</t>
  </si>
  <si>
    <t>NP '</t>
  </si>
  <si>
    <t>LR '</t>
  </si>
  <si>
    <t>NR '</t>
  </si>
  <si>
    <t>Y * DR</t>
  </si>
  <si>
    <t>L ' DA</t>
  </si>
  <si>
    <t>Y * DA</t>
  </si>
  <si>
    <t>N ' DA</t>
  </si>
  <si>
    <t>L ' DR</t>
  </si>
  <si>
    <t>N ' DR</t>
  </si>
  <si>
    <t>FT</t>
  </si>
  <si>
    <t>--</t>
  </si>
  <si>
    <t>feet</t>
  </si>
  <si>
    <t>true airspeed, knots</t>
  </si>
  <si>
    <t>true airspeed knots</t>
  </si>
  <si>
    <t>calibrated airspeed, knots</t>
  </si>
  <si>
    <t>weight, pounds</t>
  </si>
  <si>
    <t>body axis (FRL) moments of inertia, slig-ft2</t>
  </si>
  <si>
    <t>inclination of princile axis w.r.t FRL, deg</t>
  </si>
  <si>
    <t>dynamic pressure, psf</t>
  </si>
  <si>
    <t>impact pressure, psf</t>
  </si>
  <si>
    <t>FRL angle of attack, degrees</t>
  </si>
  <si>
    <t>flight path angle, degrees</t>
  </si>
  <si>
    <t>thrust incidence w.r.t FRL, degrees</t>
  </si>
  <si>
    <t>zeta0 , ith+alpha0 , degrees</t>
  </si>
  <si>
    <t>perpindicular distance to thrust line from c.g , ft</t>
  </si>
  <si>
    <t>1/sec</t>
  </si>
  <si>
    <t>1/sec - ft</t>
  </si>
  <si>
    <t>1/sec ^ 2</t>
  </si>
  <si>
    <t>ft/sec^2 rad</t>
  </si>
  <si>
    <t>1/sec^2</t>
  </si>
  <si>
    <t>ft/sec^2</t>
  </si>
  <si>
    <t xml:space="preserve"> 1/sec ^2</t>
  </si>
  <si>
    <t>gamma0 (rad)</t>
  </si>
  <si>
    <t>beta0 (rad)</t>
  </si>
  <si>
    <t>alpha0 (rad)</t>
  </si>
  <si>
    <t>phi0 (rad)</t>
  </si>
  <si>
    <t>theta0 (rad)</t>
  </si>
  <si>
    <t>psi0  (rad)</t>
  </si>
  <si>
    <t>p0  (rad/sec)</t>
  </si>
  <si>
    <t>q0  (rad/sec)</t>
  </si>
  <si>
    <t>r0 (rad/sec)</t>
  </si>
  <si>
    <t>XU (1/sec)</t>
  </si>
  <si>
    <t>ZU (1/sec)</t>
  </si>
  <si>
    <t>XW (1/sec)</t>
  </si>
  <si>
    <t>ZW (1/sec)</t>
  </si>
  <si>
    <t>ZQ (1/sec)</t>
  </si>
  <si>
    <t>MQ (1/sec)</t>
  </si>
  <si>
    <t>MU (1/sec-ft)</t>
  </si>
  <si>
    <t>MW (1/sec-ft)</t>
  </si>
  <si>
    <t>ZWD (1/sec^2)</t>
  </si>
  <si>
    <t>MWD (1/sec-ft)</t>
  </si>
  <si>
    <t>XDE (ft/sec^2 rad)</t>
  </si>
  <si>
    <t>ZDE (ft/sec^2 rad)</t>
  </si>
  <si>
    <t>MDE (1/sec^2)</t>
  </si>
  <si>
    <t>YV (1/sec)</t>
  </si>
  <si>
    <t>YB (ft/sec^2)</t>
  </si>
  <si>
    <t>LB ' (1/sec^2)</t>
  </si>
  <si>
    <t>NB ' (1/sec^2)</t>
  </si>
  <si>
    <t>LP ' (1/sec)</t>
  </si>
  <si>
    <t>NP ' (1/sec)</t>
  </si>
  <si>
    <t>LR ' (1/sec)</t>
  </si>
  <si>
    <t>NR ' (1/sec)</t>
  </si>
  <si>
    <t>Y * DA (1/sec)</t>
  </si>
  <si>
    <t>Y * DR (1/sec)</t>
  </si>
  <si>
    <t>L ' DA (1/sec^2)</t>
  </si>
  <si>
    <t>N ' DA (1/sec^2)</t>
  </si>
  <si>
    <t>L ' DR (1/sec^2)</t>
  </si>
  <si>
    <t>N ' DR (1/sec^2)</t>
  </si>
  <si>
    <t>m (slugs)</t>
  </si>
  <si>
    <t>g (ft/sec^2)</t>
  </si>
  <si>
    <t>I_xx (SLUG-FT SQ)</t>
  </si>
  <si>
    <t>I_yy (SLUG-FT SQ)</t>
  </si>
  <si>
    <t>I_zz (SLUG-FT SQ)</t>
  </si>
  <si>
    <t>I_xz (SLUG-FT SQ)</t>
  </si>
  <si>
    <t>DELTAt (thrust)</t>
  </si>
  <si>
    <t>altitude (ft)</t>
  </si>
  <si>
    <t>u0 (ft/sec)</t>
  </si>
  <si>
    <t>v0 (ft/sec)</t>
  </si>
  <si>
    <t>w0 (ft/sec)</t>
  </si>
  <si>
    <t>x0 (ft)</t>
  </si>
  <si>
    <t>y0 (ft)</t>
  </si>
  <si>
    <t>z0 (ft)</t>
  </si>
  <si>
    <t xml:space="preserve">put the data from the NASA report here </t>
  </si>
  <si>
    <t>This column is calculated for you, only edit the values of time step dt and tfinal and the control actions</t>
  </si>
  <si>
    <t>DELTAa (deg)</t>
  </si>
  <si>
    <t>DELTAr (deg)</t>
  </si>
  <si>
    <t>DELTAe (deg)</t>
  </si>
  <si>
    <t>The MATLAB code will read this column for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</si>
</sst>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78"/>
      <scheme val="minor"/>
    </font>
    <font>
      <b/>
      <sz val="24"/>
      <color rgb="FFFF0000"/>
      <name val="Calibri"/>
      <family val="2"/>
      <scheme val="minor"/>
    </font>
    <font>
      <sz val="22"/>
      <color rgb="FFFF0000"/>
      <name val="Calibri"/>
      <family val="2"/>
      <charset val="17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1" fillId="0" borderId="0" xfId="1"/>
    <xf numFmtId="0" fontId="2" fillId="2" borderId="0" xfId="1" applyFont="1" applyFill="1"/>
    <xf numFmtId="0" fontId="1" fillId="3" borderId="0" xfId="1" applyFill="1"/>
    <xf numFmtId="0" fontId="1" fillId="6" borderId="0" xfId="1" applyFill="1"/>
    <xf numFmtId="11" fontId="0" fillId="0" borderId="0" xfId="0" applyNumberFormat="1"/>
    <xf numFmtId="11" fontId="1" fillId="0" borderId="0" xfId="1" applyNumberFormat="1"/>
    <xf numFmtId="0" fontId="0" fillId="4" borderId="0" xfId="0" applyFill="1"/>
    <xf numFmtId="0" fontId="0" fillId="5" borderId="0" xfId="0" applyFill="1"/>
    <xf numFmtId="0" fontId="0" fillId="0" borderId="4" xfId="0" applyBorder="1"/>
    <xf numFmtId="11" fontId="0" fillId="0" borderId="5" xfId="0" applyNumberFormat="1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applyBorder="1"/>
    <xf numFmtId="11" fontId="0" fillId="0" borderId="8" xfId="0" applyNumberFormat="1" applyBorder="1"/>
    <xf numFmtId="0" fontId="1" fillId="7" borderId="0" xfId="1" applyFill="1"/>
    <xf numFmtId="0" fontId="1" fillId="8" borderId="0" xfId="1" applyFill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9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8</xdr:row>
      <xdr:rowOff>63500</xdr:rowOff>
    </xdr:from>
    <xdr:to>
      <xdr:col>9</xdr:col>
      <xdr:colOff>619125</xdr:colOff>
      <xdr:row>19</xdr:row>
      <xdr:rowOff>142875</xdr:rowOff>
    </xdr:to>
    <xdr:cxnSp macro="">
      <xdr:nvCxnSpPr>
        <xdr:cNvPr id="3" name="رابط منحني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9985375" y="1476375"/>
          <a:ext cx="3476625" cy="2000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</xdr:colOff>
      <xdr:row>19</xdr:row>
      <xdr:rowOff>158750</xdr:rowOff>
    </xdr:from>
    <xdr:to>
      <xdr:col>9</xdr:col>
      <xdr:colOff>587375</xdr:colOff>
      <xdr:row>33</xdr:row>
      <xdr:rowOff>63500</xdr:rowOff>
    </xdr:to>
    <xdr:cxnSp macro="">
      <xdr:nvCxnSpPr>
        <xdr:cNvPr id="5" name="رابط منحني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9969500" y="3492500"/>
          <a:ext cx="3460750" cy="2381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47626</xdr:colOff>
      <xdr:row>20</xdr:row>
      <xdr:rowOff>79375</xdr:rowOff>
    </xdr:from>
    <xdr:to>
      <xdr:col>9</xdr:col>
      <xdr:colOff>635001</xdr:colOff>
      <xdr:row>50</xdr:row>
      <xdr:rowOff>31750</xdr:rowOff>
    </xdr:to>
    <xdr:cxnSp macro="">
      <xdr:nvCxnSpPr>
        <xdr:cNvPr id="7" name="رابط منحني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rot="5400000" flipH="1" flipV="1">
          <a:off x="9104313" y="4468813"/>
          <a:ext cx="5254625" cy="3492500"/>
        </a:xfrm>
        <a:prstGeom prst="curved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730250</xdr:colOff>
      <xdr:row>61</xdr:row>
      <xdr:rowOff>31751</xdr:rowOff>
    </xdr:from>
    <xdr:to>
      <xdr:col>1</xdr:col>
      <xdr:colOff>1619250</xdr:colOff>
      <xdr:row>65</xdr:row>
      <xdr:rowOff>111126</xdr:rowOff>
    </xdr:to>
    <xdr:cxnSp macro="">
      <xdr:nvCxnSpPr>
        <xdr:cNvPr id="12" name="رابط منحني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rot="10800000">
          <a:off x="2540000" y="10779126"/>
          <a:ext cx="889000" cy="777875"/>
        </a:xfrm>
        <a:prstGeom prst="curvedConnector3">
          <a:avLst>
            <a:gd name="adj1" fmla="val 98214"/>
          </a:avLst>
        </a:prstGeom>
        <a:ln>
          <a:headEnd type="arrow"/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tabSelected="1" topLeftCell="A48" zoomScale="70" zoomScaleNormal="70" workbookViewId="0">
      <selection activeCell="B59" sqref="B59"/>
    </sheetView>
  </sheetViews>
  <sheetFormatPr defaultRowHeight="15" x14ac:dyDescent="0.25"/>
  <cols>
    <col min="1" max="1" width="23.7109375" customWidth="1"/>
    <col min="2" max="2" width="23.42578125" customWidth="1"/>
    <col min="3" max="3" width="25.7109375" customWidth="1"/>
    <col min="4" max="4" width="44.5703125" customWidth="1"/>
    <col min="5" max="5" width="12.5703125" customWidth="1"/>
    <col min="7" max="7" width="9.28515625" customWidth="1"/>
    <col min="9" max="9" width="11.140625" customWidth="1"/>
  </cols>
  <sheetData>
    <row r="1" spans="1:9" ht="15.75" thickBot="1" x14ac:dyDescent="0.3">
      <c r="A1" s="1" t="s">
        <v>0</v>
      </c>
      <c r="B1" s="1" t="s">
        <v>1</v>
      </c>
      <c r="C1" s="19" t="s">
        <v>6</v>
      </c>
      <c r="D1" s="20"/>
      <c r="E1" s="21"/>
    </row>
    <row r="2" spans="1:9" x14ac:dyDescent="0.25">
      <c r="A2" s="2" t="s">
        <v>2</v>
      </c>
      <c r="B2" s="1">
        <v>0.01</v>
      </c>
      <c r="C2" s="9" t="s">
        <v>7</v>
      </c>
      <c r="D2" t="s">
        <v>61</v>
      </c>
      <c r="E2" s="10">
        <v>20000</v>
      </c>
    </row>
    <row r="3" spans="1:9" x14ac:dyDescent="0.25">
      <c r="A3" s="2" t="s">
        <v>3</v>
      </c>
      <c r="B3" s="1">
        <v>200</v>
      </c>
      <c r="C3" s="9" t="s">
        <v>8</v>
      </c>
      <c r="D3" s="11" t="s">
        <v>60</v>
      </c>
      <c r="E3" s="12">
        <v>0.5</v>
      </c>
    </row>
    <row r="4" spans="1:9" x14ac:dyDescent="0.25">
      <c r="A4" s="2" t="s">
        <v>4</v>
      </c>
      <c r="B4" s="1">
        <v>0</v>
      </c>
      <c r="C4" s="9" t="s">
        <v>9</v>
      </c>
      <c r="D4" t="s">
        <v>62</v>
      </c>
      <c r="E4" s="12">
        <v>518</v>
      </c>
    </row>
    <row r="5" spans="1:9" x14ac:dyDescent="0.25">
      <c r="A5" s="3" t="s">
        <v>126</v>
      </c>
      <c r="B5" s="1">
        <f>SQRT(E4^2 - B6^2 - B7^2 )</f>
        <v>514.35613319918616</v>
      </c>
      <c r="C5" s="9" t="s">
        <v>10</v>
      </c>
      <c r="D5" t="s">
        <v>63</v>
      </c>
      <c r="E5" s="12">
        <v>307</v>
      </c>
    </row>
    <row r="6" spans="1:9" x14ac:dyDescent="0.25">
      <c r="A6" s="3" t="s">
        <v>127</v>
      </c>
      <c r="B6" s="1">
        <f>E4*SIN(B21)</f>
        <v>0</v>
      </c>
      <c r="C6" s="9" t="s">
        <v>11</v>
      </c>
      <c r="D6" t="s">
        <v>64</v>
      </c>
      <c r="E6" s="12">
        <v>228</v>
      </c>
    </row>
    <row r="7" spans="1:9" x14ac:dyDescent="0.25">
      <c r="A7" s="3" t="s">
        <v>128</v>
      </c>
      <c r="B7" s="1">
        <f>SQRT((E4^2 * TAN(B19)^2 * COS(B21)^2)/(1 + TAN(B19)^2))</f>
        <v>61.333255582767485</v>
      </c>
      <c r="C7" s="9" t="s">
        <v>12</v>
      </c>
      <c r="D7" t="s">
        <v>65</v>
      </c>
      <c r="E7" s="12">
        <v>636636</v>
      </c>
    </row>
    <row r="8" spans="1:9" x14ac:dyDescent="0.25">
      <c r="A8" s="3" t="s">
        <v>88</v>
      </c>
      <c r="B8" s="1">
        <v>0</v>
      </c>
      <c r="C8" s="9"/>
      <c r="E8" s="12"/>
    </row>
    <row r="9" spans="1:9" x14ac:dyDescent="0.25">
      <c r="A9" s="3" t="s">
        <v>89</v>
      </c>
      <c r="B9" s="1">
        <v>0</v>
      </c>
      <c r="C9" s="9" t="s">
        <v>13</v>
      </c>
      <c r="D9" s="25" t="s">
        <v>66</v>
      </c>
      <c r="E9" s="10">
        <v>18200000</v>
      </c>
    </row>
    <row r="10" spans="1:9" x14ac:dyDescent="0.25">
      <c r="A10" s="3" t="s">
        <v>90</v>
      </c>
      <c r="B10" s="1">
        <v>0</v>
      </c>
      <c r="C10" s="9" t="s">
        <v>14</v>
      </c>
      <c r="D10" s="25"/>
      <c r="E10" s="10">
        <v>33100000</v>
      </c>
    </row>
    <row r="11" spans="1:9" x14ac:dyDescent="0.25">
      <c r="A11" s="3" t="s">
        <v>85</v>
      </c>
      <c r="B11" s="1">
        <v>0</v>
      </c>
      <c r="C11" s="9" t="s">
        <v>15</v>
      </c>
      <c r="D11" s="25"/>
      <c r="E11" s="10">
        <v>49700000</v>
      </c>
    </row>
    <row r="12" spans="1:9" x14ac:dyDescent="0.25">
      <c r="A12" s="3" t="s">
        <v>86</v>
      </c>
      <c r="B12" s="6">
        <f>B19+B20</f>
        <v>0.11868238913561441</v>
      </c>
      <c r="C12" s="9" t="s">
        <v>16</v>
      </c>
      <c r="D12" s="25"/>
      <c r="E12" s="10">
        <v>970056</v>
      </c>
    </row>
    <row r="13" spans="1:9" x14ac:dyDescent="0.25">
      <c r="A13" s="3" t="s">
        <v>87</v>
      </c>
      <c r="B13" s="1">
        <f>0</f>
        <v>0</v>
      </c>
      <c r="C13" s="9" t="s">
        <v>17</v>
      </c>
      <c r="D13" t="s">
        <v>67</v>
      </c>
      <c r="E13" s="10">
        <v>-1.76</v>
      </c>
    </row>
    <row r="14" spans="1:9" x14ac:dyDescent="0.25">
      <c r="A14" s="3" t="s">
        <v>129</v>
      </c>
      <c r="B14" s="1">
        <f>0</f>
        <v>0</v>
      </c>
      <c r="C14" s="9" t="s">
        <v>18</v>
      </c>
      <c r="D14" t="s">
        <v>68</v>
      </c>
      <c r="E14" s="10">
        <v>170</v>
      </c>
    </row>
    <row r="15" spans="1:9" x14ac:dyDescent="0.25">
      <c r="A15" s="3" t="s">
        <v>130</v>
      </c>
      <c r="B15" s="1">
        <f>0</f>
        <v>0</v>
      </c>
      <c r="C15" s="9" t="s">
        <v>19</v>
      </c>
      <c r="D15" t="s">
        <v>69</v>
      </c>
      <c r="E15" s="10">
        <v>181</v>
      </c>
      <c r="I15" s="18"/>
    </row>
    <row r="16" spans="1:9" x14ac:dyDescent="0.25">
      <c r="A16" s="3" t="s">
        <v>131</v>
      </c>
      <c r="B16" s="6">
        <f>-E2</f>
        <v>-20000</v>
      </c>
      <c r="C16" s="9" t="s">
        <v>20</v>
      </c>
      <c r="D16" t="s">
        <v>70</v>
      </c>
      <c r="E16" s="10">
        <v>6.8</v>
      </c>
    </row>
    <row r="17" spans="1:14" x14ac:dyDescent="0.25">
      <c r="A17" s="16" t="s">
        <v>125</v>
      </c>
      <c r="B17" s="6">
        <f>E2</f>
        <v>20000</v>
      </c>
      <c r="C17" s="9" t="s">
        <v>21</v>
      </c>
      <c r="D17" t="s">
        <v>71</v>
      </c>
      <c r="E17" s="10">
        <v>0</v>
      </c>
    </row>
    <row r="18" spans="1:14" ht="14.25" customHeight="1" x14ac:dyDescent="0.25">
      <c r="A18" s="16" t="s">
        <v>5</v>
      </c>
      <c r="B18" s="6">
        <f>E3</f>
        <v>0.5</v>
      </c>
      <c r="C18" s="9"/>
      <c r="E18" s="10">
        <v>86</v>
      </c>
      <c r="K18" s="22" t="s">
        <v>132</v>
      </c>
      <c r="L18" s="22"/>
      <c r="M18" s="22"/>
      <c r="N18" s="22"/>
    </row>
    <row r="19" spans="1:14" ht="14.25" customHeight="1" x14ac:dyDescent="0.25">
      <c r="A19" s="16" t="s">
        <v>84</v>
      </c>
      <c r="B19" s="6">
        <f>E16*PI()/180</f>
        <v>0.11868238913561441</v>
      </c>
      <c r="C19" s="9"/>
      <c r="E19" s="10">
        <v>-10</v>
      </c>
      <c r="K19" s="22"/>
      <c r="L19" s="22"/>
      <c r="M19" s="22"/>
      <c r="N19" s="22"/>
    </row>
    <row r="20" spans="1:14" ht="14.25" customHeight="1" x14ac:dyDescent="0.25">
      <c r="A20" s="16" t="s">
        <v>82</v>
      </c>
      <c r="B20" s="6">
        <f>E17*PI()/180</f>
        <v>0</v>
      </c>
      <c r="C20" s="9" t="s">
        <v>22</v>
      </c>
      <c r="D20" t="s">
        <v>72</v>
      </c>
      <c r="E20" s="10">
        <v>2.5</v>
      </c>
      <c r="K20" s="22"/>
      <c r="L20" s="22"/>
      <c r="M20" s="22"/>
      <c r="N20" s="22"/>
    </row>
    <row r="21" spans="1:14" ht="14.25" customHeight="1" x14ac:dyDescent="0.25">
      <c r="A21" s="16" t="s">
        <v>83</v>
      </c>
      <c r="B21" s="1">
        <f>0*PI()/180</f>
        <v>0</v>
      </c>
      <c r="C21" s="9" t="s">
        <v>23</v>
      </c>
      <c r="D21" t="s">
        <v>73</v>
      </c>
      <c r="E21" s="10">
        <v>2.5</v>
      </c>
      <c r="K21" s="22"/>
      <c r="L21" s="22"/>
      <c r="M21" s="22"/>
      <c r="N21" s="22"/>
    </row>
    <row r="22" spans="1:14" ht="15" customHeight="1" thickBot="1" x14ac:dyDescent="0.3">
      <c r="A22" s="7" t="s">
        <v>91</v>
      </c>
      <c r="B22" s="5">
        <f t="shared" ref="B22:B37" si="0">E26</f>
        <v>-2.47E-3</v>
      </c>
      <c r="C22" s="9" t="s">
        <v>24</v>
      </c>
      <c r="D22" t="s">
        <v>74</v>
      </c>
      <c r="E22" s="10">
        <v>10</v>
      </c>
      <c r="K22" s="22"/>
      <c r="L22" s="22"/>
      <c r="M22" s="22"/>
      <c r="N22" s="22"/>
    </row>
    <row r="23" spans="1:14" ht="15" customHeight="1" thickBot="1" x14ac:dyDescent="0.3">
      <c r="A23" s="7" t="s">
        <v>92</v>
      </c>
      <c r="B23" s="5">
        <f t="shared" si="0"/>
        <v>-6.7900000000000002E-2</v>
      </c>
      <c r="C23" s="19" t="s">
        <v>25</v>
      </c>
      <c r="D23" s="20"/>
      <c r="E23" s="21"/>
      <c r="K23" s="22"/>
      <c r="L23" s="22"/>
      <c r="M23" s="22"/>
      <c r="N23" s="22"/>
    </row>
    <row r="24" spans="1:14" x14ac:dyDescent="0.25">
      <c r="A24" s="7" t="s">
        <v>97</v>
      </c>
      <c r="B24" s="5">
        <f t="shared" si="0"/>
        <v>2.4699999999999999E-4</v>
      </c>
      <c r="C24" s="9" t="s">
        <v>26</v>
      </c>
      <c r="D24" t="s">
        <v>59</v>
      </c>
      <c r="E24" s="10">
        <v>20000</v>
      </c>
      <c r="K24" s="22"/>
      <c r="L24" s="22"/>
      <c r="M24" s="22"/>
      <c r="N24" s="22"/>
    </row>
    <row r="25" spans="1:14" x14ac:dyDescent="0.25">
      <c r="A25" s="7" t="s">
        <v>93</v>
      </c>
      <c r="B25" s="5">
        <f t="shared" si="0"/>
        <v>7.8200000000000006E-2</v>
      </c>
      <c r="C25" s="9" t="s">
        <v>27</v>
      </c>
      <c r="D25" s="11" t="s">
        <v>60</v>
      </c>
      <c r="E25" s="10">
        <v>0.5</v>
      </c>
    </row>
    <row r="26" spans="1:14" x14ac:dyDescent="0.25">
      <c r="A26" s="7" t="s">
        <v>94</v>
      </c>
      <c r="B26" s="5">
        <f t="shared" si="0"/>
        <v>-0.433</v>
      </c>
      <c r="C26" s="9" t="s">
        <v>28</v>
      </c>
      <c r="D26" t="s">
        <v>75</v>
      </c>
      <c r="E26" s="10">
        <v>-2.47E-3</v>
      </c>
    </row>
    <row r="27" spans="1:14" x14ac:dyDescent="0.25">
      <c r="A27" s="7" t="s">
        <v>98</v>
      </c>
      <c r="B27" s="5">
        <f t="shared" si="0"/>
        <v>-1.6999999999999999E-3</v>
      </c>
      <c r="C27" s="9" t="s">
        <v>29</v>
      </c>
      <c r="D27" t="s">
        <v>75</v>
      </c>
      <c r="E27" s="10">
        <v>-6.7900000000000002E-2</v>
      </c>
    </row>
    <row r="28" spans="1:14" x14ac:dyDescent="0.25">
      <c r="A28" s="7" t="s">
        <v>99</v>
      </c>
      <c r="B28" s="5">
        <f t="shared" si="0"/>
        <v>1.5699999999999999E-2</v>
      </c>
      <c r="C28" s="9" t="s">
        <v>30</v>
      </c>
      <c r="D28" t="s">
        <v>76</v>
      </c>
      <c r="E28" s="10">
        <v>2.4699999999999999E-4</v>
      </c>
    </row>
    <row r="29" spans="1:14" x14ac:dyDescent="0.25">
      <c r="A29" s="7" t="s">
        <v>95</v>
      </c>
      <c r="B29" s="5">
        <f t="shared" si="0"/>
        <v>-6.39</v>
      </c>
      <c r="C29" s="9" t="s">
        <v>31</v>
      </c>
      <c r="D29" t="s">
        <v>75</v>
      </c>
      <c r="E29" s="10">
        <v>7.8200000000000006E-2</v>
      </c>
    </row>
    <row r="30" spans="1:14" x14ac:dyDescent="0.25">
      <c r="A30" s="7" t="s">
        <v>100</v>
      </c>
      <c r="B30" s="5">
        <f t="shared" si="0"/>
        <v>-1.25E-4</v>
      </c>
      <c r="C30" s="9" t="s">
        <v>32</v>
      </c>
      <c r="D30" t="s">
        <v>75</v>
      </c>
      <c r="E30" s="10">
        <v>-0.433</v>
      </c>
    </row>
    <row r="31" spans="1:14" x14ac:dyDescent="0.25">
      <c r="A31" s="7" t="s">
        <v>96</v>
      </c>
      <c r="B31" s="5">
        <f t="shared" si="0"/>
        <v>-0.42099999999999999</v>
      </c>
      <c r="C31" s="9" t="s">
        <v>33</v>
      </c>
      <c r="D31" t="s">
        <v>76</v>
      </c>
      <c r="E31" s="10">
        <v>-1.6999999999999999E-3</v>
      </c>
    </row>
    <row r="32" spans="1:14" x14ac:dyDescent="0.25">
      <c r="A32" s="7" t="s">
        <v>101</v>
      </c>
      <c r="B32" s="5">
        <f t="shared" si="0"/>
        <v>2.02</v>
      </c>
      <c r="C32" s="9" t="s">
        <v>34</v>
      </c>
      <c r="D32" t="s">
        <v>77</v>
      </c>
      <c r="E32" s="10">
        <v>1.5699999999999999E-2</v>
      </c>
    </row>
    <row r="33" spans="1:5" x14ac:dyDescent="0.25">
      <c r="A33" s="7" t="s">
        <v>102</v>
      </c>
      <c r="B33" s="5">
        <f t="shared" si="0"/>
        <v>-16.899999999999999</v>
      </c>
      <c r="C33" s="9" t="s">
        <v>35</v>
      </c>
      <c r="D33" t="s">
        <v>75</v>
      </c>
      <c r="E33" s="10">
        <v>-6.39</v>
      </c>
    </row>
    <row r="34" spans="1:5" x14ac:dyDescent="0.25">
      <c r="A34" s="7" t="s">
        <v>103</v>
      </c>
      <c r="B34" s="5">
        <f t="shared" si="0"/>
        <v>-1.0900000000000001</v>
      </c>
      <c r="C34" s="9" t="s">
        <v>36</v>
      </c>
      <c r="D34" t="s">
        <v>76</v>
      </c>
      <c r="E34" s="10">
        <v>-1.25E-4</v>
      </c>
    </row>
    <row r="35" spans="1:5" x14ac:dyDescent="0.25">
      <c r="A35" s="7" t="s">
        <v>41</v>
      </c>
      <c r="B35" s="5">
        <f t="shared" si="0"/>
        <v>5.0500000000000001E-5</v>
      </c>
      <c r="C35" s="9" t="s">
        <v>37</v>
      </c>
      <c r="D35" t="s">
        <v>75</v>
      </c>
      <c r="E35" s="10">
        <v>-0.42099999999999999</v>
      </c>
    </row>
    <row r="36" spans="1:5" x14ac:dyDescent="0.25">
      <c r="A36" s="7" t="s">
        <v>42</v>
      </c>
      <c r="B36" s="5">
        <f t="shared" si="0"/>
        <v>-2.2000000000000001E-6</v>
      </c>
      <c r="C36" s="9" t="s">
        <v>38</v>
      </c>
      <c r="D36" t="s">
        <v>78</v>
      </c>
      <c r="E36" s="10">
        <v>2.02</v>
      </c>
    </row>
    <row r="37" spans="1:5" x14ac:dyDescent="0.25">
      <c r="A37" s="7" t="s">
        <v>43</v>
      </c>
      <c r="B37" s="5">
        <f t="shared" si="0"/>
        <v>3.0199999999999998E-7</v>
      </c>
      <c r="C37" s="9" t="s">
        <v>39</v>
      </c>
      <c r="D37" t="s">
        <v>78</v>
      </c>
      <c r="E37" s="10">
        <v>-16.899999999999999</v>
      </c>
    </row>
    <row r="38" spans="1:5" x14ac:dyDescent="0.25">
      <c r="A38" s="8" t="s">
        <v>104</v>
      </c>
      <c r="B38" s="6">
        <f t="shared" ref="B38:B46" si="1">E45</f>
        <v>-8.2199999999999995E-2</v>
      </c>
      <c r="C38" s="9" t="s">
        <v>40</v>
      </c>
      <c r="D38" t="s">
        <v>79</v>
      </c>
      <c r="E38" s="10">
        <v>-1.0900000000000001</v>
      </c>
    </row>
    <row r="39" spans="1:5" x14ac:dyDescent="0.25">
      <c r="A39" s="8" t="s">
        <v>105</v>
      </c>
      <c r="B39" s="6">
        <f t="shared" si="1"/>
        <v>-42.6</v>
      </c>
      <c r="C39" s="9" t="s">
        <v>41</v>
      </c>
      <c r="E39" s="10">
        <v>5.0500000000000001E-5</v>
      </c>
    </row>
    <row r="40" spans="1:5" x14ac:dyDescent="0.25">
      <c r="A40" s="8" t="s">
        <v>106</v>
      </c>
      <c r="B40" s="6">
        <f t="shared" si="1"/>
        <v>-2.0499999999999998</v>
      </c>
      <c r="C40" s="9" t="s">
        <v>42</v>
      </c>
      <c r="E40" s="10">
        <v>-2.2000000000000001E-6</v>
      </c>
    </row>
    <row r="41" spans="1:5" ht="15.75" thickBot="1" x14ac:dyDescent="0.3">
      <c r="A41" s="8" t="s">
        <v>107</v>
      </c>
      <c r="B41" s="6">
        <f t="shared" si="1"/>
        <v>0.41899999999999998</v>
      </c>
      <c r="C41" s="9" t="s">
        <v>43</v>
      </c>
      <c r="E41" s="10">
        <v>3.0199999999999998E-7</v>
      </c>
    </row>
    <row r="42" spans="1:5" ht="15.75" thickBot="1" x14ac:dyDescent="0.3">
      <c r="A42" s="8" t="s">
        <v>108</v>
      </c>
      <c r="B42" s="6">
        <f t="shared" si="1"/>
        <v>-0.65200000000000002</v>
      </c>
      <c r="C42" s="19" t="s">
        <v>44</v>
      </c>
      <c r="D42" s="20"/>
      <c r="E42" s="21"/>
    </row>
    <row r="43" spans="1:5" x14ac:dyDescent="0.25">
      <c r="A43" s="8" t="s">
        <v>109</v>
      </c>
      <c r="B43" s="6">
        <f t="shared" si="1"/>
        <v>-7.0099999999999996E-2</v>
      </c>
      <c r="C43" s="9" t="s">
        <v>26</v>
      </c>
      <c r="D43" t="s">
        <v>59</v>
      </c>
      <c r="E43" s="10">
        <v>20000</v>
      </c>
    </row>
    <row r="44" spans="1:5" x14ac:dyDescent="0.25">
      <c r="A44" s="8" t="s">
        <v>110</v>
      </c>
      <c r="B44" s="6">
        <f t="shared" si="1"/>
        <v>0.376</v>
      </c>
      <c r="C44" s="9" t="s">
        <v>27</v>
      </c>
      <c r="D44" s="11" t="s">
        <v>60</v>
      </c>
      <c r="E44" s="10">
        <v>0.5</v>
      </c>
    </row>
    <row r="45" spans="1:5" x14ac:dyDescent="0.25">
      <c r="A45" s="8" t="s">
        <v>111</v>
      </c>
      <c r="B45" s="6">
        <f t="shared" si="1"/>
        <v>-0.14000000000000001</v>
      </c>
      <c r="C45" s="9" t="s">
        <v>45</v>
      </c>
      <c r="D45" t="s">
        <v>75</v>
      </c>
      <c r="E45" s="10">
        <v>-8.2199999999999995E-2</v>
      </c>
    </row>
    <row r="46" spans="1:5" x14ac:dyDescent="0.25">
      <c r="A46" s="8" t="s">
        <v>112</v>
      </c>
      <c r="B46" s="6">
        <f t="shared" si="1"/>
        <v>0</v>
      </c>
      <c r="C46" s="9" t="s">
        <v>46</v>
      </c>
      <c r="D46" t="s">
        <v>80</v>
      </c>
      <c r="E46" s="10">
        <v>-42.6</v>
      </c>
    </row>
    <row r="47" spans="1:5" x14ac:dyDescent="0.25">
      <c r="A47" s="8" t="s">
        <v>113</v>
      </c>
      <c r="B47" s="5">
        <f>E56</f>
        <v>1.3100000000000001E-2</v>
      </c>
      <c r="C47" s="9" t="s">
        <v>47</v>
      </c>
      <c r="D47" t="s">
        <v>77</v>
      </c>
      <c r="E47" s="10">
        <v>-2.0499999999999998</v>
      </c>
    </row>
    <row r="48" spans="1:5" x14ac:dyDescent="0.25">
      <c r="A48" s="8" t="s">
        <v>114</v>
      </c>
      <c r="B48" s="6">
        <f>E54</f>
        <v>0.128</v>
      </c>
      <c r="C48" s="9" t="s">
        <v>48</v>
      </c>
      <c r="D48" t="s">
        <v>81</v>
      </c>
      <c r="E48" s="10">
        <v>0.41899999999999998</v>
      </c>
    </row>
    <row r="49" spans="1:6" x14ac:dyDescent="0.25">
      <c r="A49" s="8" t="s">
        <v>115</v>
      </c>
      <c r="B49" s="6">
        <f>E55</f>
        <v>1.77E-2</v>
      </c>
      <c r="C49" s="9" t="s">
        <v>49</v>
      </c>
      <c r="D49" t="s">
        <v>75</v>
      </c>
      <c r="E49" s="10">
        <v>-0.65200000000000002</v>
      </c>
    </row>
    <row r="50" spans="1:6" x14ac:dyDescent="0.25">
      <c r="A50" s="8" t="s">
        <v>116</v>
      </c>
      <c r="B50" s="6">
        <f>E57</f>
        <v>0.14799999999999999</v>
      </c>
      <c r="C50" s="9" t="s">
        <v>50</v>
      </c>
      <c r="D50" t="s">
        <v>75</v>
      </c>
      <c r="E50" s="10">
        <v>-7.0099999999999996E-2</v>
      </c>
    </row>
    <row r="51" spans="1:6" x14ac:dyDescent="0.25">
      <c r="A51" s="8" t="s">
        <v>117</v>
      </c>
      <c r="B51" s="6">
        <f>E58</f>
        <v>-0.38100000000000001</v>
      </c>
      <c r="C51" s="9" t="s">
        <v>51</v>
      </c>
      <c r="D51" t="s">
        <v>75</v>
      </c>
      <c r="E51" s="10">
        <v>0.376</v>
      </c>
    </row>
    <row r="52" spans="1:6" x14ac:dyDescent="0.25">
      <c r="A52" s="17" t="s">
        <v>118</v>
      </c>
      <c r="B52" s="1">
        <f>E7/B53</f>
        <v>19787.250905621146</v>
      </c>
      <c r="C52" s="9" t="s">
        <v>52</v>
      </c>
      <c r="D52" t="s">
        <v>75</v>
      </c>
      <c r="E52" s="10">
        <v>-0.14000000000000001</v>
      </c>
    </row>
    <row r="53" spans="1:6" x14ac:dyDescent="0.25">
      <c r="A53" s="17" t="s">
        <v>119</v>
      </c>
      <c r="B53" s="1">
        <v>32.174050000000001</v>
      </c>
      <c r="C53" s="9" t="s">
        <v>55</v>
      </c>
      <c r="D53" t="s">
        <v>75</v>
      </c>
      <c r="E53" s="10">
        <v>0</v>
      </c>
    </row>
    <row r="54" spans="1:6" x14ac:dyDescent="0.25">
      <c r="A54" s="17" t="s">
        <v>120</v>
      </c>
      <c r="B54" s="6">
        <f>E9</f>
        <v>18200000</v>
      </c>
      <c r="C54" s="9" t="s">
        <v>54</v>
      </c>
      <c r="D54" t="s">
        <v>77</v>
      </c>
      <c r="E54" s="10">
        <v>0.128</v>
      </c>
    </row>
    <row r="55" spans="1:6" x14ac:dyDescent="0.25">
      <c r="A55" s="17" t="s">
        <v>121</v>
      </c>
      <c r="B55" s="6">
        <f>E10</f>
        <v>33100000</v>
      </c>
      <c r="C55" s="9" t="s">
        <v>56</v>
      </c>
      <c r="D55" t="s">
        <v>77</v>
      </c>
      <c r="E55" s="10">
        <v>1.77E-2</v>
      </c>
    </row>
    <row r="56" spans="1:6" x14ac:dyDescent="0.25">
      <c r="A56" s="17" t="s">
        <v>122</v>
      </c>
      <c r="B56" s="6">
        <f>E11</f>
        <v>49700000</v>
      </c>
      <c r="C56" s="9" t="s">
        <v>53</v>
      </c>
      <c r="D56" t="s">
        <v>75</v>
      </c>
      <c r="E56" s="10">
        <v>1.3100000000000001E-2</v>
      </c>
    </row>
    <row r="57" spans="1:6" x14ac:dyDescent="0.25">
      <c r="A57" s="17" t="s">
        <v>123</v>
      </c>
      <c r="B57" s="6">
        <f>E12</f>
        <v>970056</v>
      </c>
      <c r="C57" s="9" t="s">
        <v>57</v>
      </c>
      <c r="D57" t="s">
        <v>77</v>
      </c>
      <c r="E57" s="10">
        <v>0.14799999999999999</v>
      </c>
    </row>
    <row r="58" spans="1:6" ht="15.75" thickBot="1" x14ac:dyDescent="0.3">
      <c r="A58" s="4" t="s">
        <v>134</v>
      </c>
      <c r="B58" s="1">
        <v>0</v>
      </c>
      <c r="C58" s="13" t="s">
        <v>58</v>
      </c>
      <c r="D58" s="14" t="s">
        <v>77</v>
      </c>
      <c r="E58" s="15">
        <v>-0.38100000000000001</v>
      </c>
    </row>
    <row r="59" spans="1:6" x14ac:dyDescent="0.25">
      <c r="A59" s="4" t="s">
        <v>135</v>
      </c>
      <c r="B59" s="1">
        <v>5</v>
      </c>
    </row>
    <row r="60" spans="1:6" x14ac:dyDescent="0.25">
      <c r="A60" s="4" t="s">
        <v>136</v>
      </c>
      <c r="B60" s="1">
        <v>0</v>
      </c>
    </row>
    <row r="61" spans="1:6" x14ac:dyDescent="0.25">
      <c r="A61" s="4" t="s">
        <v>124</v>
      </c>
      <c r="B61" s="1">
        <v>0</v>
      </c>
      <c r="C61" s="23" t="s">
        <v>133</v>
      </c>
      <c r="D61" s="23"/>
      <c r="E61" s="23"/>
      <c r="F61" s="23"/>
    </row>
    <row r="62" spans="1:6" x14ac:dyDescent="0.25">
      <c r="B62" s="1"/>
      <c r="C62" s="23"/>
      <c r="D62" s="23"/>
      <c r="E62" s="23"/>
      <c r="F62" s="23"/>
    </row>
    <row r="63" spans="1:6" x14ac:dyDescent="0.25">
      <c r="B63" s="1"/>
      <c r="C63" s="23"/>
      <c r="D63" s="23"/>
      <c r="E63" s="23"/>
      <c r="F63" s="23"/>
    </row>
    <row r="64" spans="1:6" ht="39" customHeight="1" x14ac:dyDescent="0.25">
      <c r="B64" s="1"/>
      <c r="C64" s="23"/>
      <c r="D64" s="23"/>
      <c r="E64" s="23"/>
      <c r="F64" s="23"/>
    </row>
    <row r="65" spans="2:6" x14ac:dyDescent="0.25">
      <c r="B65" s="1"/>
      <c r="C65" s="24" t="s">
        <v>137</v>
      </c>
      <c r="D65" s="24"/>
      <c r="E65" s="24"/>
      <c r="F65" s="24"/>
    </row>
    <row r="66" spans="2:6" x14ac:dyDescent="0.25">
      <c r="B66" s="1"/>
      <c r="C66" s="24"/>
      <c r="D66" s="24"/>
      <c r="E66" s="24"/>
      <c r="F66" s="24"/>
    </row>
    <row r="67" spans="2:6" x14ac:dyDescent="0.25">
      <c r="B67" s="1"/>
      <c r="C67" s="24"/>
      <c r="D67" s="24"/>
      <c r="E67" s="24"/>
      <c r="F67" s="24"/>
    </row>
    <row r="68" spans="2:6" x14ac:dyDescent="0.25">
      <c r="B68" s="1"/>
      <c r="C68" s="24"/>
      <c r="D68" s="24"/>
      <c r="E68" s="24"/>
      <c r="F68" s="24"/>
    </row>
    <row r="69" spans="2:6" x14ac:dyDescent="0.25">
      <c r="B69" s="1"/>
    </row>
    <row r="70" spans="2:6" x14ac:dyDescent="0.25">
      <c r="B70" s="1"/>
    </row>
  </sheetData>
  <mergeCells count="7">
    <mergeCell ref="C1:E1"/>
    <mergeCell ref="K18:N24"/>
    <mergeCell ref="C61:F64"/>
    <mergeCell ref="C65:F68"/>
    <mergeCell ref="D9:D12"/>
    <mergeCell ref="C42:E42"/>
    <mergeCell ref="C23:E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احمد رمضان كمال عبدالحفيظ</cp:lastModifiedBy>
  <dcterms:created xsi:type="dcterms:W3CDTF">2018-02-16T15:31:35Z</dcterms:created>
  <dcterms:modified xsi:type="dcterms:W3CDTF">2025-03-14T22:27:34Z</dcterms:modified>
</cp:coreProperties>
</file>