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ahmed_zayed_kuleuven_be/Documents/PhD Files/3 Lab2clean R Package/2nd Function - validate_results/Reportable Interval/Paper/"/>
    </mc:Choice>
  </mc:AlternateContent>
  <xr:revisionPtr revIDLastSave="354" documentId="11_AD4DB114E441178AC67DF479A614FC96693EDF1B" xr6:coauthVersionLast="47" xr6:coauthVersionMax="47" xr10:uidLastSave="{1D8F19CA-771D-4CB3-955F-2595104BAF8E}"/>
  <bookViews>
    <workbookView xWindow="28680" yWindow="-120" windowWidth="29040" windowHeight="15840" xr2:uid="{00000000-000D-0000-FFFF-FFFF00000000}"/>
  </bookViews>
  <sheets>
    <sheet name="loinc statistical checks" sheetId="1" r:id="rId1"/>
  </sheets>
  <definedNames>
    <definedName name="ExternalData_1" localSheetId="0" hidden="1">'loinc statistical checks'!$A$1:$BQ$136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66" i="1" l="1"/>
  <c r="BI33" i="1"/>
  <c r="M23" i="1"/>
  <c r="M5" i="1"/>
  <c r="J134" i="1"/>
  <c r="J133" i="1"/>
  <c r="J132" i="1"/>
  <c r="J131" i="1"/>
  <c r="J130" i="1"/>
  <c r="J125" i="1"/>
  <c r="J122" i="1"/>
  <c r="J100" i="1"/>
  <c r="J94" i="1"/>
  <c r="J91" i="1"/>
  <c r="J87" i="1"/>
  <c r="J86" i="1"/>
  <c r="J84" i="1"/>
  <c r="J65" i="1"/>
  <c r="J59" i="1"/>
  <c r="J51" i="1"/>
  <c r="J50" i="1"/>
  <c r="J44" i="1"/>
  <c r="J26" i="1"/>
  <c r="J25" i="1"/>
  <c r="J21" i="1"/>
  <c r="J20" i="1"/>
  <c r="J17" i="1"/>
  <c r="J9" i="1"/>
  <c r="J8" i="1"/>
  <c r="J7" i="1"/>
  <c r="J6" i="1"/>
  <c r="BP91" i="1"/>
  <c r="BP130" i="1"/>
  <c r="BP131" i="1"/>
  <c r="BP128" i="1"/>
  <c r="BP97" i="1"/>
  <c r="BP113" i="1"/>
  <c r="BP44" i="1"/>
  <c r="BP75" i="1"/>
  <c r="BP52" i="1"/>
  <c r="BP51" i="1"/>
  <c r="BP33" i="1"/>
  <c r="BP66" i="1"/>
  <c r="BP125" i="1"/>
  <c r="BP20" i="1"/>
  <c r="BP25" i="1"/>
  <c r="BP65" i="1"/>
  <c r="BP94" i="1"/>
  <c r="BO73" i="1"/>
  <c r="BP73" i="1"/>
  <c r="BP68" i="1"/>
  <c r="BP135" i="1"/>
  <c r="BO25" i="1"/>
  <c r="BO20" i="1"/>
  <c r="BO51" i="1"/>
  <c r="BO66" i="1"/>
  <c r="BO33" i="1"/>
  <c r="BO125" i="1"/>
  <c r="BO65" i="1"/>
  <c r="BO94" i="1"/>
  <c r="BO68" i="1"/>
  <c r="BO116" i="1"/>
  <c r="BO60" i="1"/>
  <c r="BO70" i="1"/>
  <c r="BO96" i="1"/>
  <c r="BO98" i="1"/>
  <c r="BO120" i="1"/>
  <c r="BO78" i="1"/>
  <c r="BO104" i="1"/>
  <c r="BO136" i="1"/>
  <c r="BO12" i="1"/>
  <c r="BO91" i="1"/>
  <c r="BO52" i="1"/>
  <c r="BO75" i="1"/>
  <c r="BO130" i="1"/>
  <c r="BO131" i="1"/>
  <c r="BO128" i="1"/>
  <c r="BO97" i="1"/>
  <c r="BO113" i="1"/>
  <c r="BO44" i="1"/>
  <c r="BO135" i="1"/>
  <c r="BO108" i="1"/>
  <c r="BN52" i="1"/>
  <c r="BQ52" i="1" s="1"/>
  <c r="BN116" i="1"/>
  <c r="BQ116" i="1" s="1"/>
  <c r="BN60" i="1"/>
  <c r="BQ60" i="1" s="1"/>
  <c r="BN73" i="1"/>
  <c r="BQ73" i="1" s="1"/>
  <c r="BN68" i="1"/>
  <c r="BQ68" i="1" s="1"/>
  <c r="BN135" i="1"/>
  <c r="BQ135" i="1" s="1"/>
  <c r="BN70" i="1"/>
  <c r="BQ70" i="1" s="1"/>
  <c r="BN96" i="1"/>
  <c r="BQ96" i="1" s="1"/>
  <c r="BN51" i="1"/>
  <c r="BQ51" i="1" s="1"/>
  <c r="BN94" i="1"/>
  <c r="BQ94" i="1" s="1"/>
  <c r="BN20" i="1"/>
  <c r="BQ20" i="1" s="1"/>
  <c r="BN98" i="1"/>
  <c r="BQ98" i="1" s="1"/>
  <c r="BN120" i="1"/>
  <c r="BQ120" i="1" s="1"/>
  <c r="BN78" i="1"/>
  <c r="BQ78" i="1" s="1"/>
  <c r="BN104" i="1"/>
  <c r="BQ104" i="1" s="1"/>
  <c r="BN136" i="1"/>
  <c r="BQ136" i="1" s="1"/>
  <c r="BN12" i="1"/>
  <c r="BQ12" i="1" s="1"/>
  <c r="BN108" i="1"/>
  <c r="BQ108" i="1" s="1"/>
  <c r="BN65" i="1"/>
  <c r="BQ65" i="1" s="1"/>
  <c r="BN25" i="1"/>
  <c r="BQ25" i="1" s="1"/>
  <c r="BN125" i="1"/>
  <c r="BQ125" i="1" s="1"/>
  <c r="BN33" i="1"/>
  <c r="BQ33" i="1" s="1"/>
  <c r="BN91" i="1"/>
  <c r="BQ91" i="1" s="1"/>
  <c r="BN75" i="1"/>
  <c r="BQ75" i="1" s="1"/>
  <c r="BN130" i="1"/>
  <c r="BQ130" i="1" s="1"/>
  <c r="BN113" i="1"/>
  <c r="BQ113" i="1" s="1"/>
  <c r="BN97" i="1"/>
  <c r="BQ97" i="1" s="1"/>
  <c r="BN128" i="1"/>
  <c r="BQ128" i="1" s="1"/>
  <c r="BN131" i="1"/>
  <c r="BQ131" i="1" s="1"/>
  <c r="BN44" i="1"/>
  <c r="BQ44" i="1" s="1"/>
  <c r="BN66" i="1"/>
  <c r="BQ6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787FD8-055E-4C19-AD9D-B23FA31342B2}" keepAlive="1" name="Query - loinc statistical checks" description="Connection to the 'loinc statistical checks' query in the workbook." type="5" refreshedVersion="0" background="1" saveData="1">
    <dbPr connection="Provider=Microsoft.Mashup.OleDb.1;Data Source=$Workbook$;Location=&quot;loinc statistical checks&quot;;Extended Properties=&quot;&quot;" command="SELECT * FROM [loinc statistical checks]"/>
  </connection>
  <connection id="2" xr16:uid="{76AA41CF-F82C-4ACD-BBFE-CE4B7ADF7AE8}" keepAlive="1" name="Query - loinc statistical checks (2)" description="Connection to the 'loinc statistical checks (2)' query in the workbook." type="5" refreshedVersion="0" background="1" saveData="1">
    <dbPr connection="Provider=Microsoft.Mashup.OleDb.1;Data Source=$Workbook$;Location=&quot;loinc statistical checks (2)&quot;;Extended Properties=&quot;&quot;" command="SELECT * FROM [loinc statistical checks (2)]"/>
  </connection>
  <connection id="3" xr16:uid="{C45E57F7-B0C6-417D-B51D-1D1985E8D62C}" keepAlive="1" name="Query - loinc statistical checks (3)" description="Connection to the 'loinc statistical checks (3)' query in the workbook." type="5" refreshedVersion="8" background="1" saveData="1">
    <dbPr connection="Provider=Microsoft.Mashup.OleDb.1;Data Source=$Workbook$;Location=&quot;loinc statistical checks (3)&quot;;Extended Properties=&quot;&quot;" command="SELECT * FROM [loinc statistical checks (3)]"/>
  </connection>
  <connection id="4" xr16:uid="{40FACB86-C621-4B6D-A760-466FF92F94F7}" keepAlive="1" name="Query - loinc statistical checks (4)" description="Connection to the 'loinc statistical checks (4)' query in the workbook." type="5" refreshedVersion="8" background="1" saveData="1">
    <dbPr connection="Provider=Microsoft.Mashup.OleDb.1;Data Source=$Workbook$;Location=&quot;loinc statistical checks (4)&quot;;Extended Properties=&quot;&quot;" command="SELECT * FROM [loinc statistical checks (4)]"/>
  </connection>
</connections>
</file>

<file path=xl/sharedStrings.xml><?xml version="1.0" encoding="utf-8"?>
<sst xmlns="http://schemas.openxmlformats.org/spreadsheetml/2006/main" count="1621" uniqueCount="429">
  <si>
    <t>loinc_code</t>
  </si>
  <si>
    <t>n_results</t>
  </si>
  <si>
    <t>n_patients</t>
  </si>
  <si>
    <t>fluid</t>
  </si>
  <si>
    <t>category</t>
  </si>
  <si>
    <t>loinc_name</t>
  </si>
  <si>
    <t>loinc_property</t>
  </si>
  <si>
    <t>valueuom</t>
  </si>
  <si>
    <t>n_negative_implausible</t>
  </si>
  <si>
    <t>min_n</t>
  </si>
  <si>
    <t>min+1</t>
  </si>
  <si>
    <t>min+1_n</t>
  </si>
  <si>
    <t>min+2</t>
  </si>
  <si>
    <t>min+2_n</t>
  </si>
  <si>
    <t>min+3</t>
  </si>
  <si>
    <t>min+3_n</t>
  </si>
  <si>
    <t>min+4</t>
  </si>
  <si>
    <t>min+4_n</t>
  </si>
  <si>
    <t>P0.05</t>
  </si>
  <si>
    <t>P25</t>
  </si>
  <si>
    <t>median</t>
  </si>
  <si>
    <t>P75</t>
  </si>
  <si>
    <t>max_9</t>
  </si>
  <si>
    <t>max_9_n</t>
  </si>
  <si>
    <t>outlier_check10</t>
  </si>
  <si>
    <t>max_8</t>
  </si>
  <si>
    <t>max_8_n</t>
  </si>
  <si>
    <t>outlier_check9</t>
  </si>
  <si>
    <t>max_7</t>
  </si>
  <si>
    <t>max_7_n</t>
  </si>
  <si>
    <t>outlier_check8</t>
  </si>
  <si>
    <t>max_6</t>
  </si>
  <si>
    <t>max_6_n</t>
  </si>
  <si>
    <t>outlier_check7</t>
  </si>
  <si>
    <t>max_5</t>
  </si>
  <si>
    <t>max_5_n</t>
  </si>
  <si>
    <t>outlier_check6</t>
  </si>
  <si>
    <t>max_4</t>
  </si>
  <si>
    <t>max_4_n</t>
  </si>
  <si>
    <t>outlier_check5</t>
  </si>
  <si>
    <t>max_3</t>
  </si>
  <si>
    <t>max_3_n</t>
  </si>
  <si>
    <t>outlier_check4</t>
  </si>
  <si>
    <t>max_2</t>
  </si>
  <si>
    <t>max_2_n</t>
  </si>
  <si>
    <t>outlier_check3</t>
  </si>
  <si>
    <t>max_1</t>
  </si>
  <si>
    <t>max_1_n</t>
  </si>
  <si>
    <t>outlier_check2</t>
  </si>
  <si>
    <t>max</t>
  </si>
  <si>
    <t>max_n</t>
  </si>
  <si>
    <t>outlier_check1</t>
  </si>
  <si>
    <t>highest_non_outlier</t>
  </si>
  <si>
    <t>highest_non_outlier_value</t>
  </si>
  <si>
    <t>highest_non_outlier_n</t>
  </si>
  <si>
    <t>outlier_n</t>
  </si>
  <si>
    <t>high_hypoth_outlier</t>
  </si>
  <si>
    <t>10334-1</t>
  </si>
  <si>
    <t>Blood</t>
  </si>
  <si>
    <t>Chemistry</t>
  </si>
  <si>
    <t>Cancer Ag 125 [Units/volume] in Serum or Plasma</t>
  </si>
  <si>
    <t>ACnc</t>
  </si>
  <si>
    <t>U/mL</t>
  </si>
  <si>
    <t>10535-3</t>
  </si>
  <si>
    <t>Digoxin [Mass/volume] in Serum or Plasma</t>
  </si>
  <si>
    <t>MCnc</t>
  </si>
  <si>
    <t>ng/mL</t>
  </si>
  <si>
    <t>11253-2</t>
  </si>
  <si>
    <t>Tacrolimus [Mass/volume] in Blood</t>
  </si>
  <si>
    <t>11555-0</t>
  </si>
  <si>
    <t>Blood Gas</t>
  </si>
  <si>
    <t>Base excess in Blood by calculation</t>
  </si>
  <si>
    <t>SCnc</t>
  </si>
  <si>
    <t>mEq/L</t>
  </si>
  <si>
    <t>11556-8</t>
  </si>
  <si>
    <t>Oxygen [Partial pressure] in Blood</t>
  </si>
  <si>
    <t>PPres</t>
  </si>
  <si>
    <t>mm Hg</t>
  </si>
  <si>
    <t>11557-6</t>
  </si>
  <si>
    <t>Carbon dioxide [Partial pressure] in Blood</t>
  </si>
  <si>
    <t>11558-4</t>
  </si>
  <si>
    <t>pH of Blood</t>
  </si>
  <si>
    <t>LsCnc</t>
  </si>
  <si>
    <t>units</t>
  </si>
  <si>
    <t>13457-7</t>
  </si>
  <si>
    <t>Cholesterol in LDL [Mass/volume] in Serum or Plasma by calculation</t>
  </si>
  <si>
    <t>mg/dL</t>
  </si>
  <si>
    <t>13945-1</t>
  </si>
  <si>
    <t>Urine</t>
  </si>
  <si>
    <t>Hematology</t>
  </si>
  <si>
    <t>Erythrocytes [#/area] in Urine sediment by Microscopy high power field</t>
  </si>
  <si>
    <t>Naric</t>
  </si>
  <si>
    <t>#/hpf</t>
  </si>
  <si>
    <t>13969-1</t>
  </si>
  <si>
    <t>Creatine kinase.MB [Mass/volume] in Serum or Plasma</t>
  </si>
  <si>
    <t>14135-8</t>
  </si>
  <si>
    <t>CD3+CD8+ (T8 suppressor cells) cells [#/volume] in Blood</t>
  </si>
  <si>
    <t>NCnc</t>
  </si>
  <si>
    <t>#/uL</t>
  </si>
  <si>
    <t>max?</t>
  </si>
  <si>
    <t>14196-0</t>
  </si>
  <si>
    <t>Reticulocytes [#/volume] in Blood</t>
  </si>
  <si>
    <t>m/uL</t>
  </si>
  <si>
    <t>14957-5</t>
  </si>
  <si>
    <t>Microalbumin [Mass/volume] in Urine</t>
  </si>
  <si>
    <t>14958-3</t>
  </si>
  <si>
    <t>Microalbumin/Creatinine [Mass Ratio] in 24 hour Urine</t>
  </si>
  <si>
    <t>MRto</t>
  </si>
  <si>
    <t>mg/g</t>
  </si>
  <si>
    <t>14979-9</t>
  </si>
  <si>
    <t>aPTT in Platelet poor plasma by Coagulation assay</t>
  </si>
  <si>
    <t>Time</t>
  </si>
  <si>
    <t>sec</t>
  </si>
  <si>
    <t>1742-6</t>
  </si>
  <si>
    <t>Alanine aminotransferase [Enzymatic activity/volume] in Serum or Plasma</t>
  </si>
  <si>
    <t>CCnc</t>
  </si>
  <si>
    <t>IU/L</t>
  </si>
  <si>
    <t>1751-7</t>
  </si>
  <si>
    <t>Albumin [Mass/volume] in Serum or Plasma</t>
  </si>
  <si>
    <t>g/dL</t>
  </si>
  <si>
    <t>17842-6</t>
  </si>
  <si>
    <t>Cancer Ag 27-29 [Units/volume] in Serum or Plasma</t>
  </si>
  <si>
    <t>17861-6</t>
  </si>
  <si>
    <t>Calcium [Mass/volume] in Serum or Plasma</t>
  </si>
  <si>
    <t>1798-8</t>
  </si>
  <si>
    <t>Amylase [Enzymatic activity/volume] in Serum or Plasma</t>
  </si>
  <si>
    <t>1834-1</t>
  </si>
  <si>
    <t>Alpha-1-Fetoprotein [Mass/volume] in Serum or Plasma</t>
  </si>
  <si>
    <t>1863-0</t>
  </si>
  <si>
    <t>Anion gap 4 in Serum or Plasma</t>
  </si>
  <si>
    <t>19080-1</t>
  </si>
  <si>
    <t>Choriogonadotropin [Units/volume] in Serum or Plasma</t>
  </si>
  <si>
    <t>mIU/mL</t>
  </si>
  <si>
    <t>19123-9</t>
  </si>
  <si>
    <t>Magnesium [Mass/volume] in Serum or Plasma</t>
  </si>
  <si>
    <t>1920-8</t>
  </si>
  <si>
    <t>Aspartate aminotransferase [Enzymatic activity/volume] in Serum or Plasma</t>
  </si>
  <si>
    <t>1963-8</t>
  </si>
  <si>
    <t>Bicarbonate [Moles/volume] in Serum or Plasma</t>
  </si>
  <si>
    <t>1968-7</t>
  </si>
  <si>
    <t>Bilirubin.direct [Mass/volume] in Serum or Plasma</t>
  </si>
  <si>
    <t>1971-1</t>
  </si>
  <si>
    <t>Bilirubin.indirect [Mass/volume] in Serum or Plasma</t>
  </si>
  <si>
    <t>1975-2</t>
  </si>
  <si>
    <t>Bilirubin.total [Mass/volume] in Serum or Plasma</t>
  </si>
  <si>
    <t>1988-5</t>
  </si>
  <si>
    <t>C reactive protein [Mass/volume] in Serum or Plasma</t>
  </si>
  <si>
    <t>mg/L</t>
  </si>
  <si>
    <t>1989-3</t>
  </si>
  <si>
    <t>25-hydroxyvitamin D3 [Mass/volume] in Serum or Plasma</t>
  </si>
  <si>
    <t>1994-3</t>
  </si>
  <si>
    <t>Calcium.ionized [Moles/volume] in Blood</t>
  </si>
  <si>
    <t>mmol/L</t>
  </si>
  <si>
    <t>max_2?</t>
  </si>
  <si>
    <t>2039-6</t>
  </si>
  <si>
    <t>Carcinoembryonic Ag [Mass/volume] in Serum or Plasma</t>
  </si>
  <si>
    <t>20578-1</t>
  </si>
  <si>
    <t>Vancomycin [Mass/volume] in Serum or Plasma</t>
  </si>
  <si>
    <t>ug/mL</t>
  </si>
  <si>
    <t>2075-0</t>
  </si>
  <si>
    <t>Chloride [Moles/volume] in Serum or Plasma</t>
  </si>
  <si>
    <t>max_1?</t>
  </si>
  <si>
    <t>2078-4</t>
  </si>
  <si>
    <t>Chloride [Moles/volume] in Urine</t>
  </si>
  <si>
    <t>2085-9</t>
  </si>
  <si>
    <t>Cholesterol in HDL [Mass/volume] in Serum or Plasma</t>
  </si>
  <si>
    <t>2093-3</t>
  </si>
  <si>
    <t>Cholesterol [Mass/volume] in Serum or Plasma</t>
  </si>
  <si>
    <t>21000-5</t>
  </si>
  <si>
    <t>Erythrocyte distribution width [Entitic volume] by Automated count</t>
  </si>
  <si>
    <t>EntVol</t>
  </si>
  <si>
    <t>fL</t>
  </si>
  <si>
    <t>2132-9</t>
  </si>
  <si>
    <t>Cobalamin (Vitamin B12) [Mass/volume] in Serum or Plasma</t>
  </si>
  <si>
    <t>pg/mL</t>
  </si>
  <si>
    <t>2143-6</t>
  </si>
  <si>
    <t>Cortisol [Mass/volume] in Serum or Plasma</t>
  </si>
  <si>
    <t>ug/dL</t>
  </si>
  <si>
    <t>2157-6</t>
  </si>
  <si>
    <t>Creatine kinase [Enzymatic activity/volume] in Serum or Plasma</t>
  </si>
  <si>
    <t>2160-0</t>
  </si>
  <si>
    <t>Creatinine [Mass/volume] in Serum or Plasma</t>
  </si>
  <si>
    <t>2161-8</t>
  </si>
  <si>
    <t>Creatinine [Mass/volume] in Urine</t>
  </si>
  <si>
    <t>2276-4</t>
  </si>
  <si>
    <t>Ferritin [Mass/volume] in Serum or Plasma</t>
  </si>
  <si>
    <t>2284-8</t>
  </si>
  <si>
    <t>Folate [Mass/volume] in Serum or Plasma</t>
  </si>
  <si>
    <t>2324-2</t>
  </si>
  <si>
    <t>Gamma glutamyl transferase [Enzymatic activity/volume] in Serum or Plasma</t>
  </si>
  <si>
    <t>2336-6</t>
  </si>
  <si>
    <t>Globulin [Mass/volume] in Serum</t>
  </si>
  <si>
    <t>2342-4</t>
  </si>
  <si>
    <t>Cerebrospinal Fluid</t>
  </si>
  <si>
    <t>Glucose [Mass/volume] in Cerebral spinal fluid</t>
  </si>
  <si>
    <t>2345-7</t>
  </si>
  <si>
    <t>Glucose [Mass/volume] in Serum or Plasma</t>
  </si>
  <si>
    <t>24467-3</t>
  </si>
  <si>
    <t>CD3+CD4+ (T4 helper) cells [#/volume] in Blood</t>
  </si>
  <si>
    <t/>
  </si>
  <si>
    <t>2458-8</t>
  </si>
  <si>
    <t>IgA [Mass/volume] in Serum or Plasma</t>
  </si>
  <si>
    <t>2465-3</t>
  </si>
  <si>
    <t>IgG [Mass/volume] in Serum or Plasma</t>
  </si>
  <si>
    <t>2472-9</t>
  </si>
  <si>
    <t>IgM [Mass/volume] in Serum or Plasma</t>
  </si>
  <si>
    <t>2498-4</t>
  </si>
  <si>
    <t>Iron [Mass/volume] in Serum or Plasma</t>
  </si>
  <si>
    <t>2500-7</t>
  </si>
  <si>
    <t>Iron binding capacity [Mass/volume] in Serum or Plasma</t>
  </si>
  <si>
    <t>2532-0</t>
  </si>
  <si>
    <t>Lactate dehydrogenase [Enzymatic activity/volume] in Serum or Plasma</t>
  </si>
  <si>
    <t>2571-8</t>
  </si>
  <si>
    <t>Triglyceride [Mass/volume] in Serum or Plasma</t>
  </si>
  <si>
    <t>26454-9</t>
  </si>
  <si>
    <t>Erythrocytes [#/volume] in Cerebral spinal fluid</t>
  </si>
  <si>
    <t>26457-2</t>
  </si>
  <si>
    <t>Ascites</t>
  </si>
  <si>
    <t>Erythrocytes [#/volume] in Peritoneal fluid</t>
  </si>
  <si>
    <t>2692-2</t>
  </si>
  <si>
    <t>Osmolality of Serum or Plasma</t>
  </si>
  <si>
    <t>Osmol</t>
  </si>
  <si>
    <t>mOsm/kg</t>
  </si>
  <si>
    <t>2695-5</t>
  </si>
  <si>
    <t>Osmolality of Urine</t>
  </si>
  <si>
    <t>2731-8</t>
  </si>
  <si>
    <t>Parathyrin.intact [Mass/volume] in Serum or Plasma</t>
  </si>
  <si>
    <t>2777-1</t>
  </si>
  <si>
    <t>Phosphate [Mass/volume] in Serum or Plasma</t>
  </si>
  <si>
    <t>2823-3</t>
  </si>
  <si>
    <t>Potassium [Moles/volume] in Serum or Plasma</t>
  </si>
  <si>
    <t>max_3?</t>
  </si>
  <si>
    <t>2828-2</t>
  </si>
  <si>
    <t>Potassium [Moles/volume] in Urine</t>
  </si>
  <si>
    <t>2842-3</t>
  </si>
  <si>
    <t>Prolactin [Mass/volume] in Serum or Plasma</t>
  </si>
  <si>
    <t>2857-1</t>
  </si>
  <si>
    <t>Prostate specific Ag [Mass/volume] in Serum or Plasma</t>
  </si>
  <si>
    <t>2880-3</t>
  </si>
  <si>
    <t>Protein [Mass/volume] in Cerebral spinal fluid</t>
  </si>
  <si>
    <t>2885-2</t>
  </si>
  <si>
    <t>Protein [Mass/volume] in Serum or Plasma</t>
  </si>
  <si>
    <t>2888-6</t>
  </si>
  <si>
    <t>Protein [Mass/volume] in Urine</t>
  </si>
  <si>
    <t>2890-2</t>
  </si>
  <si>
    <t>Protein/Creatinine [Mass Ratio] in Urine</t>
  </si>
  <si>
    <t>Ratio</t>
  </si>
  <si>
    <t>29247-4</t>
  </si>
  <si>
    <t>Sirolimus [Mass/volume] in Blood</t>
  </si>
  <si>
    <t>2951-2</t>
  </si>
  <si>
    <t>Sodium [Moles/volume] in Serum or Plasma</t>
  </si>
  <si>
    <t>2955-3</t>
  </si>
  <si>
    <t>Sodium [Moles/volume] in Urine</t>
  </si>
  <si>
    <t>2986-8</t>
  </si>
  <si>
    <t>Testosterone [Mass/volume] in Serum or Plasma</t>
  </si>
  <si>
    <t>ng/dL</t>
  </si>
  <si>
    <t>30089-7</t>
  </si>
  <si>
    <t>Transitional cells [#/area] in Urine sediment by Microscopy high power field</t>
  </si>
  <si>
    <t>3016-3</t>
  </si>
  <si>
    <t>Thyrotropin [Units/volume] in Serum or Plasma</t>
  </si>
  <si>
    <t>uIU/mL</t>
  </si>
  <si>
    <t>3024-7</t>
  </si>
  <si>
    <t>Thyroxine (T4) free [Mass/volume] in Serum or Plasma</t>
  </si>
  <si>
    <t>3026-2</t>
  </si>
  <si>
    <t>Thyroxine (T4) [Mass/volume] in Serum or Plasma</t>
  </si>
  <si>
    <t>3034-6</t>
  </si>
  <si>
    <t>Transferrin [Mass/volume] in Serum or Plasma</t>
  </si>
  <si>
    <t>30394-1</t>
  </si>
  <si>
    <t>Granulocytes [#/volume] in Blood</t>
  </si>
  <si>
    <t>3040-3</t>
  </si>
  <si>
    <t>Lipase [Enzymatic activity/volume] in Serum or Plasma</t>
  </si>
  <si>
    <t>3053-6</t>
  </si>
  <si>
    <t>Triiodothyronine (T3) [Mass/volume] in Serum or Plasma</t>
  </si>
  <si>
    <t>3084-1</t>
  </si>
  <si>
    <t>Urate [Mass/volume] in Serum or Plasma</t>
  </si>
  <si>
    <t>3094-0</t>
  </si>
  <si>
    <t>Urea nitrogen [Mass/volume] in Serum or Plasma</t>
  </si>
  <si>
    <t>3095-7</t>
  </si>
  <si>
    <t>Urea nitrogen [Mass/volume] in Urine</t>
  </si>
  <si>
    <t>31017-7</t>
  </si>
  <si>
    <t>Tissue transglutaminase IgA Ab [Units/volume] in Serum</t>
  </si>
  <si>
    <t>3255-7</t>
  </si>
  <si>
    <t>Fibrinogen [Mass/volume] in Platelet poor plasma by Coagulation assay</t>
  </si>
  <si>
    <t>32693-4</t>
  </si>
  <si>
    <t>Lactate [Moles/volume] in Blood</t>
  </si>
  <si>
    <t>33762-6</t>
  </si>
  <si>
    <t>Natriuretic peptide.B prohormone N-Terminal [Mass/volume] in Serum or Plasma</t>
  </si>
  <si>
    <t>33944-0</t>
  </si>
  <si>
    <t>Lambda light chains.free [Mass/volume] in Serum or Plasma</t>
  </si>
  <si>
    <t>34728-6</t>
  </si>
  <si>
    <t>Carbon dioxide, total [Moles/volume] in Blood by calculation</t>
  </si>
  <si>
    <t>3520-4</t>
  </si>
  <si>
    <t>cycloSPORINE [Mass/volume] in Blood</t>
  </si>
  <si>
    <t>36916-5</t>
  </si>
  <si>
    <t>Kappa light chains.free [Mass/volume] in Serum</t>
  </si>
  <si>
    <t>3968-5</t>
  </si>
  <si>
    <t>Phenytoin [Mass/volume] in Serum or Plasma</t>
  </si>
  <si>
    <t>4086-5</t>
  </si>
  <si>
    <t>Valproate [Mass/volume] in Serum or Plasma</t>
  </si>
  <si>
    <t>4485-9</t>
  </si>
  <si>
    <t>Complement C3 [Mass/volume] in Serum or Plasma</t>
  </si>
  <si>
    <t>4498-2</t>
  </si>
  <si>
    <t>Complement C4 [Mass/volume] in Serum or Plasma</t>
  </si>
  <si>
    <t>4537-7</t>
  </si>
  <si>
    <t>Erythrocyte sedimentation rate by Westergren method</t>
  </si>
  <si>
    <t>Vel</t>
  </si>
  <si>
    <t>mm/hr</t>
  </si>
  <si>
    <t>4542-7</t>
  </si>
  <si>
    <t>Haptoglobin [Mass/volume] in Serum or Plasma</t>
  </si>
  <si>
    <t>4548-4</t>
  </si>
  <si>
    <t>Hemoglobin A1c/Hemoglobin.total in Blood</t>
  </si>
  <si>
    <t>MFr</t>
  </si>
  <si>
    <t>%</t>
  </si>
  <si>
    <t>48065-7</t>
  </si>
  <si>
    <t>Fibrin D-dimer FEU [Mass/volume] in Platelet poor plasma</t>
  </si>
  <si>
    <t>48378-4</t>
  </si>
  <si>
    <t>Kappa light chains.free/Lambda light chains.free [Mass Ratio] in Serum</t>
  </si>
  <si>
    <t>49136-5</t>
  </si>
  <si>
    <t>Creatine kinase.MB/Creatine kinase.total [Ratio] in Serum or Plasma</t>
  </si>
  <si>
    <t>51926-4</t>
  </si>
  <si>
    <t>Nucleated cells [#/volume] in Peritoneal fluid by Manual count</t>
  </si>
  <si>
    <t>54218-3</t>
  </si>
  <si>
    <t>CD3+CD4+ (T4 helper) cells/CD3+CD8+ (T8 suppressor cells) cells [# Ratio] in Blood</t>
  </si>
  <si>
    <t>NRto</t>
  </si>
  <si>
    <t>5640-8</t>
  </si>
  <si>
    <t>Ethanol [Mass/volume] in Blood</t>
  </si>
  <si>
    <t>5787-7</t>
  </si>
  <si>
    <t>Epithelial cells [#/area] in Urine sediment by Microscopy high power field</t>
  </si>
  <si>
    <t>5793-5</t>
  </si>
  <si>
    <t>Granular casts [#/area] in Urine sediment by Microscopy low power field</t>
  </si>
  <si>
    <t>#/lpf</t>
  </si>
  <si>
    <t>5796-8</t>
  </si>
  <si>
    <t>Hyaline casts [#/area] in Urine sediment by Microscopy low power field</t>
  </si>
  <si>
    <t>5811-5</t>
  </si>
  <si>
    <t>Specific gravity of Urine by Test strip</t>
  </si>
  <si>
    <t>Rden</t>
  </si>
  <si>
    <t xml:space="preserve"> </t>
  </si>
  <si>
    <t>5821-4</t>
  </si>
  <si>
    <t>Leukocytes [#/area] in Urine sediment by Microscopy high power field</t>
  </si>
  <si>
    <t>58413-6</t>
  </si>
  <si>
    <t>Nucleated erythrocytes/100 leukocytes [Ratio] in Blood by Automated count</t>
  </si>
  <si>
    <t>58470-6</t>
  </si>
  <si>
    <t>Nucleated cells [#/volume] in Cerebral spinal fluid</t>
  </si>
  <si>
    <t>5902-2</t>
  </si>
  <si>
    <t>Prothrombin time (PT)</t>
  </si>
  <si>
    <t>60474-4</t>
  </si>
  <si>
    <t>Reticulocytes [#/volume] in Blood by Automated count</t>
  </si>
  <si>
    <t>6301-6</t>
  </si>
  <si>
    <t>INR in Platelet poor plasma by Coagulation assay</t>
  </si>
  <si>
    <t>RelTime</t>
  </si>
  <si>
    <t>6598-7</t>
  </si>
  <si>
    <t>Troponin T.cardiac [Mass/volume] in Serum or Plasma</t>
  </si>
  <si>
    <t>6690-2</t>
  </si>
  <si>
    <t>Leukocytes [#/volume] in Blood by Automated count</t>
  </si>
  <si>
    <t>K/uL</t>
  </si>
  <si>
    <t>6768-6</t>
  </si>
  <si>
    <t>Alkaline phosphatase [Enzymatic activity/volume] in Serum or Plasma</t>
  </si>
  <si>
    <t>704-7</t>
  </si>
  <si>
    <t>Basophils [#/volume] in Blood by Automated count</t>
  </si>
  <si>
    <t>711-2</t>
  </si>
  <si>
    <t>Eosinophils [#/volume] in Blood by Automated count</t>
  </si>
  <si>
    <t>718-7</t>
  </si>
  <si>
    <t>Hemoglobin [Mass/volume] in Blood</t>
  </si>
  <si>
    <t>731-0</t>
  </si>
  <si>
    <t>Lymphocytes [#/volume] in Blood by Automated count</t>
  </si>
  <si>
    <t>742-7</t>
  </si>
  <si>
    <t>Monocytes [#/volume] in Blood by Automated count</t>
  </si>
  <si>
    <t>751-8</t>
  </si>
  <si>
    <t>Neutrophils [#/volume] in Blood by Automated count</t>
  </si>
  <si>
    <t>777-3</t>
  </si>
  <si>
    <t>Platelets [#/volume] in Blood by Automated count</t>
  </si>
  <si>
    <t>785-6</t>
  </si>
  <si>
    <t>MCH [Entitic mass] by Automated count</t>
  </si>
  <si>
    <t>EntMass</t>
  </si>
  <si>
    <t>pg</t>
  </si>
  <si>
    <t>786-4</t>
  </si>
  <si>
    <t>MCHC [Mass/volume] by Automated count</t>
  </si>
  <si>
    <t>787-2</t>
  </si>
  <si>
    <t>MCV [Entitic volume] by Automated count</t>
  </si>
  <si>
    <t>788-0</t>
  </si>
  <si>
    <t>Erythrocyte distribution width [Ratio] by Automated count</t>
  </si>
  <si>
    <t>789-8</t>
  </si>
  <si>
    <t>Erythrocytes [#/volume] in Blood by Automated count</t>
  </si>
  <si>
    <t>8122-4</t>
  </si>
  <si>
    <t>CD3 cells [#/volume] in Blood</t>
  </si>
  <si>
    <t>9830-1</t>
  </si>
  <si>
    <t>Cholesterol.total/Cholesterol in HDL [Mass Ratio] in Serum or Plasma</t>
  </si>
  <si>
    <t>min</t>
  </si>
  <si>
    <t>P99.95</t>
  </si>
  <si>
    <t>OK</t>
  </si>
  <si>
    <t>Ok</t>
  </si>
  <si>
    <t>http://srh.org.ro/wp-content/uploads/ShortpixelBackups/2016/10/Extreme-Thrombocytosis-and-Basophilia-in-a-Case-of-Chronic-Myeloid-Leukemia.pdf</t>
  </si>
  <si>
    <t>Changed</t>
  </si>
  <si>
    <t>Exclude more values</t>
  </si>
  <si>
    <t>NOK, 18,1 is a better max</t>
  </si>
  <si>
    <t>Agammaglobulinemia</t>
  </si>
  <si>
    <t>?NOK above 5,5 I think</t>
  </si>
  <si>
    <t>?NOK 11,8 is already super high</t>
  </si>
  <si>
    <t>highest_non_outlier2</t>
  </si>
  <si>
    <t>expert_agreement_with_statistical_checks</t>
  </si>
  <si>
    <t>expert_highest_non_outlier</t>
  </si>
  <si>
    <t>Notes</t>
  </si>
  <si>
    <t>Notes2</t>
  </si>
  <si>
    <t>outlier_n_after_high_limit</t>
  </si>
  <si>
    <t>outlier_n2</t>
  </si>
  <si>
    <t>Reinclude excluded outliers</t>
  </si>
  <si>
    <t>tietz: adutl T cell leukemia: CD4+/CD8-, so perhaps leave the max</t>
  </si>
  <si>
    <t>clin chemistry specialist: ok, leave the max, exists when people do not have HDL</t>
  </si>
  <si>
    <t>?80 as max is already very high</t>
  </si>
  <si>
    <t>?=MCH = HGB (g/dl) * 10 / RBC (/L)--&gt; I think indeed that 86 is the max here</t>
  </si>
  <si>
    <t>?= MCHC = HGB (g/dl) * 100 / HCT.--&gt; I agree in the max of 82,6</t>
  </si>
  <si>
    <t>google: leukemias between 100,000 and 400,000 WBS/µL; so perhaps lets stop by 269,64. with &gt;100,000 /µL one performs leucaferesis to stop blocking the blood flow</t>
  </si>
  <si>
    <t>clin chemistry specialits: intoxication may lead to high levels…bu Tietz: &gt;100=death</t>
  </si>
  <si>
    <t>NOK, 1,09 is a better choice, other ones are probably typo's</t>
  </si>
  <si>
    <t>ok, I think this is countable in the chamber, and patients with renal disease possibly?</t>
  </si>
  <si>
    <t>?13 Is already very high</t>
  </si>
  <si>
    <t>clinical chemistry specialist: stop at 58</t>
  </si>
  <si>
    <t>https://onlinelibrary.wiley.com/doi/epdf/10.1111/ijlh.13815</t>
  </si>
  <si>
    <t>clin chemistry specialist: ok, leave the max, intoxication or wrong site of measurement, side of infusion, leave max_1</t>
  </si>
  <si>
    <t>?looks impossible after 2,14</t>
  </si>
  <si>
    <t>ok? (prolactinoma levels are more than 200 ng/mL; how much higher??</t>
  </si>
  <si>
    <t>ok? The max probably is also possible in case of a bleeding?</t>
  </si>
  <si>
    <t>clin chemistry specialits: stop at 860?</t>
  </si>
  <si>
    <t>n_zero_outliers</t>
  </si>
  <si>
    <t>other_outliers</t>
  </si>
  <si>
    <t>zero_possible</t>
  </si>
  <si>
    <t>Low_reportable_limit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</si>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</sst>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0" borderId="6" xfId="0" applyBorder="1"/>
    <xf numFmtId="0" fontId="2" fillId="0" borderId="7" xfId="0" applyFont="1" applyFill="1" applyBorder="1"/>
    <xf numFmtId="0" fontId="0" fillId="0" borderId="3" xfId="0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15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103459A-4386-41A2-9501-6E910E92E1ED}" autoFormatId="16" applyNumberFormats="0" applyBorderFormats="0" applyFontFormats="0" applyPatternFormats="0" applyAlignmentFormats="0" applyWidthHeightFormats="0">
  <queryTableRefresh nextId="82" unboundColumnsRight="1">
    <queryTableFields count="70">
      <queryTableField id="1" name="loinc_code" tableColumnId="1"/>
      <queryTableField id="2" name="loinc_name" tableColumnId="2"/>
      <queryTableField id="3" name="fluid" tableColumnId="3"/>
      <queryTableField id="4" name="category" tableColumnId="4"/>
      <queryTableField id="5" name="loinc_property" tableColumnId="5"/>
      <queryTableField id="6" name="valueuom" tableColumnId="6"/>
      <queryTableField id="7" name="n_results" tableColumnId="7"/>
      <queryTableField id="8" name="n_patients" tableColumnId="8"/>
      <queryTableField id="9" name="n_negative_implausible" tableColumnId="9"/>
      <queryTableField id="79" dataBound="0" tableColumnId="72"/>
      <queryTableField id="78" dataBound="0" tableColumnId="71"/>
      <queryTableField id="77" dataBound="0" tableColumnId="70"/>
      <queryTableField id="76" dataBound="0" tableColumnId="68"/>
      <queryTableField id="10" name="min" tableColumnId="10"/>
      <queryTableField id="11" name="min_n" tableColumnId="11"/>
      <queryTableField id="12" name="min+1" tableColumnId="12"/>
      <queryTableField id="13" name="min+1_n" tableColumnId="13"/>
      <queryTableField id="14" name="min+2" tableColumnId="14"/>
      <queryTableField id="15" name="min+2_n" tableColumnId="15"/>
      <queryTableField id="16" name="min+3" tableColumnId="16"/>
      <queryTableField id="17" name="min+3_n" tableColumnId="17"/>
      <queryTableField id="18" name="min+4" tableColumnId="18"/>
      <queryTableField id="19" name="min+4_n" tableColumnId="19"/>
      <queryTableField id="20" name="P0.05" tableColumnId="20"/>
      <queryTableField id="21" name="P25" tableColumnId="21"/>
      <queryTableField id="22" name="median" tableColumnId="22"/>
      <queryTableField id="23" name="P75" tableColumnId="23"/>
      <queryTableField id="24" name="P99.95" tableColumnId="24"/>
      <queryTableField id="25" name="max_9" tableColumnId="25"/>
      <queryTableField id="26" name="max_9_n" tableColumnId="26"/>
      <queryTableField id="27" name="outlier_check10" tableColumnId="27"/>
      <queryTableField id="28" name="max_8" tableColumnId="28"/>
      <queryTableField id="29" name="max_8_n" tableColumnId="29"/>
      <queryTableField id="30" name="outlier_check9" tableColumnId="30"/>
      <queryTableField id="31" name="max_7" tableColumnId="31"/>
      <queryTableField id="32" name="max_7_n" tableColumnId="32"/>
      <queryTableField id="33" name="outlier_check8" tableColumnId="33"/>
      <queryTableField id="34" name="max_6" tableColumnId="34"/>
      <queryTableField id="35" name="max_6_n" tableColumnId="35"/>
      <queryTableField id="36" name="outlier_check7" tableColumnId="36"/>
      <queryTableField id="37" name="max_5" tableColumnId="37"/>
      <queryTableField id="38" name="max_5_n" tableColumnId="38"/>
      <queryTableField id="39" name="outlier_check6" tableColumnId="39"/>
      <queryTableField id="40" name="max_4" tableColumnId="40"/>
      <queryTableField id="41" name="max_4_n" tableColumnId="41"/>
      <queryTableField id="42" name="outlier_check5" tableColumnId="42"/>
      <queryTableField id="43" name="max_3" tableColumnId="43"/>
      <queryTableField id="44" name="max_3_n" tableColumnId="44"/>
      <queryTableField id="45" name="outlier_check4" tableColumnId="45"/>
      <queryTableField id="46" name="max_2" tableColumnId="46"/>
      <queryTableField id="47" name="max_2_n" tableColumnId="47"/>
      <queryTableField id="48" name="outlier_check3" tableColumnId="48"/>
      <queryTableField id="49" name="max_1" tableColumnId="49"/>
      <queryTableField id="50" name="max_1_n" tableColumnId="50"/>
      <queryTableField id="51" name="outlier_check2" tableColumnId="51"/>
      <queryTableField id="52" name="max" tableColumnId="52"/>
      <queryTableField id="53" name="max_n" tableColumnId="53"/>
      <queryTableField id="54" name="outlier_check1" tableColumnId="54"/>
      <queryTableField id="55" name="highest_non_outlier" tableColumnId="55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6" dataBound="0" tableColumnId="66"/>
      <queryTableField id="67" dataBound="0" tableColumnId="67"/>
      <queryTableField id="56" name="highest_non_outlier_value" tableColumnId="56"/>
      <queryTableField id="57" name="highest_non_outlier_n" tableColumnId="57"/>
      <queryTableField id="58" name="outlier_n" tableColumnId="58"/>
      <queryTableField id="59" name="high_hypoth_outlier" tableColumnId="59"/>
      <queryTableField id="69" dataBound="0" tableColumnId="6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64113-6CE4-4BD4-8297-C7CEB463729C}" name="loinc_statistical_checks__32" displayName="loinc_statistical_checks__32" ref="A1:BR136" tableType="queryTable" totalsRowShown="0">
  <autoFilter ref="A1:BR136" xr:uid="{F9264113-6CE4-4BD4-8297-C7CEB463729C}"/>
  <sortState xmlns:xlrd2="http://schemas.microsoft.com/office/spreadsheetml/2017/richdata2" ref="A2:BR136">
    <sortCondition ref="A1:A136"/>
  </sortState>
  <tableColumns count="70">
    <tableColumn id="1" xr3:uid="{D98E8431-B928-4BE1-9422-B3638F8CE109}" uniqueName="1" name="loinc_code" queryTableFieldId="1" dataDxfId="14"/>
    <tableColumn id="2" xr3:uid="{501F8C85-BAC8-478E-9A1E-644CCDC1F51C}" uniqueName="2" name="loinc_name" queryTableFieldId="2" dataDxfId="13"/>
    <tableColumn id="3" xr3:uid="{085A557F-2561-4CB9-A09C-6676D7308E27}" uniqueName="3" name="fluid" queryTableFieldId="3" dataDxfId="12"/>
    <tableColumn id="4" xr3:uid="{C5F702D7-A127-4167-BA70-A84D36732D5D}" uniqueName="4" name="category" queryTableFieldId="4" dataDxfId="11"/>
    <tableColumn id="5" xr3:uid="{C019EDE2-BEAE-4D9E-97EC-68013C88CA9C}" uniqueName="5" name="loinc_property" queryTableFieldId="5" dataDxfId="10"/>
    <tableColumn id="6" xr3:uid="{7B689B98-87A1-41F0-9ACB-A0046D3430BA}" uniqueName="6" name="valueuom" queryTableFieldId="6" dataDxfId="9"/>
    <tableColumn id="7" xr3:uid="{AAA6C774-336F-4991-A475-55A01DB53EFE}" uniqueName="7" name="n_results" queryTableFieldId="7"/>
    <tableColumn id="8" xr3:uid="{F384ABE2-9790-4430-82A6-BE8D86D24FDF}" uniqueName="8" name="n_patients" queryTableFieldId="8"/>
    <tableColumn id="9" xr3:uid="{8AC55C76-47CB-4305-B645-1099D196A55C}" uniqueName="9" name="n_negative_implausible" queryTableFieldId="9"/>
    <tableColumn id="72" xr3:uid="{F1BBB185-1E91-4B2E-827C-5B04B01C3352}" uniqueName="72" name="n_zero_outliers" queryTableFieldId="79" dataDxfId="7"/>
    <tableColumn id="71" xr3:uid="{40D3E137-4ECC-480D-BEB4-FF93DBA8E009}" uniqueName="71" name="other_outliers" queryTableFieldId="78" dataDxfId="6"/>
    <tableColumn id="70" xr3:uid="{C40A9552-E443-487F-A059-A9062F496CCF}" uniqueName="70" name="zero_possible" queryTableFieldId="77" dataDxfId="5"/>
    <tableColumn id="68" xr3:uid="{076CCBC1-9C52-4931-B5EC-A254323170C2}" uniqueName="68" name="Low_reportable_limit" queryTableFieldId="76" dataDxfId="2"/>
    <tableColumn id="10" xr3:uid="{EF84F97A-A6DD-470E-9A49-0CB9F98D4948}" uniqueName="10" name="min" queryTableFieldId="10"/>
    <tableColumn id="11" xr3:uid="{3D348186-6F13-4A61-AEC1-8A0DB32D320B}" uniqueName="11" name="min_n" queryTableFieldId="11"/>
    <tableColumn id="12" xr3:uid="{960F28DA-E272-4D98-8CE1-F7555DE79231}" uniqueName="12" name="min+1" queryTableFieldId="12"/>
    <tableColumn id="13" xr3:uid="{E62571EA-EE2C-4C8F-BC1A-8FF3CB80AC62}" uniqueName="13" name="min+1_n" queryTableFieldId="13"/>
    <tableColumn id="14" xr3:uid="{8DFCEDC8-E41E-4849-9ACD-9BDAA0E06910}" uniqueName="14" name="min+2" queryTableFieldId="14"/>
    <tableColumn id="15" xr3:uid="{588E1953-0E99-4229-A81A-CC30869669E7}" uniqueName="15" name="min+2_n" queryTableFieldId="15"/>
    <tableColumn id="16" xr3:uid="{6FDF9C1D-9CA3-4DC1-A1E2-17544ADF2FE8}" uniqueName="16" name="min+3" queryTableFieldId="16"/>
    <tableColumn id="17" xr3:uid="{C02E9DB0-A490-48DD-B310-E576AC160C4C}" uniqueName="17" name="min+3_n" queryTableFieldId="17"/>
    <tableColumn id="18" xr3:uid="{31D51EFB-B5EB-4AC0-A5E8-121BE90473A4}" uniqueName="18" name="min+4" queryTableFieldId="18"/>
    <tableColumn id="19" xr3:uid="{A79F5920-1223-4698-BFBF-110B9AE96C97}" uniqueName="19" name="min+4_n" queryTableFieldId="19"/>
    <tableColumn id="20" xr3:uid="{B210BB0B-1596-46E3-8687-3DC9535B45CD}" uniqueName="20" name="P0.05" queryTableFieldId="20"/>
    <tableColumn id="21" xr3:uid="{70901DED-FAB2-4066-AF05-EBCC03FA50FF}" uniqueName="21" name="P25" queryTableFieldId="21" dataDxfId="1"/>
    <tableColumn id="22" xr3:uid="{2269BFBE-1902-471A-AEBB-9A675A960A8E}" uniqueName="22" name="median" queryTableFieldId="22"/>
    <tableColumn id="23" xr3:uid="{B500C66E-A9F4-4039-9A6B-62D0A16A961B}" uniqueName="23" name="P75" queryTableFieldId="23" dataDxfId="0"/>
    <tableColumn id="24" xr3:uid="{1C7E5DFE-22F5-429C-BCF0-E058133D031F}" uniqueName="24" name="P99.95" queryTableFieldId="24"/>
    <tableColumn id="25" xr3:uid="{F201826F-1622-46A5-8603-77A0046E9DC5}" uniqueName="25" name="max_9" queryTableFieldId="25"/>
    <tableColumn id="26" xr3:uid="{768438D7-8D88-4991-A59A-E80E2CDB84BE}" uniqueName="26" name="max_9_n" queryTableFieldId="26"/>
    <tableColumn id="27" xr3:uid="{BFF4BD42-2E60-4322-8DFA-347C8CDD6B38}" uniqueName="27" name="outlier_check10" queryTableFieldId="27"/>
    <tableColumn id="28" xr3:uid="{0050E2D4-5D9C-404C-A949-E0A74E259059}" uniqueName="28" name="max_8" queryTableFieldId="28"/>
    <tableColumn id="29" xr3:uid="{F1F5A1A3-2B9E-4348-B4C1-EEBCF8B18ED5}" uniqueName="29" name="max_8_n" queryTableFieldId="29"/>
    <tableColumn id="30" xr3:uid="{AB7F81E6-375B-4C92-B356-E33F782C001C}" uniqueName="30" name="outlier_check9" queryTableFieldId="30"/>
    <tableColumn id="31" xr3:uid="{7BF346FA-ED9D-4942-993F-A254FD1077E7}" uniqueName="31" name="max_7" queryTableFieldId="31"/>
    <tableColumn id="32" xr3:uid="{ACB9B6DD-9E4C-4C68-8F2A-7D63C496B6C5}" uniqueName="32" name="max_7_n" queryTableFieldId="32"/>
    <tableColumn id="33" xr3:uid="{913041DE-90CF-4863-BAB6-3328E0C90E7C}" uniqueName="33" name="outlier_check8" queryTableFieldId="33"/>
    <tableColumn id="34" xr3:uid="{9DC7AE6A-F9AE-4053-A3C6-7877AE2B2A5D}" uniqueName="34" name="max_6" queryTableFieldId="34"/>
    <tableColumn id="35" xr3:uid="{0BD4E19F-069A-49B0-9297-753F81EA8CE5}" uniqueName="35" name="max_6_n" queryTableFieldId="35"/>
    <tableColumn id="36" xr3:uid="{A4516548-6136-49B8-8BCF-6D5EC308FDAA}" uniqueName="36" name="outlier_check7" queryTableFieldId="36"/>
    <tableColumn id="37" xr3:uid="{EB852B4E-4AB9-4BF0-9BCA-5C1AA8D7D3B8}" uniqueName="37" name="max_5" queryTableFieldId="37"/>
    <tableColumn id="38" xr3:uid="{D34FEE26-B4AD-4CDE-B68A-E01729A4EBED}" uniqueName="38" name="max_5_n" queryTableFieldId="38"/>
    <tableColumn id="39" xr3:uid="{D881D20C-6F64-4724-810F-D5F33DA66855}" uniqueName="39" name="outlier_check6" queryTableFieldId="39"/>
    <tableColumn id="40" xr3:uid="{1A7EC686-E66F-4659-A86A-BA62F9317E87}" uniqueName="40" name="max_4" queryTableFieldId="40"/>
    <tableColumn id="41" xr3:uid="{81944DC0-F563-4E08-8099-7B74109FBDC8}" uniqueName="41" name="max_4_n" queryTableFieldId="41"/>
    <tableColumn id="42" xr3:uid="{11F31945-EB81-4D9E-8072-3971FFF568BC}" uniqueName="42" name="outlier_check5" queryTableFieldId="42"/>
    <tableColumn id="43" xr3:uid="{D93D026C-3803-42B2-9F1F-6F8EDF392FAA}" uniqueName="43" name="max_3" queryTableFieldId="43"/>
    <tableColumn id="44" xr3:uid="{7AF13E4C-A23E-49B3-B7F8-7B97A6B2FFAD}" uniqueName="44" name="max_3_n" queryTableFieldId="44"/>
    <tableColumn id="45" xr3:uid="{B28517F1-882D-49A7-AA66-053C25AA2742}" uniqueName="45" name="outlier_check4" queryTableFieldId="45"/>
    <tableColumn id="46" xr3:uid="{76395B5E-3BA9-40BF-B8DF-D2367DDE485C}" uniqueName="46" name="max_2" queryTableFieldId="46"/>
    <tableColumn id="47" xr3:uid="{C1C1F723-4B2C-4192-A8A6-63799E522E36}" uniqueName="47" name="max_2_n" queryTableFieldId="47"/>
    <tableColumn id="48" xr3:uid="{A6AAFA31-12EE-4930-91A7-893A0C79212B}" uniqueName="48" name="outlier_check3" queryTableFieldId="48"/>
    <tableColumn id="49" xr3:uid="{1505DB2E-618E-4840-A03A-E876521B9D48}" uniqueName="49" name="max_1" queryTableFieldId="49"/>
    <tableColumn id="50" xr3:uid="{77D0C309-D27C-4C2D-B28D-6C4E111E4DD7}" uniqueName="50" name="max_1_n" queryTableFieldId="50"/>
    <tableColumn id="51" xr3:uid="{FD10013F-09C3-4157-8068-70A263E80437}" uniqueName="51" name="outlier_check2" queryTableFieldId="51"/>
    <tableColumn id="52" xr3:uid="{98CEBB9A-2E75-4722-93AF-79D28391C54E}" uniqueName="52" name="max" queryTableFieldId="52"/>
    <tableColumn id="53" xr3:uid="{85B9B912-495A-41CB-AB83-60B624ABDF18}" uniqueName="53" name="max_n" queryTableFieldId="53"/>
    <tableColumn id="54" xr3:uid="{0EEA7208-4AFF-483C-94B9-3F34C12FC220}" uniqueName="54" name="outlier_check1" queryTableFieldId="54"/>
    <tableColumn id="55" xr3:uid="{F6257851-DAD2-4D1F-9B0F-5CB1AD65C35E}" uniqueName="55" name="highest_non_outlier" queryTableFieldId="55" dataDxfId="8"/>
    <tableColumn id="60" xr3:uid="{2EEC7E3B-53FE-49CD-B0DB-B702A36D41DB}" uniqueName="60" name="highest_non_outlier2" queryTableFieldId="60"/>
    <tableColumn id="61" xr3:uid="{7836910D-544A-47A7-A9BE-1E67F44BDB5E}" uniqueName="61" name="outlier_n2" queryTableFieldId="61"/>
    <tableColumn id="62" xr3:uid="{5B4139AB-9EA6-48F0-B278-967CD33906BD}" uniqueName="62" name="expert_agreement_with_statistical_checks" queryTableFieldId="62"/>
    <tableColumn id="63" xr3:uid="{D8654756-2CF2-49A3-8C64-CE11D5EA0C1F}" uniqueName="63" name="expert_highest_non_outlier" queryTableFieldId="63"/>
    <tableColumn id="66" xr3:uid="{7A411415-F9BD-4BA3-A177-0047E574D75B}" uniqueName="66" name="Notes" queryTableFieldId="66"/>
    <tableColumn id="67" xr3:uid="{95EDB932-D0DA-40B7-A195-BD57282B5799}" uniqueName="67" name="Notes2" queryTableFieldId="67"/>
    <tableColumn id="56" xr3:uid="{E1BEAA19-CAC2-46D4-9643-29167360A79D}" uniqueName="56" name="highest_non_outlier_value" queryTableFieldId="56" dataDxfId="3"/>
    <tableColumn id="57" xr3:uid="{0D954A70-6C79-4770-A243-420C58CDD28E}" uniqueName="57" name="highest_non_outlier_n" queryTableFieldId="57"/>
    <tableColumn id="58" xr3:uid="{D9EC52CD-B4C0-4201-8262-EB287126952C}" uniqueName="58" name="outlier_n" queryTableFieldId="58"/>
    <tableColumn id="59" xr3:uid="{523F505B-C737-42AD-B6F5-5DC00FB430FF}" uniqueName="59" name="high_hypoth_outlier" queryTableFieldId="59" dataDxfId="4"/>
    <tableColumn id="69" xr3:uid="{53F83513-8E89-40EF-92B4-025BD9EB4579}" uniqueName="69" name="outlier_n_after_high_limit" queryTableFieldId="6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36"/>
  <sheetViews>
    <sheetView tabSelected="1" workbookViewId="0">
      <selection activeCell="J25" sqref="J25"/>
    </sheetView>
  </sheetViews>
  <sheetFormatPr defaultRowHeight="14.5" x14ac:dyDescent="0.35"/>
  <cols>
    <col min="1" max="1" width="12.36328125" bestFit="1" customWidth="1"/>
    <col min="2" max="2" width="71.54296875" bestFit="1" customWidth="1"/>
    <col min="3" max="3" width="7.90625" customWidth="1"/>
    <col min="4" max="4" width="11.1796875" bestFit="1" customWidth="1"/>
    <col min="5" max="5" width="8.453125" customWidth="1"/>
    <col min="6" max="6" width="9.6328125" customWidth="1"/>
    <col min="7" max="7" width="11" bestFit="1" customWidth="1"/>
    <col min="8" max="8" width="12.26953125" bestFit="1" customWidth="1"/>
    <col min="9" max="12" width="6.7265625" customWidth="1"/>
    <col min="13" max="13" width="10.08984375" customWidth="1"/>
    <col min="14" max="23" width="7.6328125" customWidth="1"/>
    <col min="24" max="24" width="7.81640625" bestFit="1" customWidth="1"/>
    <col min="25" max="25" width="6.26953125" bestFit="1" customWidth="1"/>
    <col min="26" max="26" width="9.6328125" bestFit="1" customWidth="1"/>
    <col min="27" max="27" width="6.81640625" bestFit="1" customWidth="1"/>
    <col min="28" max="28" width="10.81640625" bestFit="1" customWidth="1"/>
    <col min="29" max="57" width="6.36328125" customWidth="1"/>
    <col min="58" max="58" width="15.81640625" bestFit="1" customWidth="1"/>
    <col min="59" max="59" width="7.90625" customWidth="1"/>
    <col min="60" max="60" width="7.1796875" customWidth="1"/>
    <col min="61" max="61" width="6.36328125" customWidth="1"/>
    <col min="62" max="63" width="7.90625" customWidth="1"/>
    <col min="64" max="65" width="19.08984375" customWidth="1"/>
    <col min="71" max="71" width="7.90625" customWidth="1"/>
  </cols>
  <sheetData>
    <row r="1" spans="1:70" x14ac:dyDescent="0.35">
      <c r="A1" t="s">
        <v>0</v>
      </c>
      <c r="B1" t="s">
        <v>5</v>
      </c>
      <c r="C1" t="s">
        <v>3</v>
      </c>
      <c r="D1" t="s">
        <v>4</v>
      </c>
      <c r="E1" t="s">
        <v>6</v>
      </c>
      <c r="F1" t="s">
        <v>7</v>
      </c>
      <c r="G1" t="s">
        <v>1</v>
      </c>
      <c r="H1" t="s">
        <v>2</v>
      </c>
      <c r="I1" t="s">
        <v>8</v>
      </c>
      <c r="J1" s="9" t="s">
        <v>423</v>
      </c>
      <c r="K1" s="9" t="s">
        <v>424</v>
      </c>
      <c r="L1" s="9" t="s">
        <v>425</v>
      </c>
      <c r="M1" s="12" t="s">
        <v>426</v>
      </c>
      <c r="N1" t="s">
        <v>387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16" t="s">
        <v>19</v>
      </c>
      <c r="Z1" s="5" t="s">
        <v>20</v>
      </c>
      <c r="AA1" s="6" t="s">
        <v>21</v>
      </c>
      <c r="AB1" t="s">
        <v>388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398</v>
      </c>
      <c r="BI1" t="s">
        <v>404</v>
      </c>
      <c r="BJ1" t="s">
        <v>399</v>
      </c>
      <c r="BK1" t="s">
        <v>400</v>
      </c>
      <c r="BL1" t="s">
        <v>401</v>
      </c>
      <c r="BM1" t="s">
        <v>402</v>
      </c>
      <c r="BN1" s="3" t="s">
        <v>53</v>
      </c>
      <c r="BO1" t="s">
        <v>54</v>
      </c>
      <c r="BP1" t="s">
        <v>55</v>
      </c>
      <c r="BQ1" s="3" t="s">
        <v>56</v>
      </c>
      <c r="BR1" t="s">
        <v>403</v>
      </c>
    </row>
    <row r="2" spans="1:70" x14ac:dyDescent="0.35">
      <c r="A2" s="1" t="s">
        <v>57</v>
      </c>
      <c r="B2" s="1" t="s">
        <v>60</v>
      </c>
      <c r="C2" s="1" t="s">
        <v>58</v>
      </c>
      <c r="D2" s="1" t="s">
        <v>59</v>
      </c>
      <c r="E2" s="1" t="s">
        <v>61</v>
      </c>
      <c r="F2" s="1" t="s">
        <v>62</v>
      </c>
      <c r="G2">
        <v>14243</v>
      </c>
      <c r="H2">
        <v>2814</v>
      </c>
      <c r="J2" s="10"/>
      <c r="K2" s="10"/>
      <c r="L2" s="10" t="s">
        <v>428</v>
      </c>
      <c r="M2" s="13">
        <v>0</v>
      </c>
      <c r="N2">
        <v>2</v>
      </c>
      <c r="O2">
        <v>1</v>
      </c>
      <c r="P2">
        <v>2.2000000000000002</v>
      </c>
      <c r="Q2">
        <v>1</v>
      </c>
      <c r="R2">
        <v>2.2999999999999998</v>
      </c>
      <c r="S2">
        <v>2</v>
      </c>
      <c r="T2">
        <v>2.5</v>
      </c>
      <c r="U2">
        <v>1</v>
      </c>
      <c r="V2">
        <v>2.7</v>
      </c>
      <c r="W2">
        <v>1</v>
      </c>
      <c r="X2">
        <v>2.8119999999999998</v>
      </c>
      <c r="Y2" s="17">
        <v>13</v>
      </c>
      <c r="Z2" s="4">
        <v>29</v>
      </c>
      <c r="AA2" s="18">
        <v>137</v>
      </c>
      <c r="AB2">
        <v>15342.51</v>
      </c>
      <c r="AC2">
        <v>14690</v>
      </c>
      <c r="AD2">
        <v>1</v>
      </c>
      <c r="AE2">
        <v>7.0000000000000001E-3</v>
      </c>
      <c r="AF2">
        <v>14797</v>
      </c>
      <c r="AG2">
        <v>1</v>
      </c>
      <c r="AH2">
        <v>5.0000000000000001E-3</v>
      </c>
      <c r="AI2">
        <v>14864</v>
      </c>
      <c r="AJ2">
        <v>1</v>
      </c>
      <c r="AK2">
        <v>3.5000000000000003E-2</v>
      </c>
      <c r="AL2">
        <v>15409</v>
      </c>
      <c r="AM2">
        <v>1</v>
      </c>
      <c r="AN2">
        <v>1.6E-2</v>
      </c>
      <c r="AO2">
        <v>15653</v>
      </c>
      <c r="AP2">
        <v>1</v>
      </c>
      <c r="AQ2">
        <v>1.0999999999999999E-2</v>
      </c>
      <c r="AR2">
        <v>15827</v>
      </c>
      <c r="AS2">
        <v>1</v>
      </c>
      <c r="AT2">
        <v>2E-3</v>
      </c>
      <c r="AU2">
        <v>15864</v>
      </c>
      <c r="AV2">
        <v>1</v>
      </c>
      <c r="AW2">
        <v>8.5999999999999993E-2</v>
      </c>
      <c r="AX2">
        <v>17358</v>
      </c>
      <c r="AY2">
        <v>1</v>
      </c>
      <c r="AZ2">
        <v>0.10299999999999999</v>
      </c>
      <c r="BA2">
        <v>19354</v>
      </c>
      <c r="BB2">
        <v>1</v>
      </c>
      <c r="BC2">
        <v>0.17399999999999999</v>
      </c>
      <c r="BD2">
        <v>23431</v>
      </c>
      <c r="BE2">
        <v>1</v>
      </c>
      <c r="BF2">
        <v>0.34499999999999997</v>
      </c>
      <c r="BG2" s="1" t="s">
        <v>49</v>
      </c>
      <c r="BJ2" t="s">
        <v>390</v>
      </c>
      <c r="BK2" t="s">
        <v>49</v>
      </c>
      <c r="BL2" t="s">
        <v>199</v>
      </c>
      <c r="BN2" s="2">
        <v>23431</v>
      </c>
      <c r="BO2">
        <v>1</v>
      </c>
      <c r="BQ2" s="2">
        <v>35145.5</v>
      </c>
    </row>
    <row r="3" spans="1:70" x14ac:dyDescent="0.35">
      <c r="A3" s="1" t="s">
        <v>63</v>
      </c>
      <c r="B3" s="1" t="s">
        <v>64</v>
      </c>
      <c r="C3" s="1" t="s">
        <v>58</v>
      </c>
      <c r="D3" s="1" t="s">
        <v>59</v>
      </c>
      <c r="E3" s="1" t="s">
        <v>65</v>
      </c>
      <c r="F3" s="1" t="s">
        <v>66</v>
      </c>
      <c r="G3">
        <v>11703</v>
      </c>
      <c r="H3">
        <v>3697</v>
      </c>
      <c r="J3" s="10"/>
      <c r="K3" s="10"/>
      <c r="L3" s="10" t="s">
        <v>428</v>
      </c>
      <c r="M3" s="13">
        <v>0</v>
      </c>
      <c r="N3">
        <v>0.15</v>
      </c>
      <c r="O3">
        <v>1</v>
      </c>
      <c r="P3">
        <v>0.2</v>
      </c>
      <c r="Q3">
        <v>234</v>
      </c>
      <c r="R3">
        <v>0.3</v>
      </c>
      <c r="S3">
        <v>394</v>
      </c>
      <c r="T3">
        <v>0.4</v>
      </c>
      <c r="U3">
        <v>694</v>
      </c>
      <c r="V3">
        <v>0.5</v>
      </c>
      <c r="W3">
        <v>1009</v>
      </c>
      <c r="X3">
        <v>0.2</v>
      </c>
      <c r="Y3" s="17">
        <v>0.6</v>
      </c>
      <c r="Z3" s="4">
        <v>0.9</v>
      </c>
      <c r="AA3" s="18">
        <v>1.3</v>
      </c>
      <c r="AB3">
        <v>6.5</v>
      </c>
      <c r="AC3">
        <v>5.7</v>
      </c>
      <c r="AD3">
        <v>2</v>
      </c>
      <c r="AE3">
        <v>1.7999999999999999E-2</v>
      </c>
      <c r="AF3">
        <v>5.8</v>
      </c>
      <c r="AG3">
        <v>1</v>
      </c>
      <c r="AH3">
        <v>1.7000000000000001E-2</v>
      </c>
      <c r="AI3">
        <v>5.9</v>
      </c>
      <c r="AJ3">
        <v>3</v>
      </c>
      <c r="AK3">
        <v>1.7000000000000001E-2</v>
      </c>
      <c r="AL3">
        <v>6</v>
      </c>
      <c r="AM3">
        <v>1</v>
      </c>
      <c r="AN3">
        <v>3.3000000000000002E-2</v>
      </c>
      <c r="AO3">
        <v>6.2</v>
      </c>
      <c r="AP3">
        <v>2</v>
      </c>
      <c r="AQ3">
        <v>3.2000000000000001E-2</v>
      </c>
      <c r="AR3">
        <v>6.4</v>
      </c>
      <c r="AS3">
        <v>1</v>
      </c>
      <c r="AT3">
        <v>1.6E-2</v>
      </c>
      <c r="AU3">
        <v>6.5</v>
      </c>
      <c r="AV3">
        <v>3</v>
      </c>
      <c r="AW3">
        <v>1.6E-2</v>
      </c>
      <c r="AX3">
        <v>6.6</v>
      </c>
      <c r="AY3">
        <v>2</v>
      </c>
      <c r="AZ3">
        <v>0.03</v>
      </c>
      <c r="BA3">
        <v>6.8</v>
      </c>
      <c r="BB3">
        <v>1</v>
      </c>
      <c r="BC3">
        <v>0.153</v>
      </c>
      <c r="BD3">
        <v>8</v>
      </c>
      <c r="BE3">
        <v>1</v>
      </c>
      <c r="BF3">
        <v>0.191</v>
      </c>
      <c r="BG3" s="1" t="s">
        <v>49</v>
      </c>
      <c r="BJ3" t="s">
        <v>389</v>
      </c>
      <c r="BK3" t="s">
        <v>49</v>
      </c>
      <c r="BL3" t="s">
        <v>199</v>
      </c>
      <c r="BM3" t="s">
        <v>199</v>
      </c>
      <c r="BN3" s="2">
        <v>8</v>
      </c>
      <c r="BO3">
        <v>1</v>
      </c>
      <c r="BQ3" s="2">
        <v>11.925000000000001</v>
      </c>
    </row>
    <row r="4" spans="1:70" x14ac:dyDescent="0.35">
      <c r="A4" s="1" t="s">
        <v>67</v>
      </c>
      <c r="B4" s="1" t="s">
        <v>68</v>
      </c>
      <c r="C4" s="1" t="s">
        <v>58</v>
      </c>
      <c r="D4" s="1" t="s">
        <v>59</v>
      </c>
      <c r="E4" s="1" t="s">
        <v>65</v>
      </c>
      <c r="F4" s="1" t="s">
        <v>66</v>
      </c>
      <c r="G4">
        <v>98624</v>
      </c>
      <c r="H4">
        <v>1901</v>
      </c>
      <c r="J4" s="10"/>
      <c r="K4" s="10"/>
      <c r="L4" s="10" t="s">
        <v>428</v>
      </c>
      <c r="M4" s="13">
        <v>0</v>
      </c>
      <c r="N4">
        <v>1.3</v>
      </c>
      <c r="O4">
        <v>1</v>
      </c>
      <c r="P4">
        <v>1.5</v>
      </c>
      <c r="Q4">
        <v>24</v>
      </c>
      <c r="R4">
        <v>1.6</v>
      </c>
      <c r="S4">
        <v>18</v>
      </c>
      <c r="T4">
        <v>1.7</v>
      </c>
      <c r="U4">
        <v>24</v>
      </c>
      <c r="V4">
        <v>1.8</v>
      </c>
      <c r="W4">
        <v>30</v>
      </c>
      <c r="X4">
        <v>1.7</v>
      </c>
      <c r="Y4" s="17">
        <v>5.2</v>
      </c>
      <c r="Z4" s="4">
        <v>7.1</v>
      </c>
      <c r="AA4" s="18">
        <v>9.6</v>
      </c>
      <c r="AB4">
        <v>29.3</v>
      </c>
      <c r="AC4">
        <v>31.2</v>
      </c>
      <c r="AD4">
        <v>2</v>
      </c>
      <c r="AE4">
        <v>0.113</v>
      </c>
      <c r="AF4">
        <v>35</v>
      </c>
      <c r="AG4">
        <v>1</v>
      </c>
      <c r="AH4">
        <v>9.1999999999999998E-2</v>
      </c>
      <c r="AI4">
        <v>38.4</v>
      </c>
      <c r="AJ4">
        <v>1</v>
      </c>
      <c r="AK4">
        <v>3.9E-2</v>
      </c>
      <c r="AL4">
        <v>39.9</v>
      </c>
      <c r="AM4">
        <v>1</v>
      </c>
      <c r="AN4">
        <v>3.0000000000000001E-3</v>
      </c>
      <c r="AO4">
        <v>40</v>
      </c>
      <c r="AP4">
        <v>3</v>
      </c>
      <c r="AQ4">
        <v>0.03</v>
      </c>
      <c r="AR4">
        <v>41.2</v>
      </c>
      <c r="AS4">
        <v>1</v>
      </c>
      <c r="AT4">
        <v>0.115</v>
      </c>
      <c r="AU4">
        <v>46.4</v>
      </c>
      <c r="AV4">
        <v>1</v>
      </c>
      <c r="AW4">
        <v>3.4000000000000002E-2</v>
      </c>
      <c r="AX4">
        <v>48</v>
      </c>
      <c r="AY4">
        <v>1</v>
      </c>
      <c r="AZ4">
        <v>2.1000000000000001E-2</v>
      </c>
      <c r="BA4">
        <v>49</v>
      </c>
      <c r="BB4">
        <v>1</v>
      </c>
      <c r="BC4">
        <v>2.1000000000000001E-2</v>
      </c>
      <c r="BD4">
        <v>50</v>
      </c>
      <c r="BE4">
        <v>1</v>
      </c>
      <c r="BF4">
        <v>0.42499999999999999</v>
      </c>
      <c r="BG4" s="1" t="s">
        <v>49</v>
      </c>
      <c r="BJ4" t="s">
        <v>390</v>
      </c>
      <c r="BK4" t="s">
        <v>49</v>
      </c>
      <c r="BL4" t="s">
        <v>199</v>
      </c>
      <c r="BN4" s="2">
        <v>50</v>
      </c>
      <c r="BO4">
        <v>1</v>
      </c>
      <c r="BQ4" s="2">
        <v>74.349999999999994</v>
      </c>
    </row>
    <row r="5" spans="1:70" x14ac:dyDescent="0.35">
      <c r="A5" s="1" t="s">
        <v>69</v>
      </c>
      <c r="B5" s="1" t="s">
        <v>71</v>
      </c>
      <c r="C5" s="1" t="s">
        <v>58</v>
      </c>
      <c r="D5" s="1" t="s">
        <v>70</v>
      </c>
      <c r="E5" s="1" t="s">
        <v>72</v>
      </c>
      <c r="F5" s="1" t="s">
        <v>73</v>
      </c>
      <c r="G5">
        <v>537705</v>
      </c>
      <c r="H5">
        <v>57229</v>
      </c>
      <c r="J5" s="10"/>
      <c r="K5" s="10"/>
      <c r="L5" s="10"/>
      <c r="M5" s="13">
        <f>((3*loinc_statistical_checks__32[[#This Row],[min]])-loinc_statistical_checks__32[[#This Row],[max]])/2</f>
        <v>-715</v>
      </c>
      <c r="N5">
        <v>-414</v>
      </c>
      <c r="O5">
        <v>5</v>
      </c>
      <c r="P5">
        <v>-413</v>
      </c>
      <c r="Q5">
        <v>23</v>
      </c>
      <c r="R5">
        <v>-313</v>
      </c>
      <c r="S5">
        <v>1</v>
      </c>
      <c r="T5">
        <v>-50</v>
      </c>
      <c r="U5">
        <v>1</v>
      </c>
      <c r="V5">
        <v>-47</v>
      </c>
      <c r="W5">
        <v>1</v>
      </c>
      <c r="X5">
        <v>-29</v>
      </c>
      <c r="Y5" s="17">
        <v>-3</v>
      </c>
      <c r="Z5" s="4">
        <v>0</v>
      </c>
      <c r="AA5" s="18">
        <v>2</v>
      </c>
      <c r="AB5">
        <v>25</v>
      </c>
      <c r="AC5">
        <v>46</v>
      </c>
      <c r="AD5">
        <v>1</v>
      </c>
      <c r="AE5">
        <v>6.0000000000000001E-3</v>
      </c>
      <c r="AF5">
        <v>49</v>
      </c>
      <c r="AG5">
        <v>1</v>
      </c>
      <c r="AH5">
        <v>2E-3</v>
      </c>
      <c r="AI5">
        <v>50</v>
      </c>
      <c r="AJ5">
        <v>2</v>
      </c>
      <c r="AK5">
        <v>1.4999999999999999E-2</v>
      </c>
      <c r="AL5">
        <v>57</v>
      </c>
      <c r="AM5">
        <v>1</v>
      </c>
      <c r="AN5">
        <v>4.0000000000000001E-3</v>
      </c>
      <c r="AO5">
        <v>59</v>
      </c>
      <c r="AP5">
        <v>1</v>
      </c>
      <c r="AQ5">
        <v>8.0000000000000002E-3</v>
      </c>
      <c r="AR5">
        <v>63</v>
      </c>
      <c r="AS5">
        <v>1</v>
      </c>
      <c r="AT5">
        <v>8.0000000000000002E-3</v>
      </c>
      <c r="AU5">
        <v>67</v>
      </c>
      <c r="AV5">
        <v>1</v>
      </c>
      <c r="AW5">
        <v>8.0000000000000002E-3</v>
      </c>
      <c r="AX5">
        <v>71</v>
      </c>
      <c r="AY5">
        <v>1</v>
      </c>
      <c r="AZ5">
        <v>6.7000000000000004E-2</v>
      </c>
      <c r="BA5">
        <v>106</v>
      </c>
      <c r="BB5">
        <v>1</v>
      </c>
      <c r="BC5">
        <v>0.13600000000000001</v>
      </c>
      <c r="BD5">
        <v>188</v>
      </c>
      <c r="BE5">
        <v>1</v>
      </c>
      <c r="BF5">
        <v>0.27100000000000002</v>
      </c>
      <c r="BG5" s="1" t="s">
        <v>49</v>
      </c>
      <c r="BJ5" t="s">
        <v>389</v>
      </c>
      <c r="BK5" t="s">
        <v>49</v>
      </c>
      <c r="BL5" t="s">
        <v>199</v>
      </c>
      <c r="BM5" t="s">
        <v>199</v>
      </c>
      <c r="BN5" s="2">
        <v>188</v>
      </c>
      <c r="BO5">
        <v>1</v>
      </c>
      <c r="BQ5" s="2">
        <v>489</v>
      </c>
    </row>
    <row r="6" spans="1:70" x14ac:dyDescent="0.35">
      <c r="A6" s="1" t="s">
        <v>74</v>
      </c>
      <c r="B6" s="1" t="s">
        <v>75</v>
      </c>
      <c r="C6" s="1" t="s">
        <v>58</v>
      </c>
      <c r="D6" s="1" t="s">
        <v>70</v>
      </c>
      <c r="E6" s="1" t="s">
        <v>76</v>
      </c>
      <c r="F6" s="1" t="s">
        <v>77</v>
      </c>
      <c r="G6">
        <v>537865</v>
      </c>
      <c r="H6">
        <v>57213</v>
      </c>
      <c r="I6">
        <v>1</v>
      </c>
      <c r="J6" s="10">
        <f>loinc_statistical_checks__32[[#This Row],[min_n]]</f>
        <v>10</v>
      </c>
      <c r="K6" s="10"/>
      <c r="L6" s="10" t="s">
        <v>427</v>
      </c>
      <c r="M6" s="14">
        <v>1E-4</v>
      </c>
      <c r="N6">
        <v>0</v>
      </c>
      <c r="O6">
        <v>10</v>
      </c>
      <c r="P6">
        <v>1</v>
      </c>
      <c r="Q6">
        <v>2</v>
      </c>
      <c r="R6">
        <v>2</v>
      </c>
      <c r="S6">
        <v>2</v>
      </c>
      <c r="T6">
        <v>3</v>
      </c>
      <c r="U6">
        <v>3</v>
      </c>
      <c r="V6">
        <v>4</v>
      </c>
      <c r="W6">
        <v>4</v>
      </c>
      <c r="X6">
        <v>15</v>
      </c>
      <c r="Y6" s="17">
        <v>71</v>
      </c>
      <c r="Z6" s="4">
        <v>101</v>
      </c>
      <c r="AA6" s="18">
        <v>154</v>
      </c>
      <c r="AB6">
        <v>567</v>
      </c>
      <c r="AC6">
        <v>734</v>
      </c>
      <c r="AD6">
        <v>1</v>
      </c>
      <c r="AE6">
        <v>1.2E-2</v>
      </c>
      <c r="AF6">
        <v>743</v>
      </c>
      <c r="AG6">
        <v>1</v>
      </c>
      <c r="AH6">
        <v>2.5999999999999999E-2</v>
      </c>
      <c r="AI6">
        <v>763</v>
      </c>
      <c r="AJ6">
        <v>1</v>
      </c>
      <c r="AK6">
        <v>2.4E-2</v>
      </c>
      <c r="AL6">
        <v>782</v>
      </c>
      <c r="AM6">
        <v>1</v>
      </c>
      <c r="AN6">
        <v>1.2999999999999999E-2</v>
      </c>
      <c r="AO6">
        <v>792</v>
      </c>
      <c r="AP6">
        <v>2</v>
      </c>
      <c r="AQ6">
        <v>4.0000000000000001E-3</v>
      </c>
      <c r="AR6">
        <v>795</v>
      </c>
      <c r="AS6">
        <v>1</v>
      </c>
      <c r="AT6">
        <v>3.0000000000000001E-3</v>
      </c>
      <c r="AU6">
        <v>797</v>
      </c>
      <c r="AV6">
        <v>1</v>
      </c>
      <c r="AW6">
        <v>0.128</v>
      </c>
      <c r="AX6">
        <v>914</v>
      </c>
      <c r="AY6">
        <v>1</v>
      </c>
      <c r="AZ6">
        <v>0.42699999999999999</v>
      </c>
      <c r="BA6">
        <v>1596</v>
      </c>
      <c r="BB6">
        <v>1</v>
      </c>
      <c r="BC6">
        <v>0.624</v>
      </c>
      <c r="BD6">
        <v>4242</v>
      </c>
      <c r="BE6">
        <v>1</v>
      </c>
      <c r="BF6">
        <v>0.38</v>
      </c>
      <c r="BG6" s="1" t="s">
        <v>43</v>
      </c>
      <c r="BI6">
        <v>2</v>
      </c>
      <c r="BJ6" t="s">
        <v>390</v>
      </c>
      <c r="BK6" t="s">
        <v>43</v>
      </c>
      <c r="BL6" t="s">
        <v>199</v>
      </c>
      <c r="BN6" s="2">
        <v>914</v>
      </c>
      <c r="BO6">
        <v>1</v>
      </c>
      <c r="BP6">
        <v>2</v>
      </c>
      <c r="BQ6" s="2">
        <v>1371</v>
      </c>
      <c r="BR6">
        <v>2</v>
      </c>
    </row>
    <row r="7" spans="1:70" x14ac:dyDescent="0.35">
      <c r="A7" s="1" t="s">
        <v>78</v>
      </c>
      <c r="B7" s="1" t="s">
        <v>79</v>
      </c>
      <c r="C7" s="1" t="s">
        <v>58</v>
      </c>
      <c r="D7" s="1" t="s">
        <v>70</v>
      </c>
      <c r="E7" s="1" t="s">
        <v>76</v>
      </c>
      <c r="F7" s="1" t="s">
        <v>77</v>
      </c>
      <c r="G7">
        <v>537621</v>
      </c>
      <c r="H7">
        <v>57212</v>
      </c>
      <c r="J7" s="10">
        <f>loinc_statistical_checks__32[[#This Row],[min_n]]</f>
        <v>7</v>
      </c>
      <c r="K7" s="10"/>
      <c r="L7" s="10" t="s">
        <v>427</v>
      </c>
      <c r="M7" s="14">
        <v>1E-4</v>
      </c>
      <c r="N7">
        <v>0</v>
      </c>
      <c r="O7">
        <v>7</v>
      </c>
      <c r="P7">
        <v>7</v>
      </c>
      <c r="Q7">
        <v>7</v>
      </c>
      <c r="R7">
        <v>8</v>
      </c>
      <c r="S7">
        <v>9</v>
      </c>
      <c r="T7">
        <v>9</v>
      </c>
      <c r="U7">
        <v>22</v>
      </c>
      <c r="V7">
        <v>10</v>
      </c>
      <c r="W7">
        <v>32</v>
      </c>
      <c r="X7">
        <v>14</v>
      </c>
      <c r="Y7" s="17">
        <v>36</v>
      </c>
      <c r="Z7" s="4">
        <v>41</v>
      </c>
      <c r="AA7" s="18">
        <v>47</v>
      </c>
      <c r="AB7">
        <v>130</v>
      </c>
      <c r="AC7">
        <v>201</v>
      </c>
      <c r="AD7">
        <v>1</v>
      </c>
      <c r="AE7">
        <v>0.01</v>
      </c>
      <c r="AF7">
        <v>203</v>
      </c>
      <c r="AG7">
        <v>1</v>
      </c>
      <c r="AH7">
        <v>3.3000000000000002E-2</v>
      </c>
      <c r="AI7">
        <v>210</v>
      </c>
      <c r="AJ7">
        <v>1</v>
      </c>
      <c r="AK7">
        <v>1.9E-2</v>
      </c>
      <c r="AL7">
        <v>214</v>
      </c>
      <c r="AM7">
        <v>1</v>
      </c>
      <c r="AN7">
        <v>5.0000000000000001E-3</v>
      </c>
      <c r="AO7">
        <v>215</v>
      </c>
      <c r="AP7">
        <v>1</v>
      </c>
      <c r="AQ7">
        <v>7.2999999999999995E-2</v>
      </c>
      <c r="AR7">
        <v>232</v>
      </c>
      <c r="AS7">
        <v>1</v>
      </c>
      <c r="AT7">
        <v>4.0000000000000001E-3</v>
      </c>
      <c r="AU7">
        <v>233</v>
      </c>
      <c r="AV7">
        <v>1</v>
      </c>
      <c r="AW7">
        <v>8.9999999999999993E-3</v>
      </c>
      <c r="AX7">
        <v>235</v>
      </c>
      <c r="AY7">
        <v>1</v>
      </c>
      <c r="AZ7">
        <v>3.3000000000000002E-2</v>
      </c>
      <c r="BA7">
        <v>243</v>
      </c>
      <c r="BB7">
        <v>1</v>
      </c>
      <c r="BC7">
        <v>1.2E-2</v>
      </c>
      <c r="BD7">
        <v>246</v>
      </c>
      <c r="BE7">
        <v>1</v>
      </c>
      <c r="BF7">
        <v>0.47199999999999998</v>
      </c>
      <c r="BG7" s="1" t="s">
        <v>49</v>
      </c>
      <c r="BJ7" t="s">
        <v>390</v>
      </c>
      <c r="BK7" t="s">
        <v>49</v>
      </c>
      <c r="BL7" t="s">
        <v>199</v>
      </c>
      <c r="BN7" s="2">
        <v>246</v>
      </c>
      <c r="BO7">
        <v>1</v>
      </c>
      <c r="BQ7" s="2">
        <v>369</v>
      </c>
    </row>
    <row r="8" spans="1:70" x14ac:dyDescent="0.35">
      <c r="A8" s="1" t="s">
        <v>80</v>
      </c>
      <c r="B8" s="1" t="s">
        <v>81</v>
      </c>
      <c r="C8" s="1" t="s">
        <v>58</v>
      </c>
      <c r="D8" s="1" t="s">
        <v>70</v>
      </c>
      <c r="E8" s="1" t="s">
        <v>82</v>
      </c>
      <c r="F8" s="1" t="s">
        <v>83</v>
      </c>
      <c r="G8">
        <v>592843</v>
      </c>
      <c r="H8">
        <v>61842</v>
      </c>
      <c r="J8" s="10">
        <f>loinc_statistical_checks__32[[#This Row],[min_n]]</f>
        <v>1</v>
      </c>
      <c r="K8" s="10">
        <v>3</v>
      </c>
      <c r="L8" s="10" t="s">
        <v>427</v>
      </c>
      <c r="M8" s="13">
        <v>6</v>
      </c>
      <c r="N8">
        <v>0</v>
      </c>
      <c r="O8">
        <v>1</v>
      </c>
      <c r="P8">
        <v>0.94</v>
      </c>
      <c r="Q8">
        <v>1</v>
      </c>
      <c r="R8">
        <v>1.32</v>
      </c>
      <c r="S8">
        <v>1</v>
      </c>
      <c r="T8">
        <v>4.57</v>
      </c>
      <c r="U8">
        <v>1</v>
      </c>
      <c r="V8">
        <v>6.1</v>
      </c>
      <c r="W8">
        <v>1</v>
      </c>
      <c r="X8">
        <v>6.84</v>
      </c>
      <c r="Y8" s="17">
        <v>7.33</v>
      </c>
      <c r="Z8" s="4">
        <v>7.39</v>
      </c>
      <c r="AA8" s="18">
        <v>7.44</v>
      </c>
      <c r="AB8">
        <v>7.65</v>
      </c>
      <c r="AC8">
        <v>7.84</v>
      </c>
      <c r="AD8">
        <v>1</v>
      </c>
      <c r="AE8">
        <v>1E-3</v>
      </c>
      <c r="AF8">
        <v>7.85</v>
      </c>
      <c r="AG8">
        <v>1</v>
      </c>
      <c r="AH8">
        <v>1E-3</v>
      </c>
      <c r="AI8">
        <v>7.86</v>
      </c>
      <c r="AJ8">
        <v>1</v>
      </c>
      <c r="AK8">
        <v>4.0000000000000001E-3</v>
      </c>
      <c r="AL8">
        <v>7.89</v>
      </c>
      <c r="AM8">
        <v>1</v>
      </c>
      <c r="AN8">
        <v>5.0000000000000001E-3</v>
      </c>
      <c r="AO8">
        <v>7.93</v>
      </c>
      <c r="AP8">
        <v>2</v>
      </c>
      <c r="AQ8">
        <v>1E-3</v>
      </c>
      <c r="AR8">
        <v>7.94</v>
      </c>
      <c r="AS8">
        <v>1</v>
      </c>
      <c r="AT8">
        <v>1E-3</v>
      </c>
      <c r="AU8">
        <v>7.95</v>
      </c>
      <c r="AV8">
        <v>1</v>
      </c>
      <c r="AW8">
        <v>1E-3</v>
      </c>
      <c r="AX8">
        <v>7.96</v>
      </c>
      <c r="AY8">
        <v>1</v>
      </c>
      <c r="AZ8">
        <v>3.5999999999999997E-2</v>
      </c>
      <c r="BA8">
        <v>8.26</v>
      </c>
      <c r="BB8">
        <v>1</v>
      </c>
      <c r="BC8">
        <v>7.3999999999999996E-2</v>
      </c>
      <c r="BD8">
        <v>8.92</v>
      </c>
      <c r="BE8">
        <v>1</v>
      </c>
      <c r="BF8">
        <v>0.14199999999999999</v>
      </c>
      <c r="BG8" s="1" t="s">
        <v>49</v>
      </c>
      <c r="BJ8" t="s">
        <v>389</v>
      </c>
      <c r="BK8" t="s">
        <v>49</v>
      </c>
      <c r="BL8" t="s">
        <v>199</v>
      </c>
      <c r="BM8" t="s">
        <v>199</v>
      </c>
      <c r="BN8" s="2">
        <v>8.92</v>
      </c>
      <c r="BO8">
        <v>1</v>
      </c>
      <c r="BQ8" s="2">
        <v>13.38</v>
      </c>
    </row>
    <row r="9" spans="1:70" x14ac:dyDescent="0.35">
      <c r="A9" s="1" t="s">
        <v>84</v>
      </c>
      <c r="B9" s="1" t="s">
        <v>85</v>
      </c>
      <c r="C9" s="1" t="s">
        <v>58</v>
      </c>
      <c r="D9" s="1" t="s">
        <v>59</v>
      </c>
      <c r="E9" s="1" t="s">
        <v>65</v>
      </c>
      <c r="F9" s="1" t="s">
        <v>86</v>
      </c>
      <c r="G9">
        <v>274793</v>
      </c>
      <c r="H9">
        <v>85761</v>
      </c>
      <c r="I9">
        <v>4</v>
      </c>
      <c r="J9" s="10">
        <f>loinc_statistical_checks__32[[#This Row],[min_n]]</f>
        <v>3</v>
      </c>
      <c r="K9" s="10"/>
      <c r="L9" s="10" t="s">
        <v>427</v>
      </c>
      <c r="M9" s="14">
        <v>1E-4</v>
      </c>
      <c r="N9">
        <v>0</v>
      </c>
      <c r="O9">
        <v>3</v>
      </c>
      <c r="P9">
        <v>1</v>
      </c>
      <c r="Q9">
        <v>2</v>
      </c>
      <c r="R9">
        <v>2</v>
      </c>
      <c r="S9">
        <v>4</v>
      </c>
      <c r="T9">
        <v>3</v>
      </c>
      <c r="U9">
        <v>7</v>
      </c>
      <c r="V9">
        <v>4</v>
      </c>
      <c r="W9">
        <v>9</v>
      </c>
      <c r="X9">
        <v>11</v>
      </c>
      <c r="Y9" s="17">
        <v>77</v>
      </c>
      <c r="Z9" s="4">
        <v>100</v>
      </c>
      <c r="AA9" s="18">
        <v>127</v>
      </c>
      <c r="AB9">
        <v>308</v>
      </c>
      <c r="AC9">
        <v>535</v>
      </c>
      <c r="AD9">
        <v>1</v>
      </c>
      <c r="AE9">
        <v>2.4E-2</v>
      </c>
      <c r="AF9">
        <v>548</v>
      </c>
      <c r="AG9">
        <v>1</v>
      </c>
      <c r="AH9">
        <v>7.0000000000000001E-3</v>
      </c>
      <c r="AI9">
        <v>552</v>
      </c>
      <c r="AJ9">
        <v>1</v>
      </c>
      <c r="AK9">
        <v>1.2999999999999999E-2</v>
      </c>
      <c r="AL9">
        <v>559</v>
      </c>
      <c r="AM9">
        <v>1</v>
      </c>
      <c r="AN9">
        <v>7.0000000000000001E-3</v>
      </c>
      <c r="AO9">
        <v>563</v>
      </c>
      <c r="AP9">
        <v>1</v>
      </c>
      <c r="AQ9">
        <v>2.3E-2</v>
      </c>
      <c r="AR9">
        <v>576</v>
      </c>
      <c r="AS9">
        <v>1</v>
      </c>
      <c r="AT9">
        <v>3.2000000000000001E-2</v>
      </c>
      <c r="AU9">
        <v>595</v>
      </c>
      <c r="AV9">
        <v>1</v>
      </c>
      <c r="AW9">
        <v>8.5000000000000006E-2</v>
      </c>
      <c r="AX9">
        <v>650</v>
      </c>
      <c r="AY9">
        <v>1</v>
      </c>
      <c r="AZ9">
        <v>2.1000000000000001E-2</v>
      </c>
      <c r="BA9">
        <v>664</v>
      </c>
      <c r="BB9">
        <v>1</v>
      </c>
      <c r="BC9">
        <v>0.50600000000000001</v>
      </c>
      <c r="BD9">
        <v>1345</v>
      </c>
      <c r="BE9">
        <v>1</v>
      </c>
      <c r="BF9">
        <v>0.53600000000000003</v>
      </c>
      <c r="BG9" s="1" t="s">
        <v>46</v>
      </c>
      <c r="BI9">
        <v>1</v>
      </c>
      <c r="BJ9" t="s">
        <v>390</v>
      </c>
      <c r="BK9" t="s">
        <v>49</v>
      </c>
      <c r="BL9" t="s">
        <v>199</v>
      </c>
      <c r="BN9" s="2">
        <v>664</v>
      </c>
      <c r="BO9">
        <v>1</v>
      </c>
      <c r="BP9">
        <v>1</v>
      </c>
      <c r="BQ9" s="2">
        <v>996</v>
      </c>
      <c r="BR9">
        <v>1</v>
      </c>
    </row>
    <row r="10" spans="1:70" x14ac:dyDescent="0.35">
      <c r="A10" s="1" t="s">
        <v>87</v>
      </c>
      <c r="B10" s="1" t="s">
        <v>90</v>
      </c>
      <c r="C10" s="1" t="s">
        <v>88</v>
      </c>
      <c r="D10" s="1" t="s">
        <v>89</v>
      </c>
      <c r="E10" s="1" t="s">
        <v>91</v>
      </c>
      <c r="F10" s="1" t="s">
        <v>92</v>
      </c>
      <c r="G10">
        <v>377864</v>
      </c>
      <c r="H10">
        <v>130852</v>
      </c>
      <c r="J10" s="10"/>
      <c r="K10" s="10"/>
      <c r="L10" s="10" t="s">
        <v>428</v>
      </c>
      <c r="M10" s="13">
        <v>0</v>
      </c>
      <c r="N10">
        <v>0</v>
      </c>
      <c r="O10">
        <v>59669</v>
      </c>
      <c r="P10">
        <v>0.2</v>
      </c>
      <c r="Q10">
        <v>9</v>
      </c>
      <c r="R10">
        <v>1</v>
      </c>
      <c r="S10">
        <v>111908</v>
      </c>
      <c r="T10">
        <v>2</v>
      </c>
      <c r="U10">
        <v>59071</v>
      </c>
      <c r="V10">
        <v>3</v>
      </c>
      <c r="W10">
        <v>30489</v>
      </c>
      <c r="X10">
        <v>0</v>
      </c>
      <c r="Y10" s="17">
        <v>1</v>
      </c>
      <c r="Z10" s="4">
        <v>2</v>
      </c>
      <c r="AA10" s="18">
        <v>5</v>
      </c>
      <c r="AB10">
        <v>777.20299999999997</v>
      </c>
      <c r="AC10">
        <v>982</v>
      </c>
      <c r="AD10">
        <v>1</v>
      </c>
      <c r="AE10">
        <v>2E-3</v>
      </c>
      <c r="AF10">
        <v>984</v>
      </c>
      <c r="AG10">
        <v>1</v>
      </c>
      <c r="AH10">
        <v>2E-3</v>
      </c>
      <c r="AI10">
        <v>986</v>
      </c>
      <c r="AJ10">
        <v>1</v>
      </c>
      <c r="AK10">
        <v>2E-3</v>
      </c>
      <c r="AL10">
        <v>988</v>
      </c>
      <c r="AM10">
        <v>2</v>
      </c>
      <c r="AN10">
        <v>2E-3</v>
      </c>
      <c r="AO10">
        <v>990</v>
      </c>
      <c r="AP10">
        <v>2</v>
      </c>
      <c r="AQ10">
        <v>1E-3</v>
      </c>
      <c r="AR10">
        <v>991</v>
      </c>
      <c r="AS10">
        <v>1</v>
      </c>
      <c r="AT10">
        <v>3.0000000000000001E-3</v>
      </c>
      <c r="AU10">
        <v>994</v>
      </c>
      <c r="AV10">
        <v>2</v>
      </c>
      <c r="AW10">
        <v>4.0000000000000001E-3</v>
      </c>
      <c r="AX10">
        <v>998</v>
      </c>
      <c r="AY10">
        <v>1</v>
      </c>
      <c r="AZ10">
        <v>1E-3</v>
      </c>
      <c r="BA10">
        <v>999</v>
      </c>
      <c r="BB10">
        <v>2</v>
      </c>
      <c r="BC10">
        <v>1E-3</v>
      </c>
      <c r="BD10">
        <v>1000</v>
      </c>
      <c r="BE10">
        <v>4</v>
      </c>
      <c r="BF10">
        <v>0.223</v>
      </c>
      <c r="BG10" s="1" t="s">
        <v>49</v>
      </c>
      <c r="BJ10" t="s">
        <v>389</v>
      </c>
      <c r="BK10" t="s">
        <v>49</v>
      </c>
      <c r="BL10" t="s">
        <v>199</v>
      </c>
      <c r="BM10" t="s">
        <v>199</v>
      </c>
      <c r="BN10" s="2">
        <v>1000</v>
      </c>
      <c r="BO10">
        <v>4</v>
      </c>
      <c r="BQ10" s="2">
        <v>1500</v>
      </c>
    </row>
    <row r="11" spans="1:70" x14ac:dyDescent="0.35">
      <c r="A11" s="1" t="s">
        <v>93</v>
      </c>
      <c r="B11" s="1" t="s">
        <v>94</v>
      </c>
      <c r="C11" s="1" t="s">
        <v>58</v>
      </c>
      <c r="D11" s="1" t="s">
        <v>59</v>
      </c>
      <c r="E11" s="1" t="s">
        <v>65</v>
      </c>
      <c r="F11" s="1" t="s">
        <v>66</v>
      </c>
      <c r="G11">
        <v>191261</v>
      </c>
      <c r="H11">
        <v>54139</v>
      </c>
      <c r="J11" s="10"/>
      <c r="K11" s="10"/>
      <c r="L11" s="10" t="s">
        <v>428</v>
      </c>
      <c r="M11" s="13">
        <v>0</v>
      </c>
      <c r="N11">
        <v>1</v>
      </c>
      <c r="O11">
        <v>14107</v>
      </c>
      <c r="P11">
        <v>1.1000000000000001</v>
      </c>
      <c r="Q11">
        <v>1</v>
      </c>
      <c r="R11">
        <v>1.1499999999999999</v>
      </c>
      <c r="S11">
        <v>1</v>
      </c>
      <c r="T11">
        <v>1.2</v>
      </c>
      <c r="U11">
        <v>1</v>
      </c>
      <c r="V11">
        <v>1.22</v>
      </c>
      <c r="W11">
        <v>1</v>
      </c>
      <c r="X11">
        <v>1</v>
      </c>
      <c r="Y11" s="17">
        <v>2</v>
      </c>
      <c r="Z11" s="4">
        <v>4</v>
      </c>
      <c r="AA11" s="18">
        <v>7</v>
      </c>
      <c r="AB11">
        <v>467.36900000000003</v>
      </c>
      <c r="AC11">
        <v>571</v>
      </c>
      <c r="AD11">
        <v>1</v>
      </c>
      <c r="AE11">
        <v>2E-3</v>
      </c>
      <c r="AF11">
        <v>572</v>
      </c>
      <c r="AG11">
        <v>1</v>
      </c>
      <c r="AH11">
        <v>3.0000000000000001E-3</v>
      </c>
      <c r="AI11">
        <v>574</v>
      </c>
      <c r="AJ11">
        <v>1</v>
      </c>
      <c r="AK11">
        <v>2E-3</v>
      </c>
      <c r="AL11">
        <v>575</v>
      </c>
      <c r="AM11">
        <v>1</v>
      </c>
      <c r="AN11">
        <v>2.7E-2</v>
      </c>
      <c r="AO11">
        <v>591</v>
      </c>
      <c r="AP11">
        <v>1</v>
      </c>
      <c r="AQ11">
        <v>2E-3</v>
      </c>
      <c r="AR11">
        <v>592</v>
      </c>
      <c r="AS11">
        <v>2</v>
      </c>
      <c r="AT11">
        <v>3.0000000000000001E-3</v>
      </c>
      <c r="AU11">
        <v>594</v>
      </c>
      <c r="AV11">
        <v>1</v>
      </c>
      <c r="AW11">
        <v>7.0000000000000001E-3</v>
      </c>
      <c r="AX11">
        <v>598</v>
      </c>
      <c r="AY11">
        <v>1</v>
      </c>
      <c r="AZ11">
        <v>3.0000000000000001E-3</v>
      </c>
      <c r="BA11">
        <v>600</v>
      </c>
      <c r="BB11">
        <v>1</v>
      </c>
      <c r="BC11">
        <v>0.109</v>
      </c>
      <c r="BD11">
        <v>673</v>
      </c>
      <c r="BE11">
        <v>1</v>
      </c>
      <c r="BF11">
        <v>0.30599999999999999</v>
      </c>
      <c r="BG11" s="1" t="s">
        <v>49</v>
      </c>
      <c r="BJ11" t="s">
        <v>389</v>
      </c>
      <c r="BK11" t="s">
        <v>49</v>
      </c>
      <c r="BL11" t="s">
        <v>199</v>
      </c>
      <c r="BM11" t="s">
        <v>199</v>
      </c>
      <c r="BN11" s="2">
        <v>673</v>
      </c>
      <c r="BO11">
        <v>1</v>
      </c>
      <c r="BQ11" s="2">
        <v>1009</v>
      </c>
    </row>
    <row r="12" spans="1:70" x14ac:dyDescent="0.35">
      <c r="A12" s="1" t="s">
        <v>95</v>
      </c>
      <c r="B12" s="1" t="s">
        <v>96</v>
      </c>
      <c r="C12" s="1" t="s">
        <v>58</v>
      </c>
      <c r="D12" s="1" t="s">
        <v>89</v>
      </c>
      <c r="E12" s="1" t="s">
        <v>97</v>
      </c>
      <c r="F12" s="1" t="s">
        <v>98</v>
      </c>
      <c r="G12">
        <v>27553</v>
      </c>
      <c r="H12">
        <v>4753</v>
      </c>
      <c r="J12" s="10"/>
      <c r="K12" s="10"/>
      <c r="L12" s="10" t="s">
        <v>428</v>
      </c>
      <c r="M12" s="13">
        <v>0</v>
      </c>
      <c r="N12">
        <v>0</v>
      </c>
      <c r="O12">
        <v>11</v>
      </c>
      <c r="P12">
        <v>0.1</v>
      </c>
      <c r="Q12">
        <v>1</v>
      </c>
      <c r="R12">
        <v>0.3</v>
      </c>
      <c r="S12">
        <v>1</v>
      </c>
      <c r="T12">
        <v>0.6</v>
      </c>
      <c r="U12">
        <v>1</v>
      </c>
      <c r="V12">
        <v>1</v>
      </c>
      <c r="W12">
        <v>27</v>
      </c>
      <c r="X12">
        <v>0.53300000000000003</v>
      </c>
      <c r="Y12" s="17">
        <v>404</v>
      </c>
      <c r="Z12" s="4">
        <v>704</v>
      </c>
      <c r="AA12" s="18">
        <v>1059</v>
      </c>
      <c r="AB12">
        <v>6893.5439999999999</v>
      </c>
      <c r="AC12">
        <v>7597</v>
      </c>
      <c r="AD12">
        <v>1</v>
      </c>
      <c r="AE12">
        <v>1.4E-2</v>
      </c>
      <c r="AF12">
        <v>7701</v>
      </c>
      <c r="AG12">
        <v>1</v>
      </c>
      <c r="AH12">
        <v>4.3999999999999997E-2</v>
      </c>
      <c r="AI12">
        <v>8053</v>
      </c>
      <c r="AJ12">
        <v>1</v>
      </c>
      <c r="AK12">
        <v>1.6E-2</v>
      </c>
      <c r="AL12">
        <v>8180</v>
      </c>
      <c r="AM12">
        <v>1</v>
      </c>
      <c r="AN12">
        <v>7.4999999999999997E-2</v>
      </c>
      <c r="AO12">
        <v>8844</v>
      </c>
      <c r="AP12">
        <v>1</v>
      </c>
      <c r="AQ12">
        <v>0.37</v>
      </c>
      <c r="AR12">
        <v>14036</v>
      </c>
      <c r="AS12">
        <v>1</v>
      </c>
      <c r="AT12">
        <v>0.02</v>
      </c>
      <c r="AU12">
        <v>14328</v>
      </c>
      <c r="AV12">
        <v>1</v>
      </c>
      <c r="AW12">
        <v>6.4000000000000001E-2</v>
      </c>
      <c r="AX12">
        <v>15315</v>
      </c>
      <c r="AY12">
        <v>1</v>
      </c>
      <c r="AZ12">
        <v>0.36199999999999999</v>
      </c>
      <c r="BA12">
        <v>24016</v>
      </c>
      <c r="BB12">
        <v>1</v>
      </c>
      <c r="BC12">
        <v>0.23599999999999999</v>
      </c>
      <c r="BD12">
        <v>31449</v>
      </c>
      <c r="BE12">
        <v>1</v>
      </c>
      <c r="BF12">
        <v>0.78100000000000003</v>
      </c>
      <c r="BG12" s="1" t="s">
        <v>99</v>
      </c>
      <c r="BH12" t="s">
        <v>34</v>
      </c>
      <c r="BI12">
        <v>5</v>
      </c>
      <c r="BJ12" t="s">
        <v>392</v>
      </c>
      <c r="BK12" t="s">
        <v>49</v>
      </c>
      <c r="BL12" t="s">
        <v>405</v>
      </c>
      <c r="BN12" s="2">
        <f>loinc_statistical_checks__32[[#This Row],[max]]</f>
        <v>31449</v>
      </c>
      <c r="BO12">
        <f>loinc_statistical_checks__32[[#This Row],[max_n]]</f>
        <v>1</v>
      </c>
      <c r="BQ12" s="2">
        <f>((3*loinc_statistical_checks__32[[#This Row],[highest_non_outlier_value]])-loinc_statistical_checks__32[[#This Row],[min]])/2</f>
        <v>47173.5</v>
      </c>
    </row>
    <row r="13" spans="1:70" x14ac:dyDescent="0.35">
      <c r="A13" s="1" t="s">
        <v>100</v>
      </c>
      <c r="B13" s="1" t="s">
        <v>101</v>
      </c>
      <c r="C13" s="1" t="s">
        <v>58</v>
      </c>
      <c r="D13" s="1" t="s">
        <v>89</v>
      </c>
      <c r="E13" s="1" t="s">
        <v>97</v>
      </c>
      <c r="F13" s="1" t="s">
        <v>102</v>
      </c>
      <c r="G13">
        <v>24275</v>
      </c>
      <c r="H13">
        <v>12316</v>
      </c>
      <c r="J13" s="10"/>
      <c r="K13" s="10"/>
      <c r="L13" s="10" t="s">
        <v>428</v>
      </c>
      <c r="M13" s="13">
        <v>0</v>
      </c>
      <c r="N13">
        <v>0</v>
      </c>
      <c r="O13">
        <v>195</v>
      </c>
      <c r="P13">
        <v>9.9000000000000008E-3</v>
      </c>
      <c r="Q13">
        <v>1</v>
      </c>
      <c r="R13">
        <v>0.01</v>
      </c>
      <c r="S13">
        <v>622</v>
      </c>
      <c r="T13">
        <v>1.1900000000000001E-2</v>
      </c>
      <c r="U13">
        <v>1</v>
      </c>
      <c r="V13">
        <v>1.6500000000000001E-2</v>
      </c>
      <c r="W13">
        <v>1</v>
      </c>
      <c r="X13">
        <v>0</v>
      </c>
      <c r="Y13" s="17">
        <v>0.05</v>
      </c>
      <c r="Z13" s="4">
        <v>7.0000000000000007E-2</v>
      </c>
      <c r="AA13" s="18">
        <v>0.1</v>
      </c>
      <c r="AB13">
        <v>0.67</v>
      </c>
      <c r="AC13">
        <v>0.69</v>
      </c>
      <c r="AD13">
        <v>1</v>
      </c>
      <c r="AE13">
        <v>4.2000000000000003E-2</v>
      </c>
      <c r="AF13">
        <v>0.72</v>
      </c>
      <c r="AG13">
        <v>1</v>
      </c>
      <c r="AH13">
        <v>2.7E-2</v>
      </c>
      <c r="AI13">
        <v>0.74</v>
      </c>
      <c r="AJ13">
        <v>1</v>
      </c>
      <c r="AK13">
        <v>1.2999999999999999E-2</v>
      </c>
      <c r="AL13">
        <v>0.75</v>
      </c>
      <c r="AM13">
        <v>1</v>
      </c>
      <c r="AN13">
        <v>2.5999999999999999E-2</v>
      </c>
      <c r="AO13">
        <v>0.77</v>
      </c>
      <c r="AP13">
        <v>1</v>
      </c>
      <c r="AQ13">
        <v>2.5000000000000001E-2</v>
      </c>
      <c r="AR13">
        <v>0.79</v>
      </c>
      <c r="AS13">
        <v>1</v>
      </c>
      <c r="AT13">
        <v>0.112</v>
      </c>
      <c r="AU13">
        <v>0.89</v>
      </c>
      <c r="AV13">
        <v>1</v>
      </c>
      <c r="AW13">
        <v>6.0000000000000001E-3</v>
      </c>
      <c r="AX13">
        <v>0.89500000000000002</v>
      </c>
      <c r="AY13">
        <v>1</v>
      </c>
      <c r="AZ13">
        <v>0.24199999999999999</v>
      </c>
      <c r="BA13">
        <v>1.18</v>
      </c>
      <c r="BB13">
        <v>1</v>
      </c>
      <c r="BC13">
        <v>3.3000000000000002E-2</v>
      </c>
      <c r="BD13">
        <v>1.22</v>
      </c>
      <c r="BE13">
        <v>1</v>
      </c>
      <c r="BF13">
        <v>0.45100000000000001</v>
      </c>
      <c r="BG13" s="1" t="s">
        <v>49</v>
      </c>
      <c r="BJ13" t="s">
        <v>390</v>
      </c>
      <c r="BK13" t="s">
        <v>49</v>
      </c>
      <c r="BL13" t="s">
        <v>199</v>
      </c>
      <c r="BN13" s="2">
        <v>1.22</v>
      </c>
      <c r="BO13">
        <v>1</v>
      </c>
      <c r="BQ13" s="2">
        <v>1.83</v>
      </c>
    </row>
    <row r="14" spans="1:70" x14ac:dyDescent="0.35">
      <c r="A14" s="1" t="s">
        <v>103</v>
      </c>
      <c r="B14" s="1" t="s">
        <v>104</v>
      </c>
      <c r="C14" s="1" t="s">
        <v>88</v>
      </c>
      <c r="D14" s="1" t="s">
        <v>59</v>
      </c>
      <c r="E14" s="1" t="s">
        <v>65</v>
      </c>
      <c r="F14" s="1" t="s">
        <v>86</v>
      </c>
      <c r="G14">
        <v>51612</v>
      </c>
      <c r="H14">
        <v>18399</v>
      </c>
      <c r="J14" s="10"/>
      <c r="K14" s="10"/>
      <c r="L14" s="10" t="s">
        <v>428</v>
      </c>
      <c r="M14" s="13">
        <v>0</v>
      </c>
      <c r="N14">
        <v>0</v>
      </c>
      <c r="O14">
        <v>1</v>
      </c>
      <c r="P14">
        <v>0.2</v>
      </c>
      <c r="Q14">
        <v>2</v>
      </c>
      <c r="R14">
        <v>0.3</v>
      </c>
      <c r="S14">
        <v>2756</v>
      </c>
      <c r="T14">
        <v>0.4</v>
      </c>
      <c r="U14">
        <v>3086</v>
      </c>
      <c r="V14">
        <v>0.5</v>
      </c>
      <c r="W14">
        <v>2610</v>
      </c>
      <c r="X14">
        <v>0.3</v>
      </c>
      <c r="Y14" s="17">
        <v>0.7</v>
      </c>
      <c r="Z14" s="4">
        <v>2.1</v>
      </c>
      <c r="AA14" s="18">
        <v>9.8000000000000007</v>
      </c>
      <c r="AB14">
        <v>1280.3869999999999</v>
      </c>
      <c r="AC14">
        <v>1680</v>
      </c>
      <c r="AD14">
        <v>1</v>
      </c>
      <c r="AE14">
        <v>2.3E-2</v>
      </c>
      <c r="AF14">
        <v>1719</v>
      </c>
      <c r="AG14">
        <v>1</v>
      </c>
      <c r="AH14">
        <v>1E-3</v>
      </c>
      <c r="AI14">
        <v>1720</v>
      </c>
      <c r="AJ14">
        <v>1</v>
      </c>
      <c r="AK14">
        <v>6.0000000000000001E-3</v>
      </c>
      <c r="AL14">
        <v>1730</v>
      </c>
      <c r="AM14">
        <v>1</v>
      </c>
      <c r="AN14">
        <v>6.9000000000000006E-2</v>
      </c>
      <c r="AO14">
        <v>1858</v>
      </c>
      <c r="AP14">
        <v>1</v>
      </c>
      <c r="AQ14">
        <v>1.7999999999999999E-2</v>
      </c>
      <c r="AR14">
        <v>1892.5</v>
      </c>
      <c r="AS14">
        <v>1</v>
      </c>
      <c r="AT14">
        <v>6.0999999999999999E-2</v>
      </c>
      <c r="AU14">
        <v>2015</v>
      </c>
      <c r="AV14">
        <v>1</v>
      </c>
      <c r="AW14">
        <v>3.0000000000000001E-3</v>
      </c>
      <c r="AX14">
        <v>2020.8</v>
      </c>
      <c r="AY14">
        <v>1</v>
      </c>
      <c r="AZ14">
        <v>0.20399999999999999</v>
      </c>
      <c r="BA14">
        <v>2539</v>
      </c>
      <c r="BB14">
        <v>1</v>
      </c>
      <c r="BC14">
        <v>3.5999999999999997E-2</v>
      </c>
      <c r="BD14">
        <v>2634</v>
      </c>
      <c r="BE14">
        <v>1</v>
      </c>
      <c r="BF14">
        <v>0.51400000000000001</v>
      </c>
      <c r="BG14" s="1" t="s">
        <v>49</v>
      </c>
      <c r="BJ14" t="s">
        <v>390</v>
      </c>
      <c r="BK14" t="s">
        <v>49</v>
      </c>
      <c r="BN14" s="2">
        <v>2634</v>
      </c>
      <c r="BO14">
        <v>1</v>
      </c>
      <c r="BQ14" s="2">
        <v>3951</v>
      </c>
    </row>
    <row r="15" spans="1:70" x14ac:dyDescent="0.35">
      <c r="A15" s="1" t="s">
        <v>105</v>
      </c>
      <c r="B15" s="1" t="s">
        <v>106</v>
      </c>
      <c r="C15" s="1" t="s">
        <v>88</v>
      </c>
      <c r="D15" s="1" t="s">
        <v>59</v>
      </c>
      <c r="E15" s="1" t="s">
        <v>107</v>
      </c>
      <c r="F15" s="1" t="s">
        <v>108</v>
      </c>
      <c r="G15">
        <v>51775</v>
      </c>
      <c r="H15">
        <v>18484</v>
      </c>
      <c r="J15" s="10"/>
      <c r="K15" s="10"/>
      <c r="L15" s="10" t="s">
        <v>428</v>
      </c>
      <c r="M15" s="13">
        <v>0</v>
      </c>
      <c r="N15">
        <v>0</v>
      </c>
      <c r="O15">
        <v>1</v>
      </c>
      <c r="P15">
        <v>0.7</v>
      </c>
      <c r="Q15">
        <v>1</v>
      </c>
      <c r="R15">
        <v>0.9</v>
      </c>
      <c r="S15">
        <v>5</v>
      </c>
      <c r="T15">
        <v>1</v>
      </c>
      <c r="U15">
        <v>5</v>
      </c>
      <c r="V15">
        <v>1.1000000000000001</v>
      </c>
      <c r="W15">
        <v>10</v>
      </c>
      <c r="X15">
        <v>1.2</v>
      </c>
      <c r="Y15" s="17">
        <v>7.9</v>
      </c>
      <c r="Z15" s="4">
        <v>22</v>
      </c>
      <c r="AA15" s="18">
        <v>105.8</v>
      </c>
      <c r="AB15">
        <v>13176.03</v>
      </c>
      <c r="AC15">
        <v>18459.7</v>
      </c>
      <c r="AD15">
        <v>1</v>
      </c>
      <c r="AE15">
        <v>1.4999999999999999E-2</v>
      </c>
      <c r="AF15">
        <v>18750</v>
      </c>
      <c r="AG15">
        <v>1</v>
      </c>
      <c r="AH15">
        <v>5.1999999999999998E-2</v>
      </c>
      <c r="AI15">
        <v>19777.3</v>
      </c>
      <c r="AJ15">
        <v>1</v>
      </c>
      <c r="AK15">
        <v>7.2999999999999995E-2</v>
      </c>
      <c r="AL15">
        <v>21328.1</v>
      </c>
      <c r="AM15">
        <v>1</v>
      </c>
      <c r="AN15">
        <v>0</v>
      </c>
      <c r="AO15">
        <v>21336.1</v>
      </c>
      <c r="AP15">
        <v>1</v>
      </c>
      <c r="AQ15">
        <v>0.14699999999999999</v>
      </c>
      <c r="AR15">
        <v>25000</v>
      </c>
      <c r="AS15">
        <v>1</v>
      </c>
      <c r="AT15">
        <v>8.9999999999999993E-3</v>
      </c>
      <c r="AU15">
        <v>25235</v>
      </c>
      <c r="AV15">
        <v>1</v>
      </c>
      <c r="AW15">
        <v>1.2999999999999999E-2</v>
      </c>
      <c r="AX15">
        <v>25580</v>
      </c>
      <c r="AY15">
        <v>1</v>
      </c>
      <c r="AZ15">
        <v>0.127</v>
      </c>
      <c r="BA15">
        <v>29290</v>
      </c>
      <c r="BB15">
        <v>1</v>
      </c>
      <c r="BC15">
        <v>0.37</v>
      </c>
      <c r="BD15">
        <v>46518.8</v>
      </c>
      <c r="BE15">
        <v>1</v>
      </c>
      <c r="BF15">
        <v>0.55000000000000004</v>
      </c>
      <c r="BG15" s="1" t="s">
        <v>46</v>
      </c>
      <c r="BI15">
        <v>1</v>
      </c>
      <c r="BJ15" t="s">
        <v>390</v>
      </c>
      <c r="BK15" t="s">
        <v>46</v>
      </c>
      <c r="BN15" s="2">
        <v>29290</v>
      </c>
      <c r="BO15">
        <v>1</v>
      </c>
      <c r="BP15">
        <v>1</v>
      </c>
      <c r="BQ15" s="2">
        <v>43935</v>
      </c>
      <c r="BR15">
        <v>1</v>
      </c>
    </row>
    <row r="16" spans="1:70" x14ac:dyDescent="0.35">
      <c r="A16" s="1" t="s">
        <v>109</v>
      </c>
      <c r="B16" s="1" t="s">
        <v>110</v>
      </c>
      <c r="C16" s="1" t="s">
        <v>58</v>
      </c>
      <c r="D16" s="1" t="s">
        <v>89</v>
      </c>
      <c r="E16" s="1" t="s">
        <v>111</v>
      </c>
      <c r="F16" s="1" t="s">
        <v>112</v>
      </c>
      <c r="G16">
        <v>1315166</v>
      </c>
      <c r="H16">
        <v>161432</v>
      </c>
      <c r="J16" s="10"/>
      <c r="K16" s="10"/>
      <c r="L16" s="10" t="s">
        <v>427</v>
      </c>
      <c r="M16" s="13">
        <v>1</v>
      </c>
      <c r="N16">
        <v>1.2</v>
      </c>
      <c r="O16">
        <v>1</v>
      </c>
      <c r="P16">
        <v>2.7</v>
      </c>
      <c r="Q16">
        <v>1</v>
      </c>
      <c r="R16">
        <v>6.1</v>
      </c>
      <c r="S16">
        <v>1</v>
      </c>
      <c r="T16">
        <v>11.9</v>
      </c>
      <c r="U16">
        <v>1</v>
      </c>
      <c r="V16">
        <v>12.5</v>
      </c>
      <c r="W16">
        <v>1</v>
      </c>
      <c r="X16">
        <v>18.600000000000001</v>
      </c>
      <c r="Y16" s="17">
        <v>28.3</v>
      </c>
      <c r="Z16" s="4">
        <v>32.9</v>
      </c>
      <c r="AA16" s="18">
        <v>46.9</v>
      </c>
      <c r="AB16">
        <v>150</v>
      </c>
      <c r="AC16">
        <v>154</v>
      </c>
      <c r="AD16">
        <v>1</v>
      </c>
      <c r="AE16">
        <v>6.0000000000000001E-3</v>
      </c>
      <c r="AF16">
        <v>154.9</v>
      </c>
      <c r="AG16">
        <v>1</v>
      </c>
      <c r="AH16">
        <v>1.7000000000000001E-2</v>
      </c>
      <c r="AI16">
        <v>157.5</v>
      </c>
      <c r="AJ16">
        <v>1</v>
      </c>
      <c r="AK16">
        <v>6.0000000000000001E-3</v>
      </c>
      <c r="AL16">
        <v>158.4</v>
      </c>
      <c r="AM16">
        <v>1</v>
      </c>
      <c r="AN16">
        <v>1.6E-2</v>
      </c>
      <c r="AO16">
        <v>161</v>
      </c>
      <c r="AP16">
        <v>1</v>
      </c>
      <c r="AQ16">
        <v>8.9999999999999993E-3</v>
      </c>
      <c r="AR16">
        <v>162.5</v>
      </c>
      <c r="AS16">
        <v>1</v>
      </c>
      <c r="AT16">
        <v>0.04</v>
      </c>
      <c r="AU16">
        <v>169.3</v>
      </c>
      <c r="AV16">
        <v>1</v>
      </c>
      <c r="AW16">
        <v>1.2999999999999999E-2</v>
      </c>
      <c r="AX16">
        <v>171.6</v>
      </c>
      <c r="AY16">
        <v>1</v>
      </c>
      <c r="AZ16">
        <v>0.113</v>
      </c>
      <c r="BA16">
        <v>193.3</v>
      </c>
      <c r="BB16">
        <v>1</v>
      </c>
      <c r="BC16">
        <v>2.4E-2</v>
      </c>
      <c r="BD16">
        <v>198.1</v>
      </c>
      <c r="BE16">
        <v>1</v>
      </c>
      <c r="BF16">
        <v>0.24399999999999999</v>
      </c>
      <c r="BG16" s="1" t="s">
        <v>49</v>
      </c>
      <c r="BJ16" t="s">
        <v>389</v>
      </c>
      <c r="BK16" t="s">
        <v>49</v>
      </c>
      <c r="BL16" t="s">
        <v>199</v>
      </c>
      <c r="BM16" t="s">
        <v>199</v>
      </c>
      <c r="BN16" s="2">
        <v>198.1</v>
      </c>
      <c r="BO16">
        <v>1</v>
      </c>
      <c r="BQ16" s="2">
        <v>296.55</v>
      </c>
    </row>
    <row r="17" spans="1:70" x14ac:dyDescent="0.35">
      <c r="A17" s="1" t="s">
        <v>113</v>
      </c>
      <c r="B17" s="1" t="s">
        <v>114</v>
      </c>
      <c r="C17" s="1" t="s">
        <v>58</v>
      </c>
      <c r="D17" s="1" t="s">
        <v>59</v>
      </c>
      <c r="E17" s="1" t="s">
        <v>115</v>
      </c>
      <c r="F17" s="1" t="s">
        <v>116</v>
      </c>
      <c r="G17">
        <v>1411702</v>
      </c>
      <c r="H17">
        <v>169318</v>
      </c>
      <c r="J17" s="10">
        <f>loinc_statistical_checks__32[[#This Row],[min_n]]</f>
        <v>58</v>
      </c>
      <c r="K17" s="10"/>
      <c r="L17" s="10" t="s">
        <v>427</v>
      </c>
      <c r="M17" s="14">
        <v>1E-4</v>
      </c>
      <c r="N17">
        <v>0</v>
      </c>
      <c r="O17">
        <v>58</v>
      </c>
      <c r="P17">
        <v>1</v>
      </c>
      <c r="Q17">
        <v>185</v>
      </c>
      <c r="R17">
        <v>2</v>
      </c>
      <c r="S17">
        <v>356</v>
      </c>
      <c r="T17">
        <v>3</v>
      </c>
      <c r="U17">
        <v>691</v>
      </c>
      <c r="V17">
        <v>4</v>
      </c>
      <c r="W17">
        <v>1192</v>
      </c>
      <c r="X17">
        <v>3</v>
      </c>
      <c r="Y17" s="17">
        <v>16</v>
      </c>
      <c r="Z17" s="4">
        <v>24</v>
      </c>
      <c r="AA17" s="18">
        <v>43</v>
      </c>
      <c r="AB17">
        <v>5837.1880000000001</v>
      </c>
      <c r="AC17">
        <v>15030</v>
      </c>
      <c r="AD17">
        <v>1</v>
      </c>
      <c r="AE17">
        <v>6.0000000000000001E-3</v>
      </c>
      <c r="AF17">
        <v>15125</v>
      </c>
      <c r="AG17">
        <v>1</v>
      </c>
      <c r="AH17">
        <v>0</v>
      </c>
      <c r="AI17">
        <v>15128</v>
      </c>
      <c r="AJ17">
        <v>1</v>
      </c>
      <c r="AK17">
        <v>8.5000000000000006E-2</v>
      </c>
      <c r="AL17">
        <v>16540</v>
      </c>
      <c r="AM17">
        <v>1</v>
      </c>
      <c r="AN17">
        <v>2.3E-2</v>
      </c>
      <c r="AO17">
        <v>16925</v>
      </c>
      <c r="AP17">
        <v>1</v>
      </c>
      <c r="AQ17">
        <v>0.23899999999999999</v>
      </c>
      <c r="AR17">
        <v>22250</v>
      </c>
      <c r="AS17">
        <v>1</v>
      </c>
      <c r="AT17">
        <v>0.04</v>
      </c>
      <c r="AU17">
        <v>23180</v>
      </c>
      <c r="AV17">
        <v>1</v>
      </c>
      <c r="AW17">
        <v>4.2999999999999997E-2</v>
      </c>
      <c r="AX17">
        <v>24220</v>
      </c>
      <c r="AY17">
        <v>1</v>
      </c>
      <c r="AZ17">
        <v>4.9000000000000002E-2</v>
      </c>
      <c r="BA17">
        <v>25460</v>
      </c>
      <c r="BB17">
        <v>1</v>
      </c>
      <c r="BC17">
        <v>0.58799999999999997</v>
      </c>
      <c r="BD17">
        <v>61854</v>
      </c>
      <c r="BE17">
        <v>1</v>
      </c>
      <c r="BF17">
        <v>0.77100000000000002</v>
      </c>
      <c r="BG17" s="1" t="s">
        <v>46</v>
      </c>
      <c r="BI17">
        <v>1</v>
      </c>
      <c r="BJ17" t="s">
        <v>390</v>
      </c>
      <c r="BK17" t="s">
        <v>46</v>
      </c>
      <c r="BL17" t="s">
        <v>199</v>
      </c>
      <c r="BN17" s="2">
        <v>25460</v>
      </c>
      <c r="BO17">
        <v>1</v>
      </c>
      <c r="BP17">
        <v>1</v>
      </c>
      <c r="BQ17" s="2">
        <v>38190</v>
      </c>
      <c r="BR17">
        <v>1</v>
      </c>
    </row>
    <row r="18" spans="1:70" x14ac:dyDescent="0.35">
      <c r="A18" s="1" t="s">
        <v>117</v>
      </c>
      <c r="B18" s="1" t="s">
        <v>118</v>
      </c>
      <c r="C18" s="1" t="s">
        <v>58</v>
      </c>
      <c r="D18" s="1" t="s">
        <v>59</v>
      </c>
      <c r="E18" s="1" t="s">
        <v>65</v>
      </c>
      <c r="F18" s="1" t="s">
        <v>119</v>
      </c>
      <c r="G18">
        <v>788594</v>
      </c>
      <c r="H18">
        <v>136614</v>
      </c>
      <c r="J18" s="10"/>
      <c r="K18" s="10"/>
      <c r="L18" s="10" t="s">
        <v>427</v>
      </c>
      <c r="M18" s="14">
        <v>1E-4</v>
      </c>
      <c r="N18">
        <v>0.2</v>
      </c>
      <c r="O18">
        <v>2</v>
      </c>
      <c r="P18">
        <v>0.3</v>
      </c>
      <c r="Q18">
        <v>2</v>
      </c>
      <c r="R18">
        <v>0.4</v>
      </c>
      <c r="S18">
        <v>2</v>
      </c>
      <c r="T18">
        <v>0.6</v>
      </c>
      <c r="U18">
        <v>6</v>
      </c>
      <c r="V18">
        <v>0.7</v>
      </c>
      <c r="W18">
        <v>6</v>
      </c>
      <c r="X18">
        <v>1.3</v>
      </c>
      <c r="Y18" s="17">
        <v>3.3</v>
      </c>
      <c r="Z18" s="4">
        <v>3.9</v>
      </c>
      <c r="AA18" s="18">
        <v>4.3</v>
      </c>
      <c r="AB18">
        <v>5.5</v>
      </c>
      <c r="AC18">
        <v>6.7</v>
      </c>
      <c r="AD18">
        <v>5</v>
      </c>
      <c r="AE18">
        <v>1.4999999999999999E-2</v>
      </c>
      <c r="AF18">
        <v>6.8</v>
      </c>
      <c r="AG18">
        <v>1</v>
      </c>
      <c r="AH18">
        <v>1.4999999999999999E-2</v>
      </c>
      <c r="AI18">
        <v>6.9</v>
      </c>
      <c r="AJ18">
        <v>2</v>
      </c>
      <c r="AK18">
        <v>1.4999999999999999E-2</v>
      </c>
      <c r="AL18">
        <v>7</v>
      </c>
      <c r="AM18">
        <v>1</v>
      </c>
      <c r="AN18">
        <v>1.4E-2</v>
      </c>
      <c r="AO18">
        <v>7.1</v>
      </c>
      <c r="AP18">
        <v>1</v>
      </c>
      <c r="AQ18">
        <v>2.8000000000000001E-2</v>
      </c>
      <c r="AR18">
        <v>7.3</v>
      </c>
      <c r="AS18">
        <v>1</v>
      </c>
      <c r="AT18">
        <v>1.4E-2</v>
      </c>
      <c r="AU18">
        <v>7.4</v>
      </c>
      <c r="AV18">
        <v>1</v>
      </c>
      <c r="AW18">
        <v>0.191</v>
      </c>
      <c r="AX18">
        <v>9.1</v>
      </c>
      <c r="AY18">
        <v>1</v>
      </c>
      <c r="AZ18">
        <v>3.3000000000000002E-2</v>
      </c>
      <c r="BA18">
        <v>9.4</v>
      </c>
      <c r="BB18">
        <v>1</v>
      </c>
      <c r="BC18">
        <v>0.74299999999999999</v>
      </c>
      <c r="BD18">
        <v>36</v>
      </c>
      <c r="BE18">
        <v>1</v>
      </c>
      <c r="BF18">
        <v>0.42399999999999999</v>
      </c>
      <c r="BG18" s="1" t="s">
        <v>46</v>
      </c>
      <c r="BI18">
        <v>1</v>
      </c>
      <c r="BJ18" t="s">
        <v>390</v>
      </c>
      <c r="BK18" t="s">
        <v>46</v>
      </c>
      <c r="BL18" t="s">
        <v>199</v>
      </c>
      <c r="BN18" s="2">
        <v>9.4</v>
      </c>
      <c r="BO18">
        <v>1</v>
      </c>
      <c r="BP18">
        <v>1</v>
      </c>
      <c r="BQ18" s="2">
        <v>14</v>
      </c>
      <c r="BR18">
        <v>1</v>
      </c>
    </row>
    <row r="19" spans="1:70" x14ac:dyDescent="0.35">
      <c r="A19" s="1" t="s">
        <v>120</v>
      </c>
      <c r="B19" s="1" t="s">
        <v>121</v>
      </c>
      <c r="C19" s="1" t="s">
        <v>58</v>
      </c>
      <c r="D19" s="1" t="s">
        <v>59</v>
      </c>
      <c r="E19" s="1" t="s">
        <v>61</v>
      </c>
      <c r="F19" s="1" t="s">
        <v>62</v>
      </c>
      <c r="G19">
        <v>10243</v>
      </c>
      <c r="H19">
        <v>1388</v>
      </c>
      <c r="J19" s="10"/>
      <c r="K19" s="10"/>
      <c r="L19" s="10" t="s">
        <v>428</v>
      </c>
      <c r="M19" s="13">
        <v>0</v>
      </c>
      <c r="N19">
        <v>4</v>
      </c>
      <c r="O19">
        <v>12</v>
      </c>
      <c r="P19">
        <v>5</v>
      </c>
      <c r="Q19">
        <v>27</v>
      </c>
      <c r="R19">
        <v>6</v>
      </c>
      <c r="S19">
        <v>27</v>
      </c>
      <c r="T19">
        <v>7</v>
      </c>
      <c r="U19">
        <v>46</v>
      </c>
      <c r="V19">
        <v>8</v>
      </c>
      <c r="W19">
        <v>44</v>
      </c>
      <c r="X19">
        <v>4</v>
      </c>
      <c r="Y19" s="17">
        <v>26</v>
      </c>
      <c r="Z19" s="4">
        <v>51</v>
      </c>
      <c r="AA19" s="18">
        <v>160</v>
      </c>
      <c r="AB19">
        <v>12696.716</v>
      </c>
      <c r="AC19">
        <v>10647</v>
      </c>
      <c r="AD19">
        <v>1</v>
      </c>
      <c r="AE19">
        <v>4.0000000000000001E-3</v>
      </c>
      <c r="AF19">
        <v>10695</v>
      </c>
      <c r="AG19">
        <v>1</v>
      </c>
      <c r="AH19">
        <v>7.6999999999999999E-2</v>
      </c>
      <c r="AI19">
        <v>11585</v>
      </c>
      <c r="AJ19">
        <v>1</v>
      </c>
      <c r="AK19">
        <v>3.0000000000000001E-3</v>
      </c>
      <c r="AL19">
        <v>11620</v>
      </c>
      <c r="AM19">
        <v>1</v>
      </c>
      <c r="AN19">
        <v>0.03</v>
      </c>
      <c r="AO19">
        <v>11975</v>
      </c>
      <c r="AP19">
        <v>1</v>
      </c>
      <c r="AQ19">
        <v>6.4000000000000001E-2</v>
      </c>
      <c r="AR19">
        <v>12797</v>
      </c>
      <c r="AS19">
        <v>1</v>
      </c>
      <c r="AT19">
        <v>3.3000000000000002E-2</v>
      </c>
      <c r="AU19">
        <v>13239</v>
      </c>
      <c r="AV19">
        <v>1</v>
      </c>
      <c r="AW19">
        <v>0.3</v>
      </c>
      <c r="AX19">
        <v>18914</v>
      </c>
      <c r="AY19">
        <v>1</v>
      </c>
      <c r="AZ19">
        <v>4.5999999999999999E-2</v>
      </c>
      <c r="BA19">
        <v>19828</v>
      </c>
      <c r="BB19">
        <v>1</v>
      </c>
      <c r="BC19">
        <v>1.2999999999999999E-2</v>
      </c>
      <c r="BD19">
        <v>20090</v>
      </c>
      <c r="BE19">
        <v>1</v>
      </c>
      <c r="BF19">
        <v>0.36799999999999999</v>
      </c>
      <c r="BG19" s="1" t="s">
        <v>49</v>
      </c>
      <c r="BJ19" t="s">
        <v>390</v>
      </c>
      <c r="BK19" t="s">
        <v>49</v>
      </c>
      <c r="BN19" s="2">
        <v>20090</v>
      </c>
      <c r="BO19">
        <v>1</v>
      </c>
      <c r="BQ19" s="2">
        <v>30133</v>
      </c>
    </row>
    <row r="20" spans="1:70" x14ac:dyDescent="0.35">
      <c r="A20" s="1" t="s">
        <v>122</v>
      </c>
      <c r="B20" s="1" t="s">
        <v>123</v>
      </c>
      <c r="C20" s="1" t="s">
        <v>58</v>
      </c>
      <c r="D20" s="1" t="s">
        <v>59</v>
      </c>
      <c r="E20" s="1" t="s">
        <v>65</v>
      </c>
      <c r="F20" s="1" t="s">
        <v>86</v>
      </c>
      <c r="G20">
        <v>2304916</v>
      </c>
      <c r="H20">
        <v>174269</v>
      </c>
      <c r="J20" s="10">
        <f>loinc_statistical_checks__32[[#This Row],[min_n]]</f>
        <v>44</v>
      </c>
      <c r="K20" s="10"/>
      <c r="L20" s="11" t="s">
        <v>427</v>
      </c>
      <c r="M20" s="14">
        <v>1E-4</v>
      </c>
      <c r="N20">
        <v>0</v>
      </c>
      <c r="O20">
        <v>44</v>
      </c>
      <c r="P20">
        <v>0.1</v>
      </c>
      <c r="Q20">
        <v>1</v>
      </c>
      <c r="R20">
        <v>0.2</v>
      </c>
      <c r="S20">
        <v>2</v>
      </c>
      <c r="T20">
        <v>0.3</v>
      </c>
      <c r="U20">
        <v>1</v>
      </c>
      <c r="V20">
        <v>0.5</v>
      </c>
      <c r="W20">
        <v>1</v>
      </c>
      <c r="X20">
        <v>5.3</v>
      </c>
      <c r="Y20" s="17">
        <v>8.3000000000000007</v>
      </c>
      <c r="Z20" s="4">
        <v>8.8000000000000007</v>
      </c>
      <c r="AA20" s="18">
        <v>9.3000000000000007</v>
      </c>
      <c r="AB20">
        <v>13</v>
      </c>
      <c r="AC20">
        <v>30</v>
      </c>
      <c r="AD20">
        <v>2</v>
      </c>
      <c r="AE20">
        <v>3.7999999999999999E-2</v>
      </c>
      <c r="AF20">
        <v>31.2</v>
      </c>
      <c r="AG20">
        <v>1</v>
      </c>
      <c r="AH20">
        <v>3.1E-2</v>
      </c>
      <c r="AI20">
        <v>32.200000000000003</v>
      </c>
      <c r="AJ20">
        <v>1</v>
      </c>
      <c r="AK20">
        <v>0.05</v>
      </c>
      <c r="AL20">
        <v>33.9</v>
      </c>
      <c r="AM20">
        <v>1</v>
      </c>
      <c r="AN20">
        <v>0.21199999999999999</v>
      </c>
      <c r="AO20">
        <v>43</v>
      </c>
      <c r="AP20">
        <v>1</v>
      </c>
      <c r="AQ20">
        <v>7.2999999999999995E-2</v>
      </c>
      <c r="AR20">
        <v>46.4</v>
      </c>
      <c r="AS20">
        <v>1</v>
      </c>
      <c r="AT20">
        <v>0.214</v>
      </c>
      <c r="AU20">
        <v>59</v>
      </c>
      <c r="AV20">
        <v>1</v>
      </c>
      <c r="AW20">
        <v>3.3000000000000002E-2</v>
      </c>
      <c r="AX20">
        <v>61</v>
      </c>
      <c r="AY20">
        <v>1</v>
      </c>
      <c r="AZ20">
        <v>0.23</v>
      </c>
      <c r="BA20">
        <v>79.2</v>
      </c>
      <c r="BB20">
        <v>1</v>
      </c>
      <c r="BC20">
        <v>0.4</v>
      </c>
      <c r="BD20">
        <v>132</v>
      </c>
      <c r="BE20">
        <v>1</v>
      </c>
      <c r="BF20">
        <v>0.83599999999999997</v>
      </c>
      <c r="BG20" s="1" t="s">
        <v>46</v>
      </c>
      <c r="BI20">
        <v>1</v>
      </c>
      <c r="BJ20" t="s">
        <v>392</v>
      </c>
      <c r="BK20" t="s">
        <v>31</v>
      </c>
      <c r="BL20" t="s">
        <v>393</v>
      </c>
      <c r="BM20" t="s">
        <v>415</v>
      </c>
      <c r="BN20" s="2">
        <f>loinc_statistical_checks__32[[#This Row],[max_6]]</f>
        <v>33.9</v>
      </c>
      <c r="BO20">
        <f>loinc_statistical_checks__32[[#This Row],[max_6_n]]</f>
        <v>1</v>
      </c>
      <c r="BP20">
        <f>loinc_statistical_checks__32[[#This Row],[max_n]]+loinc_statistical_checks__32[[#This Row],[max_1_n]]+loinc_statistical_checks__32[[#This Row],[max_2_n]]+loinc_statistical_checks__32[[#This Row],[max_3_n]]+loinc_statistical_checks__32[[#This Row],[max_4_n]]+loinc_statistical_checks__32[[#This Row],[max_5_n]]</f>
        <v>6</v>
      </c>
      <c r="BQ20" s="2">
        <f>((3*loinc_statistical_checks__32[[#This Row],[highest_non_outlier_value]])-loinc_statistical_checks__32[[#This Row],[min]])/2</f>
        <v>50.849999999999994</v>
      </c>
      <c r="BR20">
        <v>4</v>
      </c>
    </row>
    <row r="21" spans="1:70" x14ac:dyDescent="0.35">
      <c r="A21" s="1" t="s">
        <v>124</v>
      </c>
      <c r="B21" s="1" t="s">
        <v>125</v>
      </c>
      <c r="C21" s="1" t="s">
        <v>58</v>
      </c>
      <c r="D21" s="1" t="s">
        <v>59</v>
      </c>
      <c r="E21" s="1" t="s">
        <v>115</v>
      </c>
      <c r="F21" s="1" t="s">
        <v>116</v>
      </c>
      <c r="G21">
        <v>86539</v>
      </c>
      <c r="H21">
        <v>33240</v>
      </c>
      <c r="J21" s="10">
        <f>loinc_statistical_checks__32[[#This Row],[min_n]]</f>
        <v>1</v>
      </c>
      <c r="K21" s="10"/>
      <c r="L21" s="10" t="s">
        <v>427</v>
      </c>
      <c r="M21" s="14">
        <v>1E-4</v>
      </c>
      <c r="N21">
        <v>0</v>
      </c>
      <c r="O21">
        <v>1</v>
      </c>
      <c r="P21">
        <v>1</v>
      </c>
      <c r="Q21">
        <v>4</v>
      </c>
      <c r="R21">
        <v>2</v>
      </c>
      <c r="S21">
        <v>9</v>
      </c>
      <c r="T21">
        <v>3</v>
      </c>
      <c r="U21">
        <v>17</v>
      </c>
      <c r="V21">
        <v>4</v>
      </c>
      <c r="W21">
        <v>28</v>
      </c>
      <c r="X21">
        <v>4</v>
      </c>
      <c r="Y21" s="17">
        <v>42</v>
      </c>
      <c r="Z21" s="4">
        <v>64</v>
      </c>
      <c r="AA21" s="18">
        <v>100</v>
      </c>
      <c r="AB21">
        <v>2753.65</v>
      </c>
      <c r="AC21">
        <v>4658</v>
      </c>
      <c r="AD21">
        <v>1</v>
      </c>
      <c r="AE21">
        <v>8.0000000000000002E-3</v>
      </c>
      <c r="AF21">
        <v>4695</v>
      </c>
      <c r="AG21">
        <v>1</v>
      </c>
      <c r="AH21">
        <v>3.0000000000000001E-3</v>
      </c>
      <c r="AI21">
        <v>4707</v>
      </c>
      <c r="AJ21">
        <v>1</v>
      </c>
      <c r="AK21">
        <v>2E-3</v>
      </c>
      <c r="AL21">
        <v>4717</v>
      </c>
      <c r="AM21">
        <v>1</v>
      </c>
      <c r="AN21">
        <v>1.7000000000000001E-2</v>
      </c>
      <c r="AO21">
        <v>4801</v>
      </c>
      <c r="AP21">
        <v>1</v>
      </c>
      <c r="AQ21">
        <v>2.8000000000000001E-2</v>
      </c>
      <c r="AR21">
        <v>4938</v>
      </c>
      <c r="AS21">
        <v>1</v>
      </c>
      <c r="AT21">
        <v>0.193</v>
      </c>
      <c r="AU21">
        <v>6120</v>
      </c>
      <c r="AV21">
        <v>1</v>
      </c>
      <c r="AW21">
        <v>9.6000000000000002E-2</v>
      </c>
      <c r="AX21">
        <v>6770</v>
      </c>
      <c r="AY21">
        <v>1</v>
      </c>
      <c r="AZ21">
        <v>0.43099999999999999</v>
      </c>
      <c r="BA21">
        <v>11890</v>
      </c>
      <c r="BB21">
        <v>1</v>
      </c>
      <c r="BC21">
        <v>0.72299999999999998</v>
      </c>
      <c r="BD21">
        <v>42966</v>
      </c>
      <c r="BE21">
        <v>1</v>
      </c>
      <c r="BF21">
        <v>0.59299999999999997</v>
      </c>
      <c r="BG21" s="1" t="s">
        <v>43</v>
      </c>
      <c r="BI21">
        <v>2</v>
      </c>
      <c r="BJ21" t="s">
        <v>390</v>
      </c>
      <c r="BK21" t="s">
        <v>43</v>
      </c>
      <c r="BL21" t="s">
        <v>199</v>
      </c>
      <c r="BN21" s="2">
        <v>6770</v>
      </c>
      <c r="BO21">
        <v>1</v>
      </c>
      <c r="BP21">
        <v>2</v>
      </c>
      <c r="BQ21" s="2">
        <v>10155</v>
      </c>
      <c r="BR21">
        <v>2</v>
      </c>
    </row>
    <row r="22" spans="1:70" x14ac:dyDescent="0.35">
      <c r="A22" s="1" t="s">
        <v>126</v>
      </c>
      <c r="B22" s="1" t="s">
        <v>127</v>
      </c>
      <c r="C22" s="1" t="s">
        <v>58</v>
      </c>
      <c r="D22" s="1" t="s">
        <v>59</v>
      </c>
      <c r="E22" s="1" t="s">
        <v>65</v>
      </c>
      <c r="F22" s="1" t="s">
        <v>66</v>
      </c>
      <c r="G22">
        <v>31237</v>
      </c>
      <c r="H22">
        <v>7969</v>
      </c>
      <c r="J22" s="10"/>
      <c r="K22" s="10"/>
      <c r="L22" s="10" t="s">
        <v>428</v>
      </c>
      <c r="M22" s="13">
        <v>0</v>
      </c>
      <c r="N22">
        <v>0.6</v>
      </c>
      <c r="O22">
        <v>17</v>
      </c>
      <c r="P22">
        <v>0.7</v>
      </c>
      <c r="Q22">
        <v>34</v>
      </c>
      <c r="R22">
        <v>0.8</v>
      </c>
      <c r="S22">
        <v>43</v>
      </c>
      <c r="T22">
        <v>0.9</v>
      </c>
      <c r="U22">
        <v>61</v>
      </c>
      <c r="V22">
        <v>1</v>
      </c>
      <c r="W22">
        <v>212</v>
      </c>
      <c r="X22">
        <v>0.6</v>
      </c>
      <c r="Y22" s="17">
        <v>2.4</v>
      </c>
      <c r="Z22" s="4">
        <v>3.9</v>
      </c>
      <c r="AA22" s="18">
        <v>8.6</v>
      </c>
      <c r="AB22">
        <v>710772.7</v>
      </c>
      <c r="AC22">
        <v>1030800</v>
      </c>
      <c r="AD22">
        <v>1</v>
      </c>
      <c r="AE22">
        <v>0.01</v>
      </c>
      <c r="AF22">
        <v>1041100</v>
      </c>
      <c r="AG22">
        <v>1</v>
      </c>
      <c r="AH22">
        <v>5.0999999999999997E-2</v>
      </c>
      <c r="AI22">
        <v>1097600</v>
      </c>
      <c r="AJ22">
        <v>1</v>
      </c>
      <c r="AK22">
        <v>1.0999999999999999E-2</v>
      </c>
      <c r="AL22">
        <v>1109800</v>
      </c>
      <c r="AM22">
        <v>1</v>
      </c>
      <c r="AN22">
        <v>1E-3</v>
      </c>
      <c r="AO22">
        <v>1110800</v>
      </c>
      <c r="AP22">
        <v>1</v>
      </c>
      <c r="AQ22">
        <v>1.6E-2</v>
      </c>
      <c r="AR22">
        <v>1129200</v>
      </c>
      <c r="AS22">
        <v>1</v>
      </c>
      <c r="AT22">
        <v>1.2999999999999999E-2</v>
      </c>
      <c r="AU22">
        <v>1143600</v>
      </c>
      <c r="AV22">
        <v>1</v>
      </c>
      <c r="AW22">
        <v>5.1999999999999998E-2</v>
      </c>
      <c r="AX22">
        <v>1205800</v>
      </c>
      <c r="AY22">
        <v>1</v>
      </c>
      <c r="AZ22">
        <v>0.125</v>
      </c>
      <c r="BA22">
        <v>1377300</v>
      </c>
      <c r="BB22">
        <v>1</v>
      </c>
      <c r="BC22">
        <v>0.157</v>
      </c>
      <c r="BD22">
        <v>1634000</v>
      </c>
      <c r="BE22">
        <v>1</v>
      </c>
      <c r="BF22">
        <v>0.56499999999999995</v>
      </c>
      <c r="BG22" s="1" t="s">
        <v>49</v>
      </c>
      <c r="BJ22" t="s">
        <v>390</v>
      </c>
      <c r="BK22" t="s">
        <v>49</v>
      </c>
      <c r="BL22" t="s">
        <v>199</v>
      </c>
      <c r="BN22" s="2">
        <v>1634000</v>
      </c>
      <c r="BO22">
        <v>1</v>
      </c>
      <c r="BQ22" s="2">
        <v>2450999.7000000002</v>
      </c>
    </row>
    <row r="23" spans="1:70" x14ac:dyDescent="0.35">
      <c r="A23" s="1" t="s">
        <v>128</v>
      </c>
      <c r="B23" s="1" t="s">
        <v>129</v>
      </c>
      <c r="C23" s="1" t="s">
        <v>58</v>
      </c>
      <c r="D23" s="1" t="s">
        <v>59</v>
      </c>
      <c r="E23" s="1" t="s">
        <v>72</v>
      </c>
      <c r="F23" s="1" t="s">
        <v>73</v>
      </c>
      <c r="G23">
        <v>3120762</v>
      </c>
      <c r="H23">
        <v>244190</v>
      </c>
      <c r="J23" s="10"/>
      <c r="K23" s="10"/>
      <c r="L23" s="10"/>
      <c r="M23" s="13">
        <f>((3*loinc_statistical_checks__32[[#This Row],[min]])-loinc_statistical_checks__32[[#This Row],[max]])/2</f>
        <v>-80</v>
      </c>
      <c r="N23">
        <v>-23</v>
      </c>
      <c r="O23">
        <v>1</v>
      </c>
      <c r="P23">
        <v>-22</v>
      </c>
      <c r="Q23">
        <v>2</v>
      </c>
      <c r="R23">
        <v>-21</v>
      </c>
      <c r="S23">
        <v>1</v>
      </c>
      <c r="T23">
        <v>-14</v>
      </c>
      <c r="U23">
        <v>1</v>
      </c>
      <c r="V23">
        <v>-11</v>
      </c>
      <c r="W23">
        <v>1</v>
      </c>
      <c r="X23">
        <v>5</v>
      </c>
      <c r="Y23" s="17">
        <v>12</v>
      </c>
      <c r="Z23" s="4">
        <v>14</v>
      </c>
      <c r="AA23" s="18">
        <v>16</v>
      </c>
      <c r="AB23">
        <v>36</v>
      </c>
      <c r="AC23">
        <v>63</v>
      </c>
      <c r="AD23">
        <v>1</v>
      </c>
      <c r="AE23">
        <v>1.0999999999999999E-2</v>
      </c>
      <c r="AF23">
        <v>64</v>
      </c>
      <c r="AG23">
        <v>1</v>
      </c>
      <c r="AH23">
        <v>2.1999999999999999E-2</v>
      </c>
      <c r="AI23">
        <v>66</v>
      </c>
      <c r="AJ23">
        <v>1</v>
      </c>
      <c r="AK23">
        <v>3.3000000000000002E-2</v>
      </c>
      <c r="AL23">
        <v>69</v>
      </c>
      <c r="AM23">
        <v>1</v>
      </c>
      <c r="AN23">
        <v>2.1000000000000001E-2</v>
      </c>
      <c r="AO23">
        <v>71</v>
      </c>
      <c r="AP23">
        <v>1</v>
      </c>
      <c r="AQ23">
        <v>2.1000000000000001E-2</v>
      </c>
      <c r="AR23">
        <v>73</v>
      </c>
      <c r="AS23">
        <v>1</v>
      </c>
      <c r="AT23">
        <v>0.03</v>
      </c>
      <c r="AU23">
        <v>76</v>
      </c>
      <c r="AV23">
        <v>1</v>
      </c>
      <c r="AW23">
        <v>0.01</v>
      </c>
      <c r="AX23">
        <v>77</v>
      </c>
      <c r="AY23">
        <v>1</v>
      </c>
      <c r="AZ23">
        <v>0.107</v>
      </c>
      <c r="BA23">
        <v>89</v>
      </c>
      <c r="BB23">
        <v>2</v>
      </c>
      <c r="BC23">
        <v>1.7999999999999999E-2</v>
      </c>
      <c r="BD23">
        <v>91</v>
      </c>
      <c r="BE23">
        <v>1</v>
      </c>
      <c r="BF23">
        <v>0.48199999999999998</v>
      </c>
      <c r="BG23" s="1" t="s">
        <v>49</v>
      </c>
      <c r="BJ23" t="s">
        <v>390</v>
      </c>
      <c r="BK23" t="s">
        <v>49</v>
      </c>
      <c r="BL23" t="s">
        <v>199</v>
      </c>
      <c r="BN23" s="2">
        <v>91</v>
      </c>
      <c r="BO23">
        <v>1</v>
      </c>
      <c r="BQ23" s="2">
        <v>148</v>
      </c>
    </row>
    <row r="24" spans="1:70" x14ac:dyDescent="0.35">
      <c r="A24" s="1" t="s">
        <v>130</v>
      </c>
      <c r="B24" s="1" t="s">
        <v>131</v>
      </c>
      <c r="C24" s="1" t="s">
        <v>58</v>
      </c>
      <c r="D24" s="1" t="s">
        <v>59</v>
      </c>
      <c r="E24" s="1" t="s">
        <v>61</v>
      </c>
      <c r="F24" s="1" t="s">
        <v>132</v>
      </c>
      <c r="G24">
        <v>14806</v>
      </c>
      <c r="H24">
        <v>6619</v>
      </c>
      <c r="J24" s="10"/>
      <c r="K24" s="10"/>
      <c r="L24" s="10" t="s">
        <v>428</v>
      </c>
      <c r="M24" s="13">
        <v>0</v>
      </c>
      <c r="N24">
        <v>0</v>
      </c>
      <c r="O24">
        <v>2</v>
      </c>
      <c r="P24">
        <v>5</v>
      </c>
      <c r="Q24">
        <v>184</v>
      </c>
      <c r="R24">
        <v>6</v>
      </c>
      <c r="S24">
        <v>164</v>
      </c>
      <c r="T24">
        <v>7</v>
      </c>
      <c r="U24">
        <v>149</v>
      </c>
      <c r="V24">
        <v>8</v>
      </c>
      <c r="W24">
        <v>128</v>
      </c>
      <c r="X24">
        <v>5</v>
      </c>
      <c r="Y24" s="17">
        <v>201</v>
      </c>
      <c r="Z24" s="4">
        <v>2189.5</v>
      </c>
      <c r="AA24" s="18">
        <v>21508</v>
      </c>
      <c r="AB24">
        <v>462929.70199999999</v>
      </c>
      <c r="AC24">
        <v>383007</v>
      </c>
      <c r="AD24">
        <v>1</v>
      </c>
      <c r="AE24">
        <v>4.8000000000000001E-2</v>
      </c>
      <c r="AF24">
        <v>402460</v>
      </c>
      <c r="AG24">
        <v>1</v>
      </c>
      <c r="AH24">
        <v>8.1000000000000003E-2</v>
      </c>
      <c r="AI24">
        <v>437894</v>
      </c>
      <c r="AJ24">
        <v>1</v>
      </c>
      <c r="AK24">
        <v>8.6999999999999994E-2</v>
      </c>
      <c r="AL24">
        <v>479865</v>
      </c>
      <c r="AM24">
        <v>1</v>
      </c>
      <c r="AN24">
        <v>0.23899999999999999</v>
      </c>
      <c r="AO24">
        <v>630252</v>
      </c>
      <c r="AP24">
        <v>1</v>
      </c>
      <c r="AQ24">
        <v>0.106</v>
      </c>
      <c r="AR24">
        <v>704966</v>
      </c>
      <c r="AS24">
        <v>1</v>
      </c>
      <c r="AT24">
        <v>4.1000000000000002E-2</v>
      </c>
      <c r="AU24">
        <v>735352</v>
      </c>
      <c r="AV24">
        <v>1</v>
      </c>
      <c r="AW24">
        <v>9.7000000000000003E-2</v>
      </c>
      <c r="AX24">
        <v>814294</v>
      </c>
      <c r="AY24">
        <v>1</v>
      </c>
      <c r="AZ24">
        <v>7.0999999999999994E-2</v>
      </c>
      <c r="BA24">
        <v>876703</v>
      </c>
      <c r="BB24">
        <v>1</v>
      </c>
      <c r="BC24">
        <v>0.36499999999999999</v>
      </c>
      <c r="BD24">
        <v>1380344</v>
      </c>
      <c r="BE24">
        <v>1</v>
      </c>
      <c r="BF24">
        <v>0.47199999999999998</v>
      </c>
      <c r="BG24" s="1" t="s">
        <v>46</v>
      </c>
      <c r="BI24">
        <v>1</v>
      </c>
      <c r="BJ24" t="s">
        <v>390</v>
      </c>
      <c r="BK24" t="s">
        <v>46</v>
      </c>
      <c r="BL24" t="s">
        <v>199</v>
      </c>
      <c r="BN24" s="2">
        <v>876703</v>
      </c>
      <c r="BO24">
        <v>1</v>
      </c>
      <c r="BP24">
        <v>1</v>
      </c>
      <c r="BQ24" s="2">
        <v>1315054.5</v>
      </c>
      <c r="BR24">
        <v>1</v>
      </c>
    </row>
    <row r="25" spans="1:70" x14ac:dyDescent="0.35">
      <c r="A25" s="1" t="s">
        <v>133</v>
      </c>
      <c r="B25" s="1" t="s">
        <v>134</v>
      </c>
      <c r="C25" s="1" t="s">
        <v>58</v>
      </c>
      <c r="D25" s="1" t="s">
        <v>59</v>
      </c>
      <c r="E25" s="1" t="s">
        <v>65</v>
      </c>
      <c r="F25" s="1" t="s">
        <v>86</v>
      </c>
      <c r="G25">
        <v>2265760</v>
      </c>
      <c r="H25">
        <v>166374</v>
      </c>
      <c r="J25" s="10">
        <f>loinc_statistical_checks__32[[#This Row],[min_n]]</f>
        <v>9</v>
      </c>
      <c r="K25" s="10"/>
      <c r="L25" s="11" t="s">
        <v>427</v>
      </c>
      <c r="M25" s="14">
        <v>1E-4</v>
      </c>
      <c r="N25">
        <v>0</v>
      </c>
      <c r="O25">
        <v>9</v>
      </c>
      <c r="P25">
        <v>0.1</v>
      </c>
      <c r="Q25">
        <v>10</v>
      </c>
      <c r="R25">
        <v>0.2</v>
      </c>
      <c r="S25">
        <v>21</v>
      </c>
      <c r="T25">
        <v>0.3</v>
      </c>
      <c r="U25">
        <v>32</v>
      </c>
      <c r="V25">
        <v>0.4</v>
      </c>
      <c r="W25">
        <v>46</v>
      </c>
      <c r="X25">
        <v>0.9</v>
      </c>
      <c r="Y25" s="17">
        <v>1.8</v>
      </c>
      <c r="Z25" s="4">
        <v>2</v>
      </c>
      <c r="AA25" s="18">
        <v>2.2000000000000002</v>
      </c>
      <c r="AB25">
        <v>5.5</v>
      </c>
      <c r="AC25">
        <v>45</v>
      </c>
      <c r="AD25">
        <v>1</v>
      </c>
      <c r="AE25">
        <v>2.1999999999999999E-2</v>
      </c>
      <c r="AF25">
        <v>46</v>
      </c>
      <c r="AG25">
        <v>1</v>
      </c>
      <c r="AH25">
        <v>2.1000000000000001E-2</v>
      </c>
      <c r="AI25">
        <v>47</v>
      </c>
      <c r="AJ25">
        <v>1</v>
      </c>
      <c r="AK25">
        <v>0.14499999999999999</v>
      </c>
      <c r="AL25">
        <v>55</v>
      </c>
      <c r="AM25">
        <v>3</v>
      </c>
      <c r="AN25">
        <v>1.7999999999999999E-2</v>
      </c>
      <c r="AO25">
        <v>56</v>
      </c>
      <c r="AP25">
        <v>1</v>
      </c>
      <c r="AQ25">
        <v>3.4000000000000002E-2</v>
      </c>
      <c r="AR25">
        <v>58</v>
      </c>
      <c r="AS25">
        <v>1</v>
      </c>
      <c r="AT25">
        <v>0.108</v>
      </c>
      <c r="AU25">
        <v>65</v>
      </c>
      <c r="AV25">
        <v>1</v>
      </c>
      <c r="AW25">
        <v>0.24399999999999999</v>
      </c>
      <c r="AX25">
        <v>86</v>
      </c>
      <c r="AY25">
        <v>1</v>
      </c>
      <c r="AZ25">
        <v>0.32800000000000001</v>
      </c>
      <c r="BA25">
        <v>128</v>
      </c>
      <c r="BB25">
        <v>1</v>
      </c>
      <c r="BC25">
        <v>0.2</v>
      </c>
      <c r="BD25">
        <v>160</v>
      </c>
      <c r="BE25">
        <v>1</v>
      </c>
      <c r="BF25">
        <v>0.96599999999999997</v>
      </c>
      <c r="BG25" s="1" t="s">
        <v>49</v>
      </c>
      <c r="BJ25" t="s">
        <v>392</v>
      </c>
      <c r="BK25" t="s">
        <v>28</v>
      </c>
      <c r="BL25" t="s">
        <v>393</v>
      </c>
      <c r="BM25" t="s">
        <v>396</v>
      </c>
      <c r="BN25" s="2">
        <f>loinc_statistical_checks__32[[#This Row],[max_7]]</f>
        <v>47</v>
      </c>
      <c r="BO25">
        <f>loinc_statistical_checks__32[[#This Row],[max_7_n]]</f>
        <v>1</v>
      </c>
      <c r="BP25">
        <f>loinc_statistical_checks__32[[#This Row],[max_n]]+loinc_statistical_checks__32[[#This Row],[max_1_n]]+loinc_statistical_checks__32[[#This Row],[max_2_n]]+loinc_statistical_checks__32[[#This Row],[max_3_n]]+loinc_statistical_checks__32[[#This Row],[max_4_n]]+loinc_statistical_checks__32[[#This Row],[max_5_n]]+loinc_statistical_checks__32[[#This Row],[max_6_n]]</f>
        <v>9</v>
      </c>
      <c r="BQ25" s="2">
        <f>((3*loinc_statistical_checks__32[[#This Row],[highest_non_outlier_value]])-loinc_statistical_checks__32[[#This Row],[min]])/2</f>
        <v>70.5</v>
      </c>
      <c r="BR25">
        <v>5</v>
      </c>
    </row>
    <row r="26" spans="1:70" x14ac:dyDescent="0.35">
      <c r="A26" s="1" t="s">
        <v>135</v>
      </c>
      <c r="B26" s="1" t="s">
        <v>136</v>
      </c>
      <c r="C26" s="1" t="s">
        <v>58</v>
      </c>
      <c r="D26" s="1" t="s">
        <v>59</v>
      </c>
      <c r="E26" s="1" t="s">
        <v>115</v>
      </c>
      <c r="F26" s="1" t="s">
        <v>116</v>
      </c>
      <c r="G26">
        <v>1389258</v>
      </c>
      <c r="H26">
        <v>167335</v>
      </c>
      <c r="J26" s="10">
        <f>loinc_statistical_checks__32[[#This Row],[min_n]]</f>
        <v>9</v>
      </c>
      <c r="K26" s="10"/>
      <c r="L26" s="10" t="s">
        <v>427</v>
      </c>
      <c r="M26" s="14">
        <v>1E-4</v>
      </c>
      <c r="N26">
        <v>0</v>
      </c>
      <c r="O26">
        <v>9</v>
      </c>
      <c r="P26">
        <v>1</v>
      </c>
      <c r="Q26">
        <v>11</v>
      </c>
      <c r="R26">
        <v>2</v>
      </c>
      <c r="S26">
        <v>21</v>
      </c>
      <c r="T26">
        <v>3</v>
      </c>
      <c r="U26">
        <v>39</v>
      </c>
      <c r="V26">
        <v>4</v>
      </c>
      <c r="W26">
        <v>81</v>
      </c>
      <c r="X26">
        <v>6</v>
      </c>
      <c r="Y26" s="17">
        <v>19</v>
      </c>
      <c r="Z26" s="4">
        <v>27</v>
      </c>
      <c r="AA26" s="18">
        <v>46</v>
      </c>
      <c r="AB26">
        <v>8550</v>
      </c>
      <c r="AC26">
        <v>28904</v>
      </c>
      <c r="AD26">
        <v>1</v>
      </c>
      <c r="AE26">
        <v>2E-3</v>
      </c>
      <c r="AF26">
        <v>28960</v>
      </c>
      <c r="AG26">
        <v>1</v>
      </c>
      <c r="AH26">
        <v>0.03</v>
      </c>
      <c r="AI26">
        <v>29850</v>
      </c>
      <c r="AJ26">
        <v>1</v>
      </c>
      <c r="AK26">
        <v>7.0000000000000007E-2</v>
      </c>
      <c r="AL26">
        <v>32085</v>
      </c>
      <c r="AM26">
        <v>1</v>
      </c>
      <c r="AN26">
        <v>3.0000000000000001E-3</v>
      </c>
      <c r="AO26">
        <v>32170</v>
      </c>
      <c r="AP26">
        <v>1</v>
      </c>
      <c r="AQ26">
        <v>5.5E-2</v>
      </c>
      <c r="AR26">
        <v>34040</v>
      </c>
      <c r="AS26">
        <v>1</v>
      </c>
      <c r="AT26">
        <v>3.9E-2</v>
      </c>
      <c r="AU26">
        <v>35435</v>
      </c>
      <c r="AV26">
        <v>1</v>
      </c>
      <c r="AW26">
        <v>2.7E-2</v>
      </c>
      <c r="AX26">
        <v>36400</v>
      </c>
      <c r="AY26">
        <v>1</v>
      </c>
      <c r="AZ26">
        <v>0.128</v>
      </c>
      <c r="BA26">
        <v>41730</v>
      </c>
      <c r="BB26">
        <v>1</v>
      </c>
      <c r="BC26">
        <v>2.1000000000000001E-2</v>
      </c>
      <c r="BD26">
        <v>42606</v>
      </c>
      <c r="BE26">
        <v>1</v>
      </c>
      <c r="BF26">
        <v>0.79900000000000004</v>
      </c>
      <c r="BG26" s="1" t="s">
        <v>49</v>
      </c>
      <c r="BJ26" t="s">
        <v>390</v>
      </c>
      <c r="BK26" t="s">
        <v>49</v>
      </c>
      <c r="BL26" t="s">
        <v>199</v>
      </c>
      <c r="BN26" s="2">
        <v>42606</v>
      </c>
      <c r="BO26">
        <v>1</v>
      </c>
      <c r="BQ26" s="2">
        <v>63909</v>
      </c>
    </row>
    <row r="27" spans="1:70" x14ac:dyDescent="0.35">
      <c r="A27" s="1" t="s">
        <v>137</v>
      </c>
      <c r="B27" s="1" t="s">
        <v>138</v>
      </c>
      <c r="C27" s="1" t="s">
        <v>58</v>
      </c>
      <c r="D27" s="1" t="s">
        <v>59</v>
      </c>
      <c r="E27" s="1" t="s">
        <v>72</v>
      </c>
      <c r="F27" s="1" t="s">
        <v>73</v>
      </c>
      <c r="G27">
        <v>3152166</v>
      </c>
      <c r="H27">
        <v>246600</v>
      </c>
      <c r="J27" s="10"/>
      <c r="K27" s="10"/>
      <c r="L27" s="10" t="s">
        <v>427</v>
      </c>
      <c r="M27" s="14">
        <v>1E-4</v>
      </c>
      <c r="N27">
        <v>2</v>
      </c>
      <c r="O27">
        <v>28</v>
      </c>
      <c r="P27">
        <v>2.5</v>
      </c>
      <c r="Q27">
        <v>1</v>
      </c>
      <c r="R27">
        <v>3</v>
      </c>
      <c r="S27">
        <v>63</v>
      </c>
      <c r="T27">
        <v>3.3</v>
      </c>
      <c r="U27">
        <v>1</v>
      </c>
      <c r="V27">
        <v>3.4</v>
      </c>
      <c r="W27">
        <v>1</v>
      </c>
      <c r="X27">
        <v>7</v>
      </c>
      <c r="Y27" s="17">
        <v>23</v>
      </c>
      <c r="Z27" s="4">
        <v>26</v>
      </c>
      <c r="AA27" s="18">
        <v>28</v>
      </c>
      <c r="AB27">
        <v>45</v>
      </c>
      <c r="AC27">
        <v>59</v>
      </c>
      <c r="AD27">
        <v>1</v>
      </c>
      <c r="AE27">
        <v>1.7000000000000001E-2</v>
      </c>
      <c r="AF27">
        <v>60</v>
      </c>
      <c r="AG27">
        <v>1</v>
      </c>
      <c r="AH27">
        <v>7.9000000000000001E-2</v>
      </c>
      <c r="AI27">
        <v>65</v>
      </c>
      <c r="AJ27">
        <v>1</v>
      </c>
      <c r="AK27">
        <v>0.13700000000000001</v>
      </c>
      <c r="AL27">
        <v>75</v>
      </c>
      <c r="AM27">
        <v>1</v>
      </c>
      <c r="AN27">
        <v>0.215</v>
      </c>
      <c r="AO27">
        <v>95</v>
      </c>
      <c r="AP27">
        <v>1</v>
      </c>
      <c r="AQ27">
        <v>2.1000000000000001E-2</v>
      </c>
      <c r="AR27">
        <v>97</v>
      </c>
      <c r="AS27">
        <v>1</v>
      </c>
      <c r="AT27">
        <v>0.01</v>
      </c>
      <c r="AU27">
        <v>98</v>
      </c>
      <c r="AV27">
        <v>1</v>
      </c>
      <c r="AW27">
        <v>0.10299999999999999</v>
      </c>
      <c r="AX27">
        <v>109</v>
      </c>
      <c r="AY27">
        <v>1</v>
      </c>
      <c r="AZ27">
        <v>0.17699999999999999</v>
      </c>
      <c r="BA27">
        <v>132</v>
      </c>
      <c r="BB27">
        <v>1</v>
      </c>
      <c r="BC27">
        <v>0.40400000000000003</v>
      </c>
      <c r="BD27">
        <v>220</v>
      </c>
      <c r="BE27">
        <v>1</v>
      </c>
      <c r="BF27">
        <v>0.66900000000000004</v>
      </c>
      <c r="BG27" s="1" t="s">
        <v>46</v>
      </c>
      <c r="BI27">
        <v>1</v>
      </c>
      <c r="BJ27" t="s">
        <v>390</v>
      </c>
      <c r="BK27" t="s">
        <v>49</v>
      </c>
      <c r="BL27" t="s">
        <v>199</v>
      </c>
      <c r="BM27" t="s">
        <v>199</v>
      </c>
      <c r="BN27" s="2">
        <v>132</v>
      </c>
      <c r="BO27">
        <v>1</v>
      </c>
      <c r="BP27">
        <v>1</v>
      </c>
      <c r="BQ27" s="7">
        <v>197</v>
      </c>
      <c r="BR27">
        <v>1</v>
      </c>
    </row>
    <row r="28" spans="1:70" x14ac:dyDescent="0.35">
      <c r="A28" s="1" t="s">
        <v>139</v>
      </c>
      <c r="B28" s="1" t="s">
        <v>140</v>
      </c>
      <c r="C28" s="1" t="s">
        <v>58</v>
      </c>
      <c r="D28" s="1" t="s">
        <v>59</v>
      </c>
      <c r="E28" s="1" t="s">
        <v>65</v>
      </c>
      <c r="F28" s="1" t="s">
        <v>86</v>
      </c>
      <c r="G28">
        <v>81707</v>
      </c>
      <c r="H28">
        <v>25337</v>
      </c>
      <c r="J28" s="10"/>
      <c r="K28" s="10"/>
      <c r="L28" s="10" t="s">
        <v>428</v>
      </c>
      <c r="M28" s="13">
        <v>0</v>
      </c>
      <c r="N28">
        <v>0</v>
      </c>
      <c r="O28">
        <v>754</v>
      </c>
      <c r="P28">
        <v>0.1</v>
      </c>
      <c r="Q28">
        <v>23013</v>
      </c>
      <c r="R28">
        <v>0.2</v>
      </c>
      <c r="S28">
        <v>12600</v>
      </c>
      <c r="T28">
        <v>0.3</v>
      </c>
      <c r="U28">
        <v>7115</v>
      </c>
      <c r="V28">
        <v>0.4</v>
      </c>
      <c r="W28">
        <v>4610</v>
      </c>
      <c r="X28">
        <v>0</v>
      </c>
      <c r="Y28" s="17">
        <v>0.1</v>
      </c>
      <c r="Z28" s="4">
        <v>0.3</v>
      </c>
      <c r="AA28" s="18">
        <v>1.3</v>
      </c>
      <c r="AB28">
        <v>39.515000000000001</v>
      </c>
      <c r="AC28">
        <v>46</v>
      </c>
      <c r="AD28">
        <v>1</v>
      </c>
      <c r="AE28">
        <v>2.1000000000000001E-2</v>
      </c>
      <c r="AF28">
        <v>47</v>
      </c>
      <c r="AG28">
        <v>1</v>
      </c>
      <c r="AH28">
        <v>1.0999999999999999E-2</v>
      </c>
      <c r="AI28">
        <v>47.5</v>
      </c>
      <c r="AJ28">
        <v>1</v>
      </c>
      <c r="AK28">
        <v>2.1000000000000001E-2</v>
      </c>
      <c r="AL28">
        <v>48.5</v>
      </c>
      <c r="AM28">
        <v>1</v>
      </c>
      <c r="AN28">
        <v>0.01</v>
      </c>
      <c r="AO28">
        <v>49</v>
      </c>
      <c r="AP28">
        <v>1</v>
      </c>
      <c r="AQ28">
        <v>0.02</v>
      </c>
      <c r="AR28">
        <v>50</v>
      </c>
      <c r="AS28">
        <v>1</v>
      </c>
      <c r="AT28">
        <v>8.0000000000000002E-3</v>
      </c>
      <c r="AU28">
        <v>50.4</v>
      </c>
      <c r="AV28">
        <v>1</v>
      </c>
      <c r="AW28">
        <v>8.4000000000000005E-2</v>
      </c>
      <c r="AX28">
        <v>55</v>
      </c>
      <c r="AY28">
        <v>1</v>
      </c>
      <c r="AZ28">
        <v>0.13700000000000001</v>
      </c>
      <c r="BA28">
        <v>63.7</v>
      </c>
      <c r="BB28">
        <v>1</v>
      </c>
      <c r="BC28">
        <v>6.3E-2</v>
      </c>
      <c r="BD28">
        <v>68</v>
      </c>
      <c r="BE28">
        <v>1</v>
      </c>
      <c r="BF28">
        <v>0.41899999999999998</v>
      </c>
      <c r="BG28" s="1" t="s">
        <v>49</v>
      </c>
      <c r="BJ28" t="s">
        <v>390</v>
      </c>
      <c r="BK28" t="s">
        <v>49</v>
      </c>
      <c r="BL28" t="s">
        <v>199</v>
      </c>
      <c r="BN28" s="2">
        <v>68</v>
      </c>
      <c r="BO28">
        <v>1</v>
      </c>
      <c r="BQ28" s="2">
        <v>102</v>
      </c>
    </row>
    <row r="29" spans="1:70" x14ac:dyDescent="0.35">
      <c r="A29" s="1" t="s">
        <v>141</v>
      </c>
      <c r="B29" s="1" t="s">
        <v>142</v>
      </c>
      <c r="C29" s="1" t="s">
        <v>58</v>
      </c>
      <c r="D29" s="1" t="s">
        <v>59</v>
      </c>
      <c r="E29" s="1" t="s">
        <v>65</v>
      </c>
      <c r="F29" s="1" t="s">
        <v>86</v>
      </c>
      <c r="G29">
        <v>91092</v>
      </c>
      <c r="H29">
        <v>27757</v>
      </c>
      <c r="I29">
        <v>27</v>
      </c>
      <c r="J29" s="10"/>
      <c r="K29" s="10"/>
      <c r="L29" s="10" t="s">
        <v>428</v>
      </c>
      <c r="M29" s="13">
        <v>0</v>
      </c>
      <c r="N29">
        <v>0</v>
      </c>
      <c r="O29">
        <v>450</v>
      </c>
      <c r="P29">
        <v>0.1</v>
      </c>
      <c r="Q29">
        <v>5035</v>
      </c>
      <c r="R29">
        <v>0.2</v>
      </c>
      <c r="S29">
        <v>12379</v>
      </c>
      <c r="T29">
        <v>0.3</v>
      </c>
      <c r="U29">
        <v>13361</v>
      </c>
      <c r="V29">
        <v>0.4</v>
      </c>
      <c r="W29">
        <v>10414</v>
      </c>
      <c r="X29">
        <v>0</v>
      </c>
      <c r="Y29" s="17">
        <v>0.3</v>
      </c>
      <c r="Z29" s="4">
        <v>0.5</v>
      </c>
      <c r="AA29" s="18">
        <v>1.1000000000000001</v>
      </c>
      <c r="AB29">
        <v>19.446999999999999</v>
      </c>
      <c r="AC29">
        <v>24.3</v>
      </c>
      <c r="AD29">
        <v>1</v>
      </c>
      <c r="AE29">
        <v>4.0000000000000001E-3</v>
      </c>
      <c r="AF29">
        <v>24.4</v>
      </c>
      <c r="AG29">
        <v>1</v>
      </c>
      <c r="AH29">
        <v>8.0000000000000002E-3</v>
      </c>
      <c r="AI29">
        <v>24.6</v>
      </c>
      <c r="AJ29">
        <v>1</v>
      </c>
      <c r="AK29">
        <v>1.6E-2</v>
      </c>
      <c r="AL29">
        <v>25</v>
      </c>
      <c r="AM29">
        <v>1</v>
      </c>
      <c r="AN29">
        <v>8.0000000000000002E-3</v>
      </c>
      <c r="AO29">
        <v>25.2</v>
      </c>
      <c r="AP29">
        <v>1</v>
      </c>
      <c r="AQ29">
        <v>2.3E-2</v>
      </c>
      <c r="AR29">
        <v>25.8</v>
      </c>
      <c r="AS29">
        <v>1</v>
      </c>
      <c r="AT29">
        <v>2.5999999999999999E-2</v>
      </c>
      <c r="AU29">
        <v>26.5</v>
      </c>
      <c r="AV29">
        <v>1</v>
      </c>
      <c r="AW29">
        <v>6.7000000000000004E-2</v>
      </c>
      <c r="AX29">
        <v>28.4</v>
      </c>
      <c r="AY29">
        <v>1</v>
      </c>
      <c r="AZ29">
        <v>2.1000000000000001E-2</v>
      </c>
      <c r="BA29">
        <v>29</v>
      </c>
      <c r="BB29">
        <v>1</v>
      </c>
      <c r="BC29">
        <v>0.02</v>
      </c>
      <c r="BD29">
        <v>29.6</v>
      </c>
      <c r="BE29">
        <v>1</v>
      </c>
      <c r="BF29">
        <v>0.34300000000000003</v>
      </c>
      <c r="BG29" s="1" t="s">
        <v>49</v>
      </c>
      <c r="BJ29" t="s">
        <v>390</v>
      </c>
      <c r="BK29" t="s">
        <v>49</v>
      </c>
      <c r="BL29" t="s">
        <v>199</v>
      </c>
      <c r="BN29" s="2">
        <v>29.6</v>
      </c>
      <c r="BO29">
        <v>1</v>
      </c>
      <c r="BQ29" s="2">
        <v>44.4</v>
      </c>
    </row>
    <row r="30" spans="1:70" x14ac:dyDescent="0.35">
      <c r="A30" s="1" t="s">
        <v>143</v>
      </c>
      <c r="B30" s="1" t="s">
        <v>144</v>
      </c>
      <c r="C30" s="1" t="s">
        <v>58</v>
      </c>
      <c r="D30" s="1" t="s">
        <v>59</v>
      </c>
      <c r="E30" s="1" t="s">
        <v>65</v>
      </c>
      <c r="F30" s="1" t="s">
        <v>86</v>
      </c>
      <c r="G30">
        <v>1219084</v>
      </c>
      <c r="H30">
        <v>153009</v>
      </c>
      <c r="J30" s="10"/>
      <c r="K30" s="10"/>
      <c r="L30" s="10" t="s">
        <v>428</v>
      </c>
      <c r="M30" s="13">
        <v>0</v>
      </c>
      <c r="N30">
        <v>0</v>
      </c>
      <c r="O30">
        <v>249</v>
      </c>
      <c r="P30">
        <v>0.1</v>
      </c>
      <c r="Q30">
        <v>16661</v>
      </c>
      <c r="R30">
        <v>0.2</v>
      </c>
      <c r="S30">
        <v>148541</v>
      </c>
      <c r="T30">
        <v>0.3</v>
      </c>
      <c r="U30">
        <v>201223</v>
      </c>
      <c r="V30">
        <v>0.4</v>
      </c>
      <c r="W30">
        <v>173721</v>
      </c>
      <c r="X30">
        <v>0.1</v>
      </c>
      <c r="Y30" s="17">
        <v>0.3</v>
      </c>
      <c r="Z30" s="4">
        <v>0.5</v>
      </c>
      <c r="AA30" s="18">
        <v>1</v>
      </c>
      <c r="AB30">
        <v>48.6</v>
      </c>
      <c r="AC30">
        <v>75.5</v>
      </c>
      <c r="AD30">
        <v>1</v>
      </c>
      <c r="AE30">
        <v>1E-3</v>
      </c>
      <c r="AF30">
        <v>75.599999999999994</v>
      </c>
      <c r="AG30">
        <v>2</v>
      </c>
      <c r="AH30">
        <v>0.01</v>
      </c>
      <c r="AI30">
        <v>76.400000000000006</v>
      </c>
      <c r="AJ30">
        <v>1</v>
      </c>
      <c r="AK30">
        <v>8.9999999999999993E-3</v>
      </c>
      <c r="AL30">
        <v>77.099999999999994</v>
      </c>
      <c r="AM30">
        <v>1</v>
      </c>
      <c r="AN30">
        <v>5.0000000000000001E-3</v>
      </c>
      <c r="AO30">
        <v>77.5</v>
      </c>
      <c r="AP30">
        <v>1</v>
      </c>
      <c r="AQ30">
        <v>6.0000000000000001E-3</v>
      </c>
      <c r="AR30">
        <v>78</v>
      </c>
      <c r="AS30">
        <v>2</v>
      </c>
      <c r="AT30">
        <v>8.0000000000000002E-3</v>
      </c>
      <c r="AU30">
        <v>78.599999999999994</v>
      </c>
      <c r="AV30">
        <v>1</v>
      </c>
      <c r="AW30">
        <v>8.0000000000000002E-3</v>
      </c>
      <c r="AX30">
        <v>79.2</v>
      </c>
      <c r="AY30">
        <v>1</v>
      </c>
      <c r="AZ30">
        <v>3.5999999999999997E-2</v>
      </c>
      <c r="BA30">
        <v>82.2</v>
      </c>
      <c r="BB30">
        <v>1</v>
      </c>
      <c r="BC30">
        <v>5.7000000000000002E-2</v>
      </c>
      <c r="BD30">
        <v>87.2</v>
      </c>
      <c r="BE30">
        <v>1</v>
      </c>
      <c r="BF30">
        <v>0.443</v>
      </c>
      <c r="BG30" s="1" t="s">
        <v>49</v>
      </c>
      <c r="BJ30" t="s">
        <v>390</v>
      </c>
      <c r="BK30" t="s">
        <v>49</v>
      </c>
      <c r="BL30" t="s">
        <v>199</v>
      </c>
      <c r="BN30" s="2">
        <v>87.2</v>
      </c>
      <c r="BO30">
        <v>1</v>
      </c>
      <c r="BQ30" s="2">
        <v>130.80000000000001</v>
      </c>
    </row>
    <row r="31" spans="1:70" x14ac:dyDescent="0.35">
      <c r="A31" s="1" t="s">
        <v>145</v>
      </c>
      <c r="B31" s="1" t="s">
        <v>146</v>
      </c>
      <c r="C31" s="1" t="s">
        <v>58</v>
      </c>
      <c r="D31" s="1" t="s">
        <v>59</v>
      </c>
      <c r="E31" s="1" t="s">
        <v>65</v>
      </c>
      <c r="F31" s="1" t="s">
        <v>147</v>
      </c>
      <c r="G31">
        <v>123755</v>
      </c>
      <c r="H31">
        <v>43986</v>
      </c>
      <c r="J31" s="10"/>
      <c r="K31" s="10"/>
      <c r="L31" s="10" t="s">
        <v>427</v>
      </c>
      <c r="M31" s="14">
        <v>1E-4</v>
      </c>
      <c r="N31">
        <v>0.1</v>
      </c>
      <c r="O31">
        <v>496</v>
      </c>
      <c r="P31">
        <v>0.2</v>
      </c>
      <c r="Q31">
        <v>1641</v>
      </c>
      <c r="R31">
        <v>0.3</v>
      </c>
      <c r="S31">
        <v>2077</v>
      </c>
      <c r="T31">
        <v>0.4</v>
      </c>
      <c r="U31">
        <v>2439</v>
      </c>
      <c r="V31">
        <v>0.5</v>
      </c>
      <c r="W31">
        <v>2662</v>
      </c>
      <c r="X31">
        <v>0.1</v>
      </c>
      <c r="Y31" s="17">
        <v>1.7</v>
      </c>
      <c r="Z31" s="4">
        <v>6</v>
      </c>
      <c r="AA31" s="18">
        <v>31.2</v>
      </c>
      <c r="AB31">
        <v>296.60000000000002</v>
      </c>
      <c r="AC31">
        <v>392.4</v>
      </c>
      <c r="AD31">
        <v>1</v>
      </c>
      <c r="AE31">
        <v>3.1E-2</v>
      </c>
      <c r="AF31">
        <v>405</v>
      </c>
      <c r="AG31">
        <v>1</v>
      </c>
      <c r="AH31">
        <v>0.112</v>
      </c>
      <c r="AI31">
        <v>456</v>
      </c>
      <c r="AJ31">
        <v>1</v>
      </c>
      <c r="AK31">
        <v>2E-3</v>
      </c>
      <c r="AL31">
        <v>456.9</v>
      </c>
      <c r="AM31">
        <v>1</v>
      </c>
      <c r="AN31">
        <v>0.14000000000000001</v>
      </c>
      <c r="AO31">
        <v>531.29999999999995</v>
      </c>
      <c r="AP31">
        <v>1</v>
      </c>
      <c r="AQ31">
        <v>6.4000000000000001E-2</v>
      </c>
      <c r="AR31">
        <v>567.4</v>
      </c>
      <c r="AS31">
        <v>1</v>
      </c>
      <c r="AT31">
        <v>1.4999999999999999E-2</v>
      </c>
      <c r="AU31">
        <v>576.20000000000005</v>
      </c>
      <c r="AV31">
        <v>1</v>
      </c>
      <c r="AW31">
        <v>1.7000000000000001E-2</v>
      </c>
      <c r="AX31">
        <v>586.20000000000005</v>
      </c>
      <c r="AY31">
        <v>1</v>
      </c>
      <c r="AZ31">
        <v>1E-3</v>
      </c>
      <c r="BA31">
        <v>586.6</v>
      </c>
      <c r="BB31">
        <v>1</v>
      </c>
      <c r="BC31">
        <v>3.5000000000000003E-2</v>
      </c>
      <c r="BD31">
        <v>608.1</v>
      </c>
      <c r="BE31">
        <v>1</v>
      </c>
      <c r="BF31">
        <v>0.51200000000000001</v>
      </c>
      <c r="BG31" s="1" t="s">
        <v>49</v>
      </c>
      <c r="BJ31" t="s">
        <v>390</v>
      </c>
      <c r="BK31" t="s">
        <v>49</v>
      </c>
      <c r="BL31" t="s">
        <v>199</v>
      </c>
      <c r="BN31" s="2">
        <v>608.1</v>
      </c>
      <c r="BO31">
        <v>1</v>
      </c>
      <c r="BQ31" s="2">
        <v>912.1</v>
      </c>
    </row>
    <row r="32" spans="1:70" x14ac:dyDescent="0.35">
      <c r="A32" s="1" t="s">
        <v>148</v>
      </c>
      <c r="B32" s="1" t="s">
        <v>149</v>
      </c>
      <c r="C32" s="1" t="s">
        <v>58</v>
      </c>
      <c r="D32" s="1" t="s">
        <v>59</v>
      </c>
      <c r="E32" s="1" t="s">
        <v>65</v>
      </c>
      <c r="F32" s="1" t="s">
        <v>66</v>
      </c>
      <c r="G32">
        <v>81686</v>
      </c>
      <c r="H32">
        <v>31568</v>
      </c>
      <c r="J32" s="10"/>
      <c r="K32" s="10"/>
      <c r="L32" s="10" t="s">
        <v>427</v>
      </c>
      <c r="M32" s="14">
        <v>1E-4</v>
      </c>
      <c r="N32">
        <v>4</v>
      </c>
      <c r="O32">
        <v>112</v>
      </c>
      <c r="P32">
        <v>5</v>
      </c>
      <c r="Q32">
        <v>188</v>
      </c>
      <c r="R32">
        <v>6</v>
      </c>
      <c r="S32">
        <v>325</v>
      </c>
      <c r="T32">
        <v>7</v>
      </c>
      <c r="U32">
        <v>420</v>
      </c>
      <c r="V32">
        <v>8</v>
      </c>
      <c r="W32">
        <v>557</v>
      </c>
      <c r="X32">
        <v>4</v>
      </c>
      <c r="Y32" s="17">
        <v>21</v>
      </c>
      <c r="Z32" s="4">
        <v>29</v>
      </c>
      <c r="AA32" s="18">
        <v>39</v>
      </c>
      <c r="AB32">
        <v>131</v>
      </c>
      <c r="AC32">
        <v>147</v>
      </c>
      <c r="AD32">
        <v>2</v>
      </c>
      <c r="AE32">
        <v>1.4E-2</v>
      </c>
      <c r="AF32">
        <v>149</v>
      </c>
      <c r="AG32">
        <v>2</v>
      </c>
      <c r="AH32">
        <v>3.3000000000000002E-2</v>
      </c>
      <c r="AI32">
        <v>154</v>
      </c>
      <c r="AJ32">
        <v>1</v>
      </c>
      <c r="AK32">
        <v>1.2999999999999999E-2</v>
      </c>
      <c r="AL32">
        <v>156</v>
      </c>
      <c r="AM32">
        <v>3</v>
      </c>
      <c r="AN32">
        <v>1.2999999999999999E-2</v>
      </c>
      <c r="AO32">
        <v>158</v>
      </c>
      <c r="AP32">
        <v>1</v>
      </c>
      <c r="AQ32">
        <v>2.5000000000000001E-2</v>
      </c>
      <c r="AR32">
        <v>162</v>
      </c>
      <c r="AS32">
        <v>2</v>
      </c>
      <c r="AT32">
        <v>6.0000000000000001E-3</v>
      </c>
      <c r="AU32">
        <v>163</v>
      </c>
      <c r="AV32">
        <v>1</v>
      </c>
      <c r="AW32">
        <v>2.5000000000000001E-2</v>
      </c>
      <c r="AX32">
        <v>167</v>
      </c>
      <c r="AY32">
        <v>1</v>
      </c>
      <c r="AZ32">
        <v>5.8000000000000003E-2</v>
      </c>
      <c r="BA32">
        <v>177</v>
      </c>
      <c r="BB32">
        <v>1</v>
      </c>
      <c r="BC32">
        <v>4.9000000000000002E-2</v>
      </c>
      <c r="BD32">
        <v>186</v>
      </c>
      <c r="BE32">
        <v>1</v>
      </c>
      <c r="BF32">
        <v>0.30199999999999999</v>
      </c>
      <c r="BG32" s="1" t="s">
        <v>49</v>
      </c>
      <c r="BJ32" t="s">
        <v>389</v>
      </c>
      <c r="BK32" t="s">
        <v>49</v>
      </c>
      <c r="BL32" t="s">
        <v>199</v>
      </c>
      <c r="BM32" t="s">
        <v>199</v>
      </c>
      <c r="BN32" s="2">
        <v>186</v>
      </c>
      <c r="BO32">
        <v>1</v>
      </c>
      <c r="BQ32" s="2">
        <v>277</v>
      </c>
    </row>
    <row r="33" spans="1:70" x14ac:dyDescent="0.35">
      <c r="A33" s="1" t="s">
        <v>150</v>
      </c>
      <c r="B33" s="1" t="s">
        <v>151</v>
      </c>
      <c r="C33" s="1" t="s">
        <v>58</v>
      </c>
      <c r="D33" s="1" t="s">
        <v>70</v>
      </c>
      <c r="E33" s="1" t="s">
        <v>72</v>
      </c>
      <c r="F33" s="1" t="s">
        <v>152</v>
      </c>
      <c r="G33">
        <v>295555</v>
      </c>
      <c r="H33">
        <v>42468</v>
      </c>
      <c r="J33" s="10"/>
      <c r="K33" s="10"/>
      <c r="L33" s="10" t="s">
        <v>427</v>
      </c>
      <c r="M33" s="14">
        <v>1E-4</v>
      </c>
      <c r="N33">
        <v>0.09</v>
      </c>
      <c r="O33">
        <v>1</v>
      </c>
      <c r="P33">
        <v>0.21</v>
      </c>
      <c r="Q33">
        <v>1</v>
      </c>
      <c r="R33">
        <v>0.25</v>
      </c>
      <c r="S33">
        <v>4</v>
      </c>
      <c r="T33">
        <v>0.26</v>
      </c>
      <c r="U33">
        <v>9</v>
      </c>
      <c r="V33">
        <v>0.27</v>
      </c>
      <c r="W33">
        <v>2</v>
      </c>
      <c r="X33">
        <v>0.46</v>
      </c>
      <c r="Y33" s="17">
        <v>1.06</v>
      </c>
      <c r="Z33" s="4">
        <v>1.1200000000000001</v>
      </c>
      <c r="AA33" s="18">
        <v>1.17</v>
      </c>
      <c r="AB33">
        <v>2.14</v>
      </c>
      <c r="AC33">
        <v>4.87</v>
      </c>
      <c r="AD33">
        <v>1</v>
      </c>
      <c r="AE33">
        <v>2.5999999999999999E-2</v>
      </c>
      <c r="AF33">
        <v>5</v>
      </c>
      <c r="AG33">
        <v>1</v>
      </c>
      <c r="AH33">
        <v>0.31</v>
      </c>
      <c r="AI33">
        <v>7.21</v>
      </c>
      <c r="AJ33">
        <v>1</v>
      </c>
      <c r="AK33">
        <v>0.25900000000000001</v>
      </c>
      <c r="AL33">
        <v>9.6999999999999993</v>
      </c>
      <c r="AM33">
        <v>1</v>
      </c>
      <c r="AN33">
        <v>8.5999999999999993E-2</v>
      </c>
      <c r="AO33">
        <v>10.6</v>
      </c>
      <c r="AP33">
        <v>1</v>
      </c>
      <c r="AQ33">
        <v>0.73</v>
      </c>
      <c r="AR33">
        <v>39</v>
      </c>
      <c r="AS33">
        <v>1</v>
      </c>
      <c r="AT33">
        <v>0.58599999999999997</v>
      </c>
      <c r="AU33">
        <v>94</v>
      </c>
      <c r="AV33">
        <v>1</v>
      </c>
      <c r="AW33">
        <v>2.1000000000000001E-2</v>
      </c>
      <c r="AX33">
        <v>96</v>
      </c>
      <c r="AY33">
        <v>2</v>
      </c>
      <c r="AZ33">
        <v>0.01</v>
      </c>
      <c r="BA33">
        <v>97</v>
      </c>
      <c r="BB33">
        <v>1</v>
      </c>
      <c r="BC33">
        <v>0.35399999999999998</v>
      </c>
      <c r="BD33">
        <v>150</v>
      </c>
      <c r="BE33">
        <v>1</v>
      </c>
      <c r="BF33">
        <v>0.97899999999999998</v>
      </c>
      <c r="BG33" s="1" t="s">
        <v>161</v>
      </c>
      <c r="BH33" t="s">
        <v>34</v>
      </c>
      <c r="BI33">
        <f>loinc_statistical_checks__32[[#This Row],[max_n]]+loinc_statistical_checks__32[[#This Row],[max_1_n]]+loinc_statistical_checks__32[[#This Row],[max_2_n]]+loinc_statistical_checks__32[[#This Row],[max_3_n]]+loinc_statistical_checks__32[[#This Row],[max_4_n]]</f>
        <v>6</v>
      </c>
      <c r="BJ33" t="s">
        <v>392</v>
      </c>
      <c r="BK33" t="s">
        <v>25</v>
      </c>
      <c r="BL33" t="s">
        <v>393</v>
      </c>
      <c r="BM33" t="s">
        <v>419</v>
      </c>
      <c r="BN33" s="2">
        <f>loinc_statistical_checks__32[[#This Row],[max_8]]</f>
        <v>5</v>
      </c>
      <c r="BO33">
        <f>loinc_statistical_checks__32[[#This Row],[max_8_n]]</f>
        <v>1</v>
      </c>
      <c r="BP33">
        <f>loinc_statistical_checks__32[[#This Row],[max_n]]+loinc_statistical_checks__32[[#This Row],[max_1_n]]+loinc_statistical_checks__32[[#This Row],[max_2_n]]+loinc_statistical_checks__32[[#This Row],[max_3_n]]+loinc_statistical_checks__32[[#This Row],[max_4_n]]+loinc_statistical_checks__32[[#This Row],[max_5_n]]+loinc_statistical_checks__32[[#This Row],[max_6_n]]+loinc_statistical_checks__32[[#This Row],[max_7_n]]</f>
        <v>9</v>
      </c>
      <c r="BQ33" s="2">
        <f>((3*loinc_statistical_checks__32[[#This Row],[highest_non_outlier_value]])-loinc_statistical_checks__32[[#This Row],[min]])/2</f>
        <v>7.4550000000000001</v>
      </c>
      <c r="BR33">
        <v>8</v>
      </c>
    </row>
    <row r="34" spans="1:70" x14ac:dyDescent="0.35">
      <c r="A34" s="1" t="s">
        <v>154</v>
      </c>
      <c r="B34" s="1" t="s">
        <v>155</v>
      </c>
      <c r="C34" s="1" t="s">
        <v>58</v>
      </c>
      <c r="D34" s="1" t="s">
        <v>59</v>
      </c>
      <c r="E34" s="1" t="s">
        <v>65</v>
      </c>
      <c r="F34" s="1" t="s">
        <v>66</v>
      </c>
      <c r="G34">
        <v>39602</v>
      </c>
      <c r="H34">
        <v>8978</v>
      </c>
      <c r="J34" s="10"/>
      <c r="K34" s="10"/>
      <c r="L34" s="10" t="s">
        <v>428</v>
      </c>
      <c r="M34" s="13">
        <v>0</v>
      </c>
      <c r="N34">
        <v>0.2</v>
      </c>
      <c r="O34">
        <v>6</v>
      </c>
      <c r="P34">
        <v>0.3</v>
      </c>
      <c r="Q34">
        <v>22</v>
      </c>
      <c r="R34">
        <v>0.4</v>
      </c>
      <c r="S34">
        <v>40</v>
      </c>
      <c r="T34">
        <v>0.5</v>
      </c>
      <c r="U34">
        <v>44</v>
      </c>
      <c r="V34">
        <v>0.6</v>
      </c>
      <c r="W34">
        <v>60</v>
      </c>
      <c r="X34">
        <v>0.3</v>
      </c>
      <c r="Y34" s="17">
        <v>2.2999999999999998</v>
      </c>
      <c r="Z34" s="4">
        <v>4.5999999999999996</v>
      </c>
      <c r="AA34" s="18">
        <v>14</v>
      </c>
      <c r="AB34">
        <v>19263.871999999999</v>
      </c>
      <c r="AC34">
        <v>35828</v>
      </c>
      <c r="AD34">
        <v>1</v>
      </c>
      <c r="AE34">
        <v>5.0999999999999997E-2</v>
      </c>
      <c r="AF34">
        <v>37745</v>
      </c>
      <c r="AG34">
        <v>1</v>
      </c>
      <c r="AH34">
        <v>3.5999999999999997E-2</v>
      </c>
      <c r="AI34">
        <v>39170</v>
      </c>
      <c r="AJ34">
        <v>1</v>
      </c>
      <c r="AK34">
        <v>6.3E-2</v>
      </c>
      <c r="AL34">
        <v>41803</v>
      </c>
      <c r="AM34">
        <v>1</v>
      </c>
      <c r="AN34">
        <v>1.2999999999999999E-2</v>
      </c>
      <c r="AO34">
        <v>42352</v>
      </c>
      <c r="AP34">
        <v>1</v>
      </c>
      <c r="AQ34">
        <v>0.03</v>
      </c>
      <c r="AR34">
        <v>43665</v>
      </c>
      <c r="AS34">
        <v>1</v>
      </c>
      <c r="AT34">
        <v>8.2000000000000003E-2</v>
      </c>
      <c r="AU34">
        <v>47581</v>
      </c>
      <c r="AV34">
        <v>1</v>
      </c>
      <c r="AW34">
        <v>2.3E-2</v>
      </c>
      <c r="AX34">
        <v>48686</v>
      </c>
      <c r="AY34">
        <v>1</v>
      </c>
      <c r="AZ34">
        <v>1.7000000000000001E-2</v>
      </c>
      <c r="BA34">
        <v>49539</v>
      </c>
      <c r="BB34">
        <v>1</v>
      </c>
      <c r="BC34">
        <v>1E-3</v>
      </c>
      <c r="BD34">
        <v>49593</v>
      </c>
      <c r="BE34">
        <v>1</v>
      </c>
      <c r="BF34">
        <v>0.61199999999999999</v>
      </c>
      <c r="BG34" s="1" t="s">
        <v>49</v>
      </c>
      <c r="BJ34" t="s">
        <v>390</v>
      </c>
      <c r="BK34" t="s">
        <v>49</v>
      </c>
      <c r="BL34" t="s">
        <v>199</v>
      </c>
      <c r="BN34" s="2">
        <v>49593</v>
      </c>
      <c r="BO34">
        <v>1</v>
      </c>
      <c r="BQ34" s="2">
        <v>74389.399999999994</v>
      </c>
    </row>
    <row r="35" spans="1:70" x14ac:dyDescent="0.35">
      <c r="A35" s="1" t="s">
        <v>156</v>
      </c>
      <c r="B35" s="1" t="s">
        <v>157</v>
      </c>
      <c r="C35" s="1" t="s">
        <v>58</v>
      </c>
      <c r="D35" s="1" t="s">
        <v>59</v>
      </c>
      <c r="E35" s="1" t="s">
        <v>65</v>
      </c>
      <c r="F35" s="1" t="s">
        <v>158</v>
      </c>
      <c r="G35">
        <v>103617</v>
      </c>
      <c r="H35">
        <v>24610</v>
      </c>
      <c r="J35" s="10"/>
      <c r="K35" s="10"/>
      <c r="L35" s="10" t="s">
        <v>428</v>
      </c>
      <c r="M35" s="13">
        <v>0</v>
      </c>
      <c r="N35">
        <v>0</v>
      </c>
      <c r="O35">
        <v>11</v>
      </c>
      <c r="P35">
        <v>0.2</v>
      </c>
      <c r="Q35">
        <v>2</v>
      </c>
      <c r="R35">
        <v>0.3</v>
      </c>
      <c r="S35">
        <v>2</v>
      </c>
      <c r="T35">
        <v>0.4</v>
      </c>
      <c r="U35">
        <v>2</v>
      </c>
      <c r="V35">
        <v>0.5</v>
      </c>
      <c r="W35">
        <v>3</v>
      </c>
      <c r="X35">
        <v>1.7</v>
      </c>
      <c r="Y35" s="17">
        <v>12.6</v>
      </c>
      <c r="Z35" s="4">
        <v>17</v>
      </c>
      <c r="AA35" s="18">
        <v>21.8</v>
      </c>
      <c r="AB35">
        <v>80.667000000000002</v>
      </c>
      <c r="AC35">
        <v>144</v>
      </c>
      <c r="AD35">
        <v>1</v>
      </c>
      <c r="AE35">
        <v>1.9E-2</v>
      </c>
      <c r="AF35">
        <v>146.80000000000001</v>
      </c>
      <c r="AG35">
        <v>1</v>
      </c>
      <c r="AH35">
        <v>2.4E-2</v>
      </c>
      <c r="AI35">
        <v>150.4</v>
      </c>
      <c r="AJ35">
        <v>1</v>
      </c>
      <c r="AK35">
        <v>1E-3</v>
      </c>
      <c r="AL35">
        <v>150.6</v>
      </c>
      <c r="AM35">
        <v>1</v>
      </c>
      <c r="AN35">
        <v>1.4E-2</v>
      </c>
      <c r="AO35">
        <v>152.80000000000001</v>
      </c>
      <c r="AP35">
        <v>1</v>
      </c>
      <c r="AQ35">
        <v>1E-3</v>
      </c>
      <c r="AR35">
        <v>153</v>
      </c>
      <c r="AS35">
        <v>1</v>
      </c>
      <c r="AT35">
        <v>0.20300000000000001</v>
      </c>
      <c r="AU35">
        <v>192</v>
      </c>
      <c r="AV35">
        <v>1</v>
      </c>
      <c r="AW35">
        <v>0.32400000000000001</v>
      </c>
      <c r="AX35">
        <v>284</v>
      </c>
      <c r="AY35">
        <v>1</v>
      </c>
      <c r="AZ35">
        <v>0.19400000000000001</v>
      </c>
      <c r="BA35">
        <v>352.5</v>
      </c>
      <c r="BB35">
        <v>1</v>
      </c>
      <c r="BC35">
        <v>0.501</v>
      </c>
      <c r="BD35">
        <v>706</v>
      </c>
      <c r="BE35">
        <v>1</v>
      </c>
      <c r="BF35">
        <v>0.77100000000000002</v>
      </c>
      <c r="BG35" s="1" t="s">
        <v>46</v>
      </c>
      <c r="BI35">
        <v>1</v>
      </c>
      <c r="BJ35" t="s">
        <v>390</v>
      </c>
      <c r="BK35" t="s">
        <v>46</v>
      </c>
      <c r="BL35" t="s">
        <v>199</v>
      </c>
      <c r="BM35" t="s">
        <v>418</v>
      </c>
      <c r="BN35" s="2">
        <v>352.5</v>
      </c>
      <c r="BO35">
        <v>1</v>
      </c>
      <c r="BP35">
        <v>1</v>
      </c>
      <c r="BQ35" s="2">
        <v>528.75</v>
      </c>
      <c r="BR35">
        <v>1</v>
      </c>
    </row>
    <row r="36" spans="1:70" x14ac:dyDescent="0.35">
      <c r="A36" s="1" t="s">
        <v>159</v>
      </c>
      <c r="B36" s="1" t="s">
        <v>160</v>
      </c>
      <c r="C36" s="1" t="s">
        <v>58</v>
      </c>
      <c r="D36" s="1" t="s">
        <v>59</v>
      </c>
      <c r="E36" s="1" t="s">
        <v>72</v>
      </c>
      <c r="F36" s="1" t="s">
        <v>73</v>
      </c>
      <c r="G36">
        <v>3333726</v>
      </c>
      <c r="H36">
        <v>248031</v>
      </c>
      <c r="J36" s="10"/>
      <c r="K36" s="10">
        <v>1</v>
      </c>
      <c r="L36" s="10" t="s">
        <v>427</v>
      </c>
      <c r="M36" s="13">
        <v>10</v>
      </c>
      <c r="N36">
        <v>3.4</v>
      </c>
      <c r="O36">
        <v>1</v>
      </c>
      <c r="P36">
        <v>11</v>
      </c>
      <c r="Q36">
        <v>3</v>
      </c>
      <c r="R36">
        <v>39</v>
      </c>
      <c r="S36">
        <v>1</v>
      </c>
      <c r="T36">
        <v>45</v>
      </c>
      <c r="U36">
        <v>2</v>
      </c>
      <c r="V36">
        <v>46</v>
      </c>
      <c r="W36">
        <v>1</v>
      </c>
      <c r="X36">
        <v>78</v>
      </c>
      <c r="Y36" s="17">
        <v>99</v>
      </c>
      <c r="Z36" s="4">
        <v>102</v>
      </c>
      <c r="AA36" s="18">
        <v>105</v>
      </c>
      <c r="AB36">
        <v>128</v>
      </c>
      <c r="AC36">
        <v>147</v>
      </c>
      <c r="AD36">
        <v>3</v>
      </c>
      <c r="AE36">
        <v>7.0000000000000001E-3</v>
      </c>
      <c r="AF36">
        <v>148</v>
      </c>
      <c r="AG36">
        <v>2</v>
      </c>
      <c r="AH36">
        <v>7.0000000000000001E-3</v>
      </c>
      <c r="AI36">
        <v>149</v>
      </c>
      <c r="AJ36">
        <v>1</v>
      </c>
      <c r="AK36">
        <v>7.0000000000000001E-3</v>
      </c>
      <c r="AL36">
        <v>150</v>
      </c>
      <c r="AM36">
        <v>3</v>
      </c>
      <c r="AN36">
        <v>7.0000000000000001E-3</v>
      </c>
      <c r="AO36">
        <v>151</v>
      </c>
      <c r="AP36">
        <v>2</v>
      </c>
      <c r="AQ36">
        <v>7.0000000000000001E-3</v>
      </c>
      <c r="AR36">
        <v>152</v>
      </c>
      <c r="AS36">
        <v>1</v>
      </c>
      <c r="AT36">
        <v>7.0000000000000001E-3</v>
      </c>
      <c r="AU36">
        <v>153</v>
      </c>
      <c r="AV36">
        <v>1</v>
      </c>
      <c r="AW36">
        <v>7.0000000000000001E-3</v>
      </c>
      <c r="AX36">
        <v>154</v>
      </c>
      <c r="AY36">
        <v>2</v>
      </c>
      <c r="AZ36">
        <v>7.0000000000000001E-3</v>
      </c>
      <c r="BA36">
        <v>155</v>
      </c>
      <c r="BB36">
        <v>1</v>
      </c>
      <c r="BC36">
        <v>0.623</v>
      </c>
      <c r="BD36">
        <v>405</v>
      </c>
      <c r="BE36">
        <v>1</v>
      </c>
      <c r="BF36">
        <v>0.17799999999999999</v>
      </c>
      <c r="BG36" s="1" t="s">
        <v>46</v>
      </c>
      <c r="BI36">
        <v>1</v>
      </c>
      <c r="BJ36" t="s">
        <v>389</v>
      </c>
      <c r="BK36" t="s">
        <v>49</v>
      </c>
      <c r="BL36" t="s">
        <v>199</v>
      </c>
      <c r="BM36" t="s">
        <v>199</v>
      </c>
      <c r="BN36" s="2">
        <v>155</v>
      </c>
      <c r="BO36">
        <v>1</v>
      </c>
      <c r="BP36">
        <v>1</v>
      </c>
      <c r="BQ36" s="7">
        <v>230.8</v>
      </c>
    </row>
    <row r="37" spans="1:70" x14ac:dyDescent="0.35">
      <c r="A37" s="1" t="s">
        <v>162</v>
      </c>
      <c r="B37" s="1" t="s">
        <v>163</v>
      </c>
      <c r="C37" s="1" t="s">
        <v>88</v>
      </c>
      <c r="D37" s="1" t="s">
        <v>59</v>
      </c>
      <c r="E37" s="1" t="s">
        <v>72</v>
      </c>
      <c r="F37" s="1" t="s">
        <v>73</v>
      </c>
      <c r="G37">
        <v>36563</v>
      </c>
      <c r="H37">
        <v>19050</v>
      </c>
      <c r="J37" s="10"/>
      <c r="K37" s="10"/>
      <c r="L37" s="10" t="s">
        <v>427</v>
      </c>
      <c r="M37" s="14">
        <v>1E-4</v>
      </c>
      <c r="N37">
        <v>10</v>
      </c>
      <c r="O37">
        <v>886</v>
      </c>
      <c r="P37">
        <v>11</v>
      </c>
      <c r="Q37">
        <v>758</v>
      </c>
      <c r="R37">
        <v>12</v>
      </c>
      <c r="S37">
        <v>655</v>
      </c>
      <c r="T37">
        <v>13</v>
      </c>
      <c r="U37">
        <v>589</v>
      </c>
      <c r="V37">
        <v>14</v>
      </c>
      <c r="W37">
        <v>561</v>
      </c>
      <c r="X37">
        <v>10</v>
      </c>
      <c r="Y37" s="17">
        <v>26</v>
      </c>
      <c r="Z37" s="4">
        <v>50</v>
      </c>
      <c r="AA37" s="18">
        <v>87</v>
      </c>
      <c r="AB37">
        <v>249</v>
      </c>
      <c r="AC37">
        <v>245</v>
      </c>
      <c r="AD37">
        <v>2</v>
      </c>
      <c r="AE37">
        <v>4.0000000000000001E-3</v>
      </c>
      <c r="AF37">
        <v>246</v>
      </c>
      <c r="AG37">
        <v>5</v>
      </c>
      <c r="AH37">
        <v>4.0000000000000001E-3</v>
      </c>
      <c r="AI37">
        <v>247</v>
      </c>
      <c r="AJ37">
        <v>5</v>
      </c>
      <c r="AK37">
        <v>4.0000000000000001E-3</v>
      </c>
      <c r="AL37">
        <v>248</v>
      </c>
      <c r="AM37">
        <v>6</v>
      </c>
      <c r="AN37">
        <v>4.0000000000000001E-3</v>
      </c>
      <c r="AO37">
        <v>249</v>
      </c>
      <c r="AP37">
        <v>10</v>
      </c>
      <c r="AQ37">
        <v>4.0000000000000001E-3</v>
      </c>
      <c r="AR37">
        <v>250</v>
      </c>
      <c r="AS37">
        <v>5</v>
      </c>
      <c r="AT37">
        <v>2.4E-2</v>
      </c>
      <c r="AU37">
        <v>256</v>
      </c>
      <c r="AV37">
        <v>1</v>
      </c>
      <c r="AW37">
        <v>0.115</v>
      </c>
      <c r="AX37">
        <v>288</v>
      </c>
      <c r="AY37">
        <v>1</v>
      </c>
      <c r="AZ37">
        <v>5.3999999999999999E-2</v>
      </c>
      <c r="BA37">
        <v>304</v>
      </c>
      <c r="BB37">
        <v>1</v>
      </c>
      <c r="BC37">
        <v>3.3000000000000002E-2</v>
      </c>
      <c r="BD37">
        <v>314</v>
      </c>
      <c r="BE37">
        <v>1</v>
      </c>
      <c r="BF37">
        <v>0.214</v>
      </c>
      <c r="BG37" s="1" t="s">
        <v>49</v>
      </c>
      <c r="BJ37" t="s">
        <v>389</v>
      </c>
      <c r="BK37" t="s">
        <v>49</v>
      </c>
      <c r="BL37" t="s">
        <v>199</v>
      </c>
      <c r="BM37" t="s">
        <v>199</v>
      </c>
      <c r="BN37" s="2">
        <v>314</v>
      </c>
      <c r="BO37">
        <v>1</v>
      </c>
      <c r="BQ37" s="2">
        <v>466</v>
      </c>
    </row>
    <row r="38" spans="1:70" x14ac:dyDescent="0.35">
      <c r="A38" s="1" t="s">
        <v>164</v>
      </c>
      <c r="B38" s="1" t="s">
        <v>165</v>
      </c>
      <c r="C38" s="1" t="s">
        <v>58</v>
      </c>
      <c r="D38" s="1" t="s">
        <v>59</v>
      </c>
      <c r="E38" s="1" t="s">
        <v>65</v>
      </c>
      <c r="F38" s="1" t="s">
        <v>86</v>
      </c>
      <c r="G38">
        <v>257360</v>
      </c>
      <c r="H38">
        <v>86779</v>
      </c>
      <c r="J38" s="10"/>
      <c r="K38" s="10"/>
      <c r="L38" s="10" t="s">
        <v>428</v>
      </c>
      <c r="M38" s="13">
        <v>0</v>
      </c>
      <c r="N38">
        <v>0</v>
      </c>
      <c r="O38">
        <v>4</v>
      </c>
      <c r="P38">
        <v>1</v>
      </c>
      <c r="Q38">
        <v>1</v>
      </c>
      <c r="R38">
        <v>2</v>
      </c>
      <c r="S38">
        <v>2</v>
      </c>
      <c r="T38">
        <v>2.1</v>
      </c>
      <c r="U38">
        <v>1</v>
      </c>
      <c r="V38">
        <v>3</v>
      </c>
      <c r="W38">
        <v>10</v>
      </c>
      <c r="X38">
        <v>7</v>
      </c>
      <c r="Y38" s="17">
        <v>43</v>
      </c>
      <c r="Z38" s="4">
        <v>53</v>
      </c>
      <c r="AA38" s="18">
        <v>66</v>
      </c>
      <c r="AB38">
        <v>158</v>
      </c>
      <c r="AC38">
        <v>261</v>
      </c>
      <c r="AD38">
        <v>1</v>
      </c>
      <c r="AE38">
        <v>3.3000000000000002E-2</v>
      </c>
      <c r="AF38">
        <v>270</v>
      </c>
      <c r="AG38">
        <v>1</v>
      </c>
      <c r="AH38">
        <v>3.5999999999999997E-2</v>
      </c>
      <c r="AI38">
        <v>280</v>
      </c>
      <c r="AJ38">
        <v>1</v>
      </c>
      <c r="AK38">
        <v>1.0999999999999999E-2</v>
      </c>
      <c r="AL38">
        <v>283</v>
      </c>
      <c r="AM38">
        <v>1</v>
      </c>
      <c r="AN38">
        <v>4.0000000000000001E-3</v>
      </c>
      <c r="AO38">
        <v>284</v>
      </c>
      <c r="AP38">
        <v>1</v>
      </c>
      <c r="AQ38">
        <v>4.0000000000000001E-3</v>
      </c>
      <c r="AR38">
        <v>285</v>
      </c>
      <c r="AS38">
        <v>1</v>
      </c>
      <c r="AT38">
        <v>3.6999999999999998E-2</v>
      </c>
      <c r="AU38">
        <v>296</v>
      </c>
      <c r="AV38">
        <v>1</v>
      </c>
      <c r="AW38">
        <v>2.3E-2</v>
      </c>
      <c r="AX38">
        <v>303</v>
      </c>
      <c r="AY38">
        <v>1</v>
      </c>
      <c r="AZ38">
        <v>5.2999999999999999E-2</v>
      </c>
      <c r="BA38">
        <v>320</v>
      </c>
      <c r="BB38">
        <v>1</v>
      </c>
      <c r="BC38">
        <v>4.4999999999999998E-2</v>
      </c>
      <c r="BD38">
        <v>335</v>
      </c>
      <c r="BE38">
        <v>1</v>
      </c>
      <c r="BF38">
        <v>0.52800000000000002</v>
      </c>
      <c r="BG38" s="1" t="s">
        <v>49</v>
      </c>
      <c r="BJ38" t="s">
        <v>390</v>
      </c>
      <c r="BK38" t="s">
        <v>49</v>
      </c>
      <c r="BL38" t="s">
        <v>199</v>
      </c>
      <c r="BN38" s="2">
        <v>335</v>
      </c>
      <c r="BO38">
        <v>1</v>
      </c>
      <c r="BQ38" s="2">
        <v>502.5</v>
      </c>
    </row>
    <row r="39" spans="1:70" x14ac:dyDescent="0.35">
      <c r="A39" s="1" t="s">
        <v>166</v>
      </c>
      <c r="B39" s="1" t="s">
        <v>167</v>
      </c>
      <c r="C39" s="1" t="s">
        <v>58</v>
      </c>
      <c r="D39" s="1" t="s">
        <v>59</v>
      </c>
      <c r="E39" s="1" t="s">
        <v>65</v>
      </c>
      <c r="F39" s="1" t="s">
        <v>86</v>
      </c>
      <c r="G39">
        <v>263966</v>
      </c>
      <c r="H39">
        <v>88366</v>
      </c>
      <c r="J39" s="10"/>
      <c r="K39" s="10"/>
      <c r="L39" s="10" t="s">
        <v>427</v>
      </c>
      <c r="M39" s="14">
        <v>1E-4</v>
      </c>
      <c r="N39">
        <v>5</v>
      </c>
      <c r="O39">
        <v>1</v>
      </c>
      <c r="P39">
        <v>9</v>
      </c>
      <c r="Q39">
        <v>1</v>
      </c>
      <c r="R39">
        <v>12</v>
      </c>
      <c r="S39">
        <v>2</v>
      </c>
      <c r="T39">
        <v>14</v>
      </c>
      <c r="U39">
        <v>1</v>
      </c>
      <c r="V39">
        <v>16</v>
      </c>
      <c r="W39">
        <v>1</v>
      </c>
      <c r="X39">
        <v>47</v>
      </c>
      <c r="Y39" s="17">
        <v>155</v>
      </c>
      <c r="Z39" s="4">
        <v>183</v>
      </c>
      <c r="AA39" s="18">
        <v>214</v>
      </c>
      <c r="AB39">
        <v>528.01700000000005</v>
      </c>
      <c r="AC39">
        <v>1125</v>
      </c>
      <c r="AD39">
        <v>1</v>
      </c>
      <c r="AE39">
        <v>2.7E-2</v>
      </c>
      <c r="AF39">
        <v>1156</v>
      </c>
      <c r="AG39">
        <v>1</v>
      </c>
      <c r="AH39">
        <v>2.9000000000000001E-2</v>
      </c>
      <c r="AI39">
        <v>1190</v>
      </c>
      <c r="AJ39">
        <v>1</v>
      </c>
      <c r="AK39">
        <v>7.3999999999999996E-2</v>
      </c>
      <c r="AL39">
        <v>1285</v>
      </c>
      <c r="AM39">
        <v>1</v>
      </c>
      <c r="AN39">
        <v>2.1999999999999999E-2</v>
      </c>
      <c r="AO39">
        <v>1314</v>
      </c>
      <c r="AP39">
        <v>1</v>
      </c>
      <c r="AQ39">
        <v>7.5999999999999998E-2</v>
      </c>
      <c r="AR39">
        <v>1421</v>
      </c>
      <c r="AS39">
        <v>1</v>
      </c>
      <c r="AT39">
        <v>0.01</v>
      </c>
      <c r="AU39">
        <v>1435</v>
      </c>
      <c r="AV39">
        <v>1</v>
      </c>
      <c r="AW39">
        <v>8.0000000000000002E-3</v>
      </c>
      <c r="AX39">
        <v>1446</v>
      </c>
      <c r="AY39">
        <v>1</v>
      </c>
      <c r="AZ39">
        <v>4.9000000000000002E-2</v>
      </c>
      <c r="BA39">
        <v>1520</v>
      </c>
      <c r="BB39">
        <v>1</v>
      </c>
      <c r="BC39">
        <v>0.36199999999999999</v>
      </c>
      <c r="BD39">
        <v>2380</v>
      </c>
      <c r="BE39">
        <v>1</v>
      </c>
      <c r="BF39">
        <v>0.65500000000000003</v>
      </c>
      <c r="BG39" s="1" t="s">
        <v>46</v>
      </c>
      <c r="BI39">
        <v>1</v>
      </c>
      <c r="BJ39" t="s">
        <v>390</v>
      </c>
      <c r="BK39" t="s">
        <v>46</v>
      </c>
      <c r="BL39" t="s">
        <v>199</v>
      </c>
      <c r="BN39" s="2">
        <v>1520</v>
      </c>
      <c r="BO39">
        <v>1</v>
      </c>
      <c r="BP39">
        <v>1</v>
      </c>
      <c r="BQ39" s="2">
        <v>2277.5</v>
      </c>
      <c r="BR39">
        <v>1</v>
      </c>
    </row>
    <row r="40" spans="1:70" x14ac:dyDescent="0.35">
      <c r="A40" s="1" t="s">
        <v>168</v>
      </c>
      <c r="B40" s="1" t="s">
        <v>169</v>
      </c>
      <c r="C40" s="1" t="s">
        <v>58</v>
      </c>
      <c r="D40" s="1" t="s">
        <v>89</v>
      </c>
      <c r="E40" s="1" t="s">
        <v>170</v>
      </c>
      <c r="F40" s="1" t="s">
        <v>171</v>
      </c>
      <c r="G40">
        <v>1429105</v>
      </c>
      <c r="H40">
        <v>126428</v>
      </c>
      <c r="J40" s="10"/>
      <c r="K40" s="10"/>
      <c r="L40" s="10" t="s">
        <v>427</v>
      </c>
      <c r="M40" s="14">
        <v>1E-4</v>
      </c>
      <c r="N40">
        <v>12.3</v>
      </c>
      <c r="O40">
        <v>1</v>
      </c>
      <c r="P40">
        <v>12.4</v>
      </c>
      <c r="Q40">
        <v>1</v>
      </c>
      <c r="R40">
        <v>12.7</v>
      </c>
      <c r="S40">
        <v>1</v>
      </c>
      <c r="T40">
        <v>15.6</v>
      </c>
      <c r="U40">
        <v>1</v>
      </c>
      <c r="V40">
        <v>28.8</v>
      </c>
      <c r="W40">
        <v>1</v>
      </c>
      <c r="X40">
        <v>33.799999999999997</v>
      </c>
      <c r="Y40" s="17">
        <v>44.1</v>
      </c>
      <c r="Z40" s="4">
        <v>48.5</v>
      </c>
      <c r="AA40" s="18">
        <v>54.8</v>
      </c>
      <c r="AB40">
        <v>104.6</v>
      </c>
      <c r="AC40">
        <v>137</v>
      </c>
      <c r="AD40">
        <v>1</v>
      </c>
      <c r="AE40">
        <v>0.01</v>
      </c>
      <c r="AF40">
        <v>138.19999999999999</v>
      </c>
      <c r="AG40">
        <v>1</v>
      </c>
      <c r="AH40">
        <v>1.0999999999999999E-2</v>
      </c>
      <c r="AI40">
        <v>139.6</v>
      </c>
      <c r="AJ40">
        <v>1</v>
      </c>
      <c r="AK40">
        <v>5.6000000000000001E-2</v>
      </c>
      <c r="AL40">
        <v>147.1</v>
      </c>
      <c r="AM40">
        <v>1</v>
      </c>
      <c r="AN40">
        <v>7.0000000000000001E-3</v>
      </c>
      <c r="AO40">
        <v>148.1</v>
      </c>
      <c r="AP40">
        <v>1</v>
      </c>
      <c r="AQ40">
        <v>1.4E-2</v>
      </c>
      <c r="AR40">
        <v>150</v>
      </c>
      <c r="AS40">
        <v>1</v>
      </c>
      <c r="AT40">
        <v>8.9999999999999993E-3</v>
      </c>
      <c r="AU40">
        <v>151.19999999999999</v>
      </c>
      <c r="AV40">
        <v>1</v>
      </c>
      <c r="AW40">
        <v>6.2E-2</v>
      </c>
      <c r="AX40">
        <v>160.4</v>
      </c>
      <c r="AY40">
        <v>1</v>
      </c>
      <c r="AZ40">
        <v>0.105</v>
      </c>
      <c r="BA40">
        <v>177.7</v>
      </c>
      <c r="BB40">
        <v>1</v>
      </c>
      <c r="BC40">
        <v>0.97099999999999997</v>
      </c>
      <c r="BD40">
        <v>5802</v>
      </c>
      <c r="BE40">
        <v>1</v>
      </c>
      <c r="BF40">
        <v>0.442</v>
      </c>
      <c r="BG40" s="1" t="s">
        <v>46</v>
      </c>
      <c r="BI40">
        <v>1</v>
      </c>
      <c r="BJ40" t="s">
        <v>390</v>
      </c>
      <c r="BK40" t="s">
        <v>46</v>
      </c>
      <c r="BL40" t="s">
        <v>199</v>
      </c>
      <c r="BN40" s="2">
        <v>177.7</v>
      </c>
      <c r="BO40">
        <v>1</v>
      </c>
      <c r="BP40">
        <v>1</v>
      </c>
      <c r="BQ40" s="2">
        <v>260.39999999999998</v>
      </c>
      <c r="BR40">
        <v>1</v>
      </c>
    </row>
    <row r="41" spans="1:70" x14ac:dyDescent="0.35">
      <c r="A41" s="1" t="s">
        <v>172</v>
      </c>
      <c r="B41" s="1" t="s">
        <v>173</v>
      </c>
      <c r="C41" s="1" t="s">
        <v>58</v>
      </c>
      <c r="D41" s="1" t="s">
        <v>59</v>
      </c>
      <c r="E41" s="1" t="s">
        <v>65</v>
      </c>
      <c r="F41" s="1" t="s">
        <v>174</v>
      </c>
      <c r="G41">
        <v>103909</v>
      </c>
      <c r="H41">
        <v>53866</v>
      </c>
      <c r="J41" s="10"/>
      <c r="K41" s="10"/>
      <c r="L41" s="10" t="s">
        <v>427</v>
      </c>
      <c r="M41" s="14">
        <v>1E-4</v>
      </c>
      <c r="N41">
        <v>37</v>
      </c>
      <c r="O41">
        <v>1</v>
      </c>
      <c r="P41">
        <v>38</v>
      </c>
      <c r="Q41">
        <v>3</v>
      </c>
      <c r="R41">
        <v>40</v>
      </c>
      <c r="S41">
        <v>1</v>
      </c>
      <c r="T41">
        <v>41</v>
      </c>
      <c r="U41">
        <v>1</v>
      </c>
      <c r="V41">
        <v>42</v>
      </c>
      <c r="W41">
        <v>1</v>
      </c>
      <c r="X41">
        <v>85.91</v>
      </c>
      <c r="Y41" s="17">
        <v>403</v>
      </c>
      <c r="Z41" s="4">
        <v>568</v>
      </c>
      <c r="AA41" s="18">
        <v>824</v>
      </c>
      <c r="AB41">
        <v>1992</v>
      </c>
      <c r="AC41">
        <v>1991</v>
      </c>
      <c r="AD41">
        <v>9</v>
      </c>
      <c r="AE41">
        <v>1E-3</v>
      </c>
      <c r="AF41">
        <v>1992</v>
      </c>
      <c r="AG41">
        <v>8</v>
      </c>
      <c r="AH41">
        <v>1E-3</v>
      </c>
      <c r="AI41">
        <v>1993</v>
      </c>
      <c r="AJ41">
        <v>6</v>
      </c>
      <c r="AK41">
        <v>1E-3</v>
      </c>
      <c r="AL41">
        <v>1994</v>
      </c>
      <c r="AM41">
        <v>6</v>
      </c>
      <c r="AN41">
        <v>1E-3</v>
      </c>
      <c r="AO41">
        <v>1995</v>
      </c>
      <c r="AP41">
        <v>5</v>
      </c>
      <c r="AQ41">
        <v>1E-3</v>
      </c>
      <c r="AR41">
        <v>1996</v>
      </c>
      <c r="AS41">
        <v>3</v>
      </c>
      <c r="AT41">
        <v>1E-3</v>
      </c>
      <c r="AU41">
        <v>1997</v>
      </c>
      <c r="AV41">
        <v>9</v>
      </c>
      <c r="AW41">
        <v>1E-3</v>
      </c>
      <c r="AX41">
        <v>1998</v>
      </c>
      <c r="AY41">
        <v>6</v>
      </c>
      <c r="AZ41">
        <v>1E-3</v>
      </c>
      <c r="BA41">
        <v>1999</v>
      </c>
      <c r="BB41">
        <v>5</v>
      </c>
      <c r="BC41">
        <v>1E-3</v>
      </c>
      <c r="BD41">
        <v>2000</v>
      </c>
      <c r="BE41">
        <v>4</v>
      </c>
      <c r="BF41">
        <v>4.0000000000000001E-3</v>
      </c>
      <c r="BG41" s="1" t="s">
        <v>49</v>
      </c>
      <c r="BJ41" t="s">
        <v>389</v>
      </c>
      <c r="BK41" t="s">
        <v>49</v>
      </c>
      <c r="BL41" t="s">
        <v>199</v>
      </c>
      <c r="BM41" t="s">
        <v>199</v>
      </c>
      <c r="BN41" s="2">
        <v>2000</v>
      </c>
      <c r="BO41">
        <v>4</v>
      </c>
      <c r="BQ41" s="2">
        <v>2981.5</v>
      </c>
    </row>
    <row r="42" spans="1:70" x14ac:dyDescent="0.35">
      <c r="A42" s="1" t="s">
        <v>175</v>
      </c>
      <c r="B42" s="1" t="s">
        <v>176</v>
      </c>
      <c r="C42" s="1" t="s">
        <v>58</v>
      </c>
      <c r="D42" s="1" t="s">
        <v>59</v>
      </c>
      <c r="E42" s="1" t="s">
        <v>65</v>
      </c>
      <c r="F42" s="1" t="s">
        <v>177</v>
      </c>
      <c r="G42">
        <v>26819</v>
      </c>
      <c r="H42">
        <v>12776</v>
      </c>
      <c r="J42" s="10"/>
      <c r="K42" s="10"/>
      <c r="L42" s="10" t="s">
        <v>427</v>
      </c>
      <c r="M42" s="14">
        <v>1E-4</v>
      </c>
      <c r="N42">
        <v>0.1</v>
      </c>
      <c r="O42">
        <v>2</v>
      </c>
      <c r="P42">
        <v>0.2</v>
      </c>
      <c r="Q42">
        <v>12</v>
      </c>
      <c r="R42">
        <v>0.3</v>
      </c>
      <c r="S42">
        <v>62</v>
      </c>
      <c r="T42">
        <v>0.4</v>
      </c>
      <c r="U42">
        <v>84</v>
      </c>
      <c r="V42">
        <v>0.5</v>
      </c>
      <c r="W42">
        <v>88</v>
      </c>
      <c r="X42">
        <v>0.2</v>
      </c>
      <c r="Y42" s="17">
        <v>8.4</v>
      </c>
      <c r="Z42" s="4">
        <v>14.8</v>
      </c>
      <c r="AA42" s="18">
        <v>23.3</v>
      </c>
      <c r="AB42">
        <v>1620.18</v>
      </c>
      <c r="AC42">
        <v>1721</v>
      </c>
      <c r="AD42">
        <v>1</v>
      </c>
      <c r="AE42">
        <v>1.4E-2</v>
      </c>
      <c r="AF42">
        <v>1746</v>
      </c>
      <c r="AG42">
        <v>1</v>
      </c>
      <c r="AH42">
        <v>0.111</v>
      </c>
      <c r="AI42">
        <v>1964</v>
      </c>
      <c r="AJ42">
        <v>1</v>
      </c>
      <c r="AK42">
        <v>5.8000000000000003E-2</v>
      </c>
      <c r="AL42">
        <v>2085</v>
      </c>
      <c r="AM42">
        <v>1</v>
      </c>
      <c r="AN42">
        <v>5.7000000000000002E-2</v>
      </c>
      <c r="AO42">
        <v>2211</v>
      </c>
      <c r="AP42">
        <v>1</v>
      </c>
      <c r="AQ42">
        <v>4.7E-2</v>
      </c>
      <c r="AR42">
        <v>2320</v>
      </c>
      <c r="AS42">
        <v>1</v>
      </c>
      <c r="AT42">
        <v>8.0000000000000002E-3</v>
      </c>
      <c r="AU42">
        <v>2339</v>
      </c>
      <c r="AV42">
        <v>1</v>
      </c>
      <c r="AW42">
        <v>4.8000000000000001E-2</v>
      </c>
      <c r="AX42">
        <v>2456</v>
      </c>
      <c r="AY42">
        <v>1</v>
      </c>
      <c r="AZ42">
        <v>8.1000000000000003E-2</v>
      </c>
      <c r="BA42">
        <v>2672</v>
      </c>
      <c r="BB42">
        <v>1</v>
      </c>
      <c r="BC42">
        <v>4.8000000000000001E-2</v>
      </c>
      <c r="BD42">
        <v>2807</v>
      </c>
      <c r="BE42">
        <v>1</v>
      </c>
      <c r="BF42">
        <v>0.42299999999999999</v>
      </c>
      <c r="BG42" s="1" t="s">
        <v>49</v>
      </c>
      <c r="BJ42" t="s">
        <v>390</v>
      </c>
      <c r="BK42" t="s">
        <v>49</v>
      </c>
      <c r="BL42" t="s">
        <v>199</v>
      </c>
      <c r="BN42" s="2">
        <v>2807</v>
      </c>
      <c r="BO42">
        <v>1</v>
      </c>
      <c r="BQ42" s="2">
        <v>4210.45</v>
      </c>
    </row>
    <row r="43" spans="1:70" x14ac:dyDescent="0.35">
      <c r="A43" s="1" t="s">
        <v>178</v>
      </c>
      <c r="B43" s="1" t="s">
        <v>179</v>
      </c>
      <c r="C43" s="1" t="s">
        <v>58</v>
      </c>
      <c r="D43" s="1" t="s">
        <v>59</v>
      </c>
      <c r="E43" s="1" t="s">
        <v>115</v>
      </c>
      <c r="F43" s="1" t="s">
        <v>116</v>
      </c>
      <c r="G43">
        <v>295831</v>
      </c>
      <c r="H43">
        <v>78559</v>
      </c>
      <c r="J43" s="10"/>
      <c r="K43" s="10"/>
      <c r="L43" s="10" t="s">
        <v>427</v>
      </c>
      <c r="M43" s="14">
        <v>1E-4</v>
      </c>
      <c r="N43">
        <v>1</v>
      </c>
      <c r="O43">
        <v>1</v>
      </c>
      <c r="P43">
        <v>2</v>
      </c>
      <c r="Q43">
        <v>4</v>
      </c>
      <c r="R43">
        <v>3</v>
      </c>
      <c r="S43">
        <v>5</v>
      </c>
      <c r="T43">
        <v>4</v>
      </c>
      <c r="U43">
        <v>19</v>
      </c>
      <c r="V43">
        <v>5</v>
      </c>
      <c r="W43">
        <v>38</v>
      </c>
      <c r="X43">
        <v>7</v>
      </c>
      <c r="Y43" s="17">
        <v>56</v>
      </c>
      <c r="Z43" s="4">
        <v>102</v>
      </c>
      <c r="AA43" s="18">
        <v>230</v>
      </c>
      <c r="AB43">
        <v>147613.44</v>
      </c>
      <c r="AC43">
        <v>323080</v>
      </c>
      <c r="AD43">
        <v>1</v>
      </c>
      <c r="AE43">
        <v>3.6999999999999998E-2</v>
      </c>
      <c r="AF43">
        <v>335620</v>
      </c>
      <c r="AG43">
        <v>1</v>
      </c>
      <c r="AH43">
        <v>2.1999999999999999E-2</v>
      </c>
      <c r="AI43">
        <v>343260</v>
      </c>
      <c r="AJ43">
        <v>1</v>
      </c>
      <c r="AK43">
        <v>9.7000000000000003E-2</v>
      </c>
      <c r="AL43">
        <v>380080</v>
      </c>
      <c r="AM43">
        <v>1</v>
      </c>
      <c r="AN43">
        <v>2.8000000000000001E-2</v>
      </c>
      <c r="AO43">
        <v>391200</v>
      </c>
      <c r="AP43">
        <v>1</v>
      </c>
      <c r="AQ43">
        <v>0.10100000000000001</v>
      </c>
      <c r="AR43">
        <v>435000</v>
      </c>
      <c r="AS43">
        <v>1</v>
      </c>
      <c r="AT43">
        <v>7.9000000000000001E-2</v>
      </c>
      <c r="AU43">
        <v>472480</v>
      </c>
      <c r="AV43">
        <v>1</v>
      </c>
      <c r="AW43">
        <v>0</v>
      </c>
      <c r="AX43">
        <v>472680</v>
      </c>
      <c r="AY43">
        <v>1</v>
      </c>
      <c r="AZ43">
        <v>7.0000000000000001E-3</v>
      </c>
      <c r="BA43">
        <v>475800</v>
      </c>
      <c r="BB43">
        <v>1</v>
      </c>
      <c r="BC43">
        <v>0.19600000000000001</v>
      </c>
      <c r="BD43">
        <v>591950</v>
      </c>
      <c r="BE43">
        <v>1</v>
      </c>
      <c r="BF43">
        <v>0.751</v>
      </c>
      <c r="BG43" s="1" t="s">
        <v>49</v>
      </c>
      <c r="BJ43" t="s">
        <v>390</v>
      </c>
      <c r="BK43" t="s">
        <v>49</v>
      </c>
      <c r="BL43" t="s">
        <v>199</v>
      </c>
      <c r="BN43" s="2">
        <v>591950</v>
      </c>
      <c r="BO43">
        <v>1</v>
      </c>
      <c r="BQ43" s="2">
        <v>887924.5</v>
      </c>
    </row>
    <row r="44" spans="1:70" x14ac:dyDescent="0.35">
      <c r="A44" s="1" t="s">
        <v>180</v>
      </c>
      <c r="B44" s="1" t="s">
        <v>181</v>
      </c>
      <c r="C44" s="1" t="s">
        <v>58</v>
      </c>
      <c r="D44" s="1" t="s">
        <v>59</v>
      </c>
      <c r="E44" s="1" t="s">
        <v>65</v>
      </c>
      <c r="F44" s="1" t="s">
        <v>86</v>
      </c>
      <c r="G44">
        <v>3453128</v>
      </c>
      <c r="H44">
        <v>252374</v>
      </c>
      <c r="J44" s="10">
        <f>loinc_statistical_checks__32[[#This Row],[min_n]]</f>
        <v>135</v>
      </c>
      <c r="K44" s="10"/>
      <c r="L44" s="11" t="s">
        <v>427</v>
      </c>
      <c r="M44" s="14">
        <v>1E-4</v>
      </c>
      <c r="N44">
        <v>0</v>
      </c>
      <c r="O44">
        <v>135</v>
      </c>
      <c r="P44">
        <v>7.0000000000000007E-2</v>
      </c>
      <c r="Q44">
        <v>1</v>
      </c>
      <c r="R44">
        <v>0.08</v>
      </c>
      <c r="S44">
        <v>1</v>
      </c>
      <c r="T44">
        <v>0.1</v>
      </c>
      <c r="U44">
        <v>619</v>
      </c>
      <c r="V44">
        <v>0.2</v>
      </c>
      <c r="W44">
        <v>5333</v>
      </c>
      <c r="X44">
        <v>0.2</v>
      </c>
      <c r="Y44" s="17">
        <v>0.7</v>
      </c>
      <c r="Z44" s="4">
        <v>0.9</v>
      </c>
      <c r="AA44" s="18">
        <v>1.3</v>
      </c>
      <c r="AB44">
        <v>15.9</v>
      </c>
      <c r="AC44">
        <v>38.1</v>
      </c>
      <c r="AD44">
        <v>1</v>
      </c>
      <c r="AE44">
        <v>5.0000000000000001E-3</v>
      </c>
      <c r="AF44">
        <v>38.299999999999997</v>
      </c>
      <c r="AG44">
        <v>1</v>
      </c>
      <c r="AH44">
        <v>7.6999999999999999E-2</v>
      </c>
      <c r="AI44">
        <v>41.5</v>
      </c>
      <c r="AJ44">
        <v>2</v>
      </c>
      <c r="AK44">
        <v>5.0000000000000001E-3</v>
      </c>
      <c r="AL44">
        <v>41.7</v>
      </c>
      <c r="AM44">
        <v>1</v>
      </c>
      <c r="AN44">
        <v>0.03</v>
      </c>
      <c r="AO44">
        <v>43</v>
      </c>
      <c r="AP44">
        <v>1</v>
      </c>
      <c r="AQ44">
        <v>0.312</v>
      </c>
      <c r="AR44">
        <v>62.5</v>
      </c>
      <c r="AS44">
        <v>1</v>
      </c>
      <c r="AT44">
        <v>0.155</v>
      </c>
      <c r="AU44">
        <v>74</v>
      </c>
      <c r="AV44">
        <v>1</v>
      </c>
      <c r="AW44">
        <v>7.4999999999999997E-2</v>
      </c>
      <c r="AX44">
        <v>80</v>
      </c>
      <c r="AY44">
        <v>1</v>
      </c>
      <c r="AZ44">
        <v>0.89100000000000001</v>
      </c>
      <c r="BA44">
        <v>736</v>
      </c>
      <c r="BB44">
        <v>1</v>
      </c>
      <c r="BC44">
        <v>8.8999999999999996E-2</v>
      </c>
      <c r="BD44">
        <v>808</v>
      </c>
      <c r="BE44">
        <v>1</v>
      </c>
      <c r="BF44">
        <v>0.98</v>
      </c>
      <c r="BG44" s="1" t="s">
        <v>99</v>
      </c>
      <c r="BH44" t="s">
        <v>43</v>
      </c>
      <c r="BI44">
        <v>2</v>
      </c>
      <c r="BJ44" t="s">
        <v>389</v>
      </c>
      <c r="BK44" t="s">
        <v>43</v>
      </c>
      <c r="BM44" t="s">
        <v>408</v>
      </c>
      <c r="BN44" s="2">
        <f>loinc_statistical_checks__32[[#This Row],[max_2]]</f>
        <v>80</v>
      </c>
      <c r="BO44">
        <f>loinc_statistical_checks__32[[#This Row],[max_2_n]]</f>
        <v>1</v>
      </c>
      <c r="BP44">
        <f>loinc_statistical_checks__32[[#This Row],[max_n]]+loinc_statistical_checks__32[[#This Row],[max_1_n]]</f>
        <v>2</v>
      </c>
      <c r="BQ44" s="2">
        <f>((3*loinc_statistical_checks__32[[#This Row],[highest_non_outlier_value]])-loinc_statistical_checks__32[[#This Row],[min]])/2</f>
        <v>120</v>
      </c>
      <c r="BR44">
        <v>2</v>
      </c>
    </row>
    <row r="45" spans="1:70" x14ac:dyDescent="0.35">
      <c r="A45" s="1" t="s">
        <v>182</v>
      </c>
      <c r="B45" s="1" t="s">
        <v>183</v>
      </c>
      <c r="C45" s="1" t="s">
        <v>88</v>
      </c>
      <c r="D45" s="1" t="s">
        <v>59</v>
      </c>
      <c r="E45" s="1" t="s">
        <v>65</v>
      </c>
      <c r="F45" s="1" t="s">
        <v>86</v>
      </c>
      <c r="G45">
        <v>195937</v>
      </c>
      <c r="H45">
        <v>52032</v>
      </c>
      <c r="J45" s="10"/>
      <c r="K45" s="10"/>
      <c r="L45" s="10" t="s">
        <v>428</v>
      </c>
      <c r="M45" s="13">
        <v>0</v>
      </c>
      <c r="N45">
        <v>0</v>
      </c>
      <c r="O45">
        <v>9</v>
      </c>
      <c r="P45">
        <v>0.1</v>
      </c>
      <c r="Q45">
        <v>5</v>
      </c>
      <c r="R45">
        <v>0.2</v>
      </c>
      <c r="S45">
        <v>6</v>
      </c>
      <c r="T45">
        <v>0.3</v>
      </c>
      <c r="U45">
        <v>5</v>
      </c>
      <c r="V45">
        <v>0.4</v>
      </c>
      <c r="W45">
        <v>4</v>
      </c>
      <c r="X45">
        <v>3</v>
      </c>
      <c r="Y45" s="17">
        <v>51</v>
      </c>
      <c r="Z45" s="4">
        <v>86</v>
      </c>
      <c r="AA45" s="18">
        <v>133</v>
      </c>
      <c r="AB45">
        <v>589.03099999999995</v>
      </c>
      <c r="AC45">
        <v>797</v>
      </c>
      <c r="AD45">
        <v>1</v>
      </c>
      <c r="AE45">
        <v>7.0000000000000001E-3</v>
      </c>
      <c r="AF45">
        <v>803</v>
      </c>
      <c r="AG45">
        <v>1</v>
      </c>
      <c r="AH45">
        <v>1.4E-2</v>
      </c>
      <c r="AI45">
        <v>814</v>
      </c>
      <c r="AJ45">
        <v>1</v>
      </c>
      <c r="AK45">
        <v>4.8000000000000001E-2</v>
      </c>
      <c r="AL45">
        <v>855</v>
      </c>
      <c r="AM45">
        <v>1</v>
      </c>
      <c r="AN45">
        <v>6.0000000000000001E-3</v>
      </c>
      <c r="AO45">
        <v>860</v>
      </c>
      <c r="AP45">
        <v>1</v>
      </c>
      <c r="AQ45">
        <v>3.0000000000000001E-3</v>
      </c>
      <c r="AR45">
        <v>863</v>
      </c>
      <c r="AS45">
        <v>1</v>
      </c>
      <c r="AT45">
        <v>2.5000000000000001E-2</v>
      </c>
      <c r="AU45">
        <v>885</v>
      </c>
      <c r="AV45">
        <v>1</v>
      </c>
      <c r="AW45">
        <v>2.7E-2</v>
      </c>
      <c r="AX45">
        <v>910</v>
      </c>
      <c r="AY45">
        <v>1</v>
      </c>
      <c r="AZ45">
        <v>6.0999999999999999E-2</v>
      </c>
      <c r="BA45">
        <v>969</v>
      </c>
      <c r="BB45">
        <v>1</v>
      </c>
      <c r="BC45">
        <v>0.16400000000000001</v>
      </c>
      <c r="BD45">
        <v>1159</v>
      </c>
      <c r="BE45">
        <v>1</v>
      </c>
      <c r="BF45">
        <v>0.49199999999999999</v>
      </c>
      <c r="BG45" s="1" t="s">
        <v>49</v>
      </c>
      <c r="BJ45" t="s">
        <v>390</v>
      </c>
      <c r="BK45" t="s">
        <v>49</v>
      </c>
      <c r="BL45" t="s">
        <v>199</v>
      </c>
      <c r="BN45" s="2">
        <v>1159</v>
      </c>
      <c r="BO45">
        <v>1</v>
      </c>
      <c r="BQ45" s="2">
        <v>1738.5</v>
      </c>
    </row>
    <row r="46" spans="1:70" x14ac:dyDescent="0.35">
      <c r="A46" s="1" t="s">
        <v>184</v>
      </c>
      <c r="B46" s="1" t="s">
        <v>185</v>
      </c>
      <c r="C46" s="1" t="s">
        <v>58</v>
      </c>
      <c r="D46" s="1" t="s">
        <v>59</v>
      </c>
      <c r="E46" s="1" t="s">
        <v>65</v>
      </c>
      <c r="F46" s="1" t="s">
        <v>66</v>
      </c>
      <c r="G46">
        <v>144621</v>
      </c>
      <c r="H46">
        <v>57820</v>
      </c>
      <c r="J46" s="10"/>
      <c r="K46" s="10"/>
      <c r="L46" s="10" t="s">
        <v>427</v>
      </c>
      <c r="M46" s="14">
        <v>1E-4</v>
      </c>
      <c r="N46">
        <v>0.6</v>
      </c>
      <c r="O46">
        <v>1</v>
      </c>
      <c r="P46">
        <v>1.1000000000000001</v>
      </c>
      <c r="Q46">
        <v>2</v>
      </c>
      <c r="R46">
        <v>1.2</v>
      </c>
      <c r="S46">
        <v>1</v>
      </c>
      <c r="T46">
        <v>1.3</v>
      </c>
      <c r="U46">
        <v>6</v>
      </c>
      <c r="V46">
        <v>1.4</v>
      </c>
      <c r="W46">
        <v>3</v>
      </c>
      <c r="X46">
        <v>2.1</v>
      </c>
      <c r="Y46" s="17">
        <v>36</v>
      </c>
      <c r="Z46" s="4">
        <v>101</v>
      </c>
      <c r="AA46" s="18">
        <v>293</v>
      </c>
      <c r="AB46">
        <v>59500.194000000003</v>
      </c>
      <c r="AC46">
        <v>178800</v>
      </c>
      <c r="AD46">
        <v>1</v>
      </c>
      <c r="AE46">
        <v>2.9000000000000001E-2</v>
      </c>
      <c r="AF46">
        <v>184100</v>
      </c>
      <c r="AG46">
        <v>1</v>
      </c>
      <c r="AH46">
        <v>2.4E-2</v>
      </c>
      <c r="AI46">
        <v>188650</v>
      </c>
      <c r="AJ46">
        <v>1</v>
      </c>
      <c r="AK46">
        <v>0.04</v>
      </c>
      <c r="AL46">
        <v>196610</v>
      </c>
      <c r="AM46">
        <v>1</v>
      </c>
      <c r="AN46">
        <v>1.7999999999999999E-2</v>
      </c>
      <c r="AO46">
        <v>200205</v>
      </c>
      <c r="AP46">
        <v>1</v>
      </c>
      <c r="AQ46">
        <v>1.2999999999999999E-2</v>
      </c>
      <c r="AR46">
        <v>202880</v>
      </c>
      <c r="AS46">
        <v>1</v>
      </c>
      <c r="AT46">
        <v>0.26800000000000002</v>
      </c>
      <c r="AU46">
        <v>277120</v>
      </c>
      <c r="AV46">
        <v>1</v>
      </c>
      <c r="AW46">
        <v>9.1999999999999998E-2</v>
      </c>
      <c r="AX46">
        <v>305080</v>
      </c>
      <c r="AY46">
        <v>1</v>
      </c>
      <c r="AZ46">
        <v>0.16400000000000001</v>
      </c>
      <c r="BA46">
        <v>365050</v>
      </c>
      <c r="BB46">
        <v>1</v>
      </c>
      <c r="BC46">
        <v>0.28000000000000003</v>
      </c>
      <c r="BD46">
        <v>506700</v>
      </c>
      <c r="BE46">
        <v>1</v>
      </c>
      <c r="BF46">
        <v>0.88300000000000001</v>
      </c>
      <c r="BG46" s="1" t="s">
        <v>49</v>
      </c>
      <c r="BJ46" t="s">
        <v>390</v>
      </c>
      <c r="BK46" t="s">
        <v>49</v>
      </c>
      <c r="BL46" t="s">
        <v>199</v>
      </c>
      <c r="BN46" s="2">
        <v>506700</v>
      </c>
      <c r="BO46">
        <v>1</v>
      </c>
      <c r="BQ46" s="2">
        <v>760049.7</v>
      </c>
    </row>
    <row r="47" spans="1:70" x14ac:dyDescent="0.35">
      <c r="A47" s="1" t="s">
        <v>186</v>
      </c>
      <c r="B47" s="1" t="s">
        <v>187</v>
      </c>
      <c r="C47" s="1" t="s">
        <v>58</v>
      </c>
      <c r="D47" s="1" t="s">
        <v>59</v>
      </c>
      <c r="E47" s="1" t="s">
        <v>65</v>
      </c>
      <c r="F47" s="1" t="s">
        <v>66</v>
      </c>
      <c r="G47">
        <v>40522</v>
      </c>
      <c r="H47">
        <v>27646</v>
      </c>
      <c r="J47" s="10"/>
      <c r="K47" s="10"/>
      <c r="L47" s="10" t="s">
        <v>427</v>
      </c>
      <c r="M47" s="14">
        <v>1E-4</v>
      </c>
      <c r="N47">
        <v>2</v>
      </c>
      <c r="O47">
        <v>62</v>
      </c>
      <c r="P47">
        <v>2.1</v>
      </c>
      <c r="Q47">
        <v>4</v>
      </c>
      <c r="R47">
        <v>2.4</v>
      </c>
      <c r="S47">
        <v>5</v>
      </c>
      <c r="T47">
        <v>2.5</v>
      </c>
      <c r="U47">
        <v>2</v>
      </c>
      <c r="V47">
        <v>2.6</v>
      </c>
      <c r="W47">
        <v>4</v>
      </c>
      <c r="X47">
        <v>2</v>
      </c>
      <c r="Y47" s="17">
        <v>9.4</v>
      </c>
      <c r="Z47" s="4">
        <v>12.4</v>
      </c>
      <c r="AA47" s="18">
        <v>15.6</v>
      </c>
      <c r="AB47">
        <v>20</v>
      </c>
      <c r="AC47">
        <v>19.100000000000001</v>
      </c>
      <c r="AD47">
        <v>161</v>
      </c>
      <c r="AE47">
        <v>6.0000000000000001E-3</v>
      </c>
      <c r="AF47">
        <v>19.2</v>
      </c>
      <c r="AG47">
        <v>149</v>
      </c>
      <c r="AH47">
        <v>6.0000000000000001E-3</v>
      </c>
      <c r="AI47">
        <v>19.3</v>
      </c>
      <c r="AJ47">
        <v>161</v>
      </c>
      <c r="AK47">
        <v>6.0000000000000001E-3</v>
      </c>
      <c r="AL47">
        <v>19.399999999999999</v>
      </c>
      <c r="AM47">
        <v>147</v>
      </c>
      <c r="AN47">
        <v>6.0000000000000001E-3</v>
      </c>
      <c r="AO47">
        <v>19.5</v>
      </c>
      <c r="AP47">
        <v>155</v>
      </c>
      <c r="AQ47">
        <v>6.0000000000000001E-3</v>
      </c>
      <c r="AR47">
        <v>19.600000000000001</v>
      </c>
      <c r="AS47">
        <v>141</v>
      </c>
      <c r="AT47">
        <v>6.0000000000000001E-3</v>
      </c>
      <c r="AU47">
        <v>19.7</v>
      </c>
      <c r="AV47">
        <v>140</v>
      </c>
      <c r="AW47">
        <v>6.0000000000000001E-3</v>
      </c>
      <c r="AX47">
        <v>19.8</v>
      </c>
      <c r="AY47">
        <v>136</v>
      </c>
      <c r="AZ47">
        <v>6.0000000000000001E-3</v>
      </c>
      <c r="BA47">
        <v>19.899999999999999</v>
      </c>
      <c r="BB47">
        <v>141</v>
      </c>
      <c r="BC47">
        <v>6.0000000000000001E-3</v>
      </c>
      <c r="BD47">
        <v>20</v>
      </c>
      <c r="BE47">
        <v>267</v>
      </c>
      <c r="BF47">
        <v>0</v>
      </c>
      <c r="BG47" s="1" t="s">
        <v>49</v>
      </c>
      <c r="BJ47" t="s">
        <v>389</v>
      </c>
      <c r="BK47" t="s">
        <v>49</v>
      </c>
      <c r="BL47" t="s">
        <v>199</v>
      </c>
      <c r="BM47" t="s">
        <v>199</v>
      </c>
      <c r="BN47" s="2">
        <v>20</v>
      </c>
      <c r="BO47">
        <v>267</v>
      </c>
      <c r="BQ47" s="2">
        <v>29</v>
      </c>
    </row>
    <row r="48" spans="1:70" x14ac:dyDescent="0.35">
      <c r="A48" s="1" t="s">
        <v>188</v>
      </c>
      <c r="B48" s="1" t="s">
        <v>189</v>
      </c>
      <c r="C48" s="1" t="s">
        <v>58</v>
      </c>
      <c r="D48" s="1" t="s">
        <v>59</v>
      </c>
      <c r="E48" s="1" t="s">
        <v>115</v>
      </c>
      <c r="F48" s="1" t="s">
        <v>116</v>
      </c>
      <c r="G48">
        <v>16477</v>
      </c>
      <c r="H48">
        <v>9145</v>
      </c>
      <c r="J48" s="10"/>
      <c r="K48" s="10"/>
      <c r="L48" s="10" t="s">
        <v>427</v>
      </c>
      <c r="M48" s="14">
        <v>1E-4</v>
      </c>
      <c r="N48">
        <v>1</v>
      </c>
      <c r="O48">
        <v>1</v>
      </c>
      <c r="P48">
        <v>2</v>
      </c>
      <c r="Q48">
        <v>2</v>
      </c>
      <c r="R48">
        <v>3</v>
      </c>
      <c r="S48">
        <v>4</v>
      </c>
      <c r="T48">
        <v>4</v>
      </c>
      <c r="U48">
        <v>10</v>
      </c>
      <c r="V48">
        <v>5</v>
      </c>
      <c r="W48">
        <v>14</v>
      </c>
      <c r="X48">
        <v>4</v>
      </c>
      <c r="Y48" s="17">
        <v>27</v>
      </c>
      <c r="Z48" s="4">
        <v>63</v>
      </c>
      <c r="AA48" s="18">
        <v>180</v>
      </c>
      <c r="AB48">
        <v>4295.732</v>
      </c>
      <c r="AC48">
        <v>3824</v>
      </c>
      <c r="AD48">
        <v>1</v>
      </c>
      <c r="AE48">
        <v>2E-3</v>
      </c>
      <c r="AF48">
        <v>3830</v>
      </c>
      <c r="AG48">
        <v>1</v>
      </c>
      <c r="AH48">
        <v>0.13800000000000001</v>
      </c>
      <c r="AI48">
        <v>4442</v>
      </c>
      <c r="AJ48">
        <v>1</v>
      </c>
      <c r="AK48">
        <v>7.8E-2</v>
      </c>
      <c r="AL48">
        <v>4818</v>
      </c>
      <c r="AM48">
        <v>1</v>
      </c>
      <c r="AN48">
        <v>2E-3</v>
      </c>
      <c r="AO48">
        <v>4829</v>
      </c>
      <c r="AP48">
        <v>1</v>
      </c>
      <c r="AQ48">
        <v>0.151</v>
      </c>
      <c r="AR48">
        <v>5687</v>
      </c>
      <c r="AS48">
        <v>1</v>
      </c>
      <c r="AT48">
        <v>8.7999999999999995E-2</v>
      </c>
      <c r="AU48">
        <v>6234</v>
      </c>
      <c r="AV48">
        <v>1</v>
      </c>
      <c r="AW48">
        <v>1.4E-2</v>
      </c>
      <c r="AX48">
        <v>6322</v>
      </c>
      <c r="AY48">
        <v>1</v>
      </c>
      <c r="AZ48">
        <v>6.2E-2</v>
      </c>
      <c r="BA48">
        <v>6740</v>
      </c>
      <c r="BB48">
        <v>1</v>
      </c>
      <c r="BC48">
        <v>8.6999999999999994E-2</v>
      </c>
      <c r="BD48">
        <v>7380</v>
      </c>
      <c r="BE48">
        <v>1</v>
      </c>
      <c r="BF48">
        <v>0.41799999999999998</v>
      </c>
      <c r="BG48" s="1" t="s">
        <v>49</v>
      </c>
      <c r="BJ48" t="s">
        <v>390</v>
      </c>
      <c r="BK48" t="s">
        <v>49</v>
      </c>
      <c r="BL48" t="s">
        <v>199</v>
      </c>
      <c r="BN48" s="2">
        <v>7380</v>
      </c>
      <c r="BO48">
        <v>1</v>
      </c>
      <c r="BQ48" s="2">
        <v>11069.5</v>
      </c>
    </row>
    <row r="49" spans="1:70" x14ac:dyDescent="0.35">
      <c r="A49" s="1" t="s">
        <v>190</v>
      </c>
      <c r="B49" s="1" t="s">
        <v>191</v>
      </c>
      <c r="C49" s="1" t="s">
        <v>58</v>
      </c>
      <c r="D49" s="1" t="s">
        <v>59</v>
      </c>
      <c r="E49" s="1" t="s">
        <v>65</v>
      </c>
      <c r="F49" s="1" t="s">
        <v>119</v>
      </c>
      <c r="G49">
        <v>132974</v>
      </c>
      <c r="H49">
        <v>38113</v>
      </c>
      <c r="J49" s="10"/>
      <c r="K49" s="10"/>
      <c r="L49" s="10" t="s">
        <v>427</v>
      </c>
      <c r="M49" s="14">
        <v>1E-4</v>
      </c>
      <c r="N49">
        <v>0.1</v>
      </c>
      <c r="O49">
        <v>1</v>
      </c>
      <c r="P49">
        <v>0.3</v>
      </c>
      <c r="Q49">
        <v>2</v>
      </c>
      <c r="R49">
        <v>0.4</v>
      </c>
      <c r="S49">
        <v>1</v>
      </c>
      <c r="T49">
        <v>0.5</v>
      </c>
      <c r="U49">
        <v>4</v>
      </c>
      <c r="V49">
        <v>0.6</v>
      </c>
      <c r="W49">
        <v>7</v>
      </c>
      <c r="X49">
        <v>1</v>
      </c>
      <c r="Y49" s="17">
        <v>2.2999999999999998</v>
      </c>
      <c r="Z49" s="4">
        <v>2.6</v>
      </c>
      <c r="AA49" s="18">
        <v>3</v>
      </c>
      <c r="AB49">
        <v>8.6999999999999993</v>
      </c>
      <c r="AC49">
        <v>10.6</v>
      </c>
      <c r="AD49">
        <v>2</v>
      </c>
      <c r="AE49">
        <v>8.9999999999999993E-3</v>
      </c>
      <c r="AF49">
        <v>10.7</v>
      </c>
      <c r="AG49">
        <v>1</v>
      </c>
      <c r="AH49">
        <v>8.9999999999999993E-3</v>
      </c>
      <c r="AI49">
        <v>10.8</v>
      </c>
      <c r="AJ49">
        <v>1</v>
      </c>
      <c r="AK49">
        <v>8.9999999999999993E-3</v>
      </c>
      <c r="AL49">
        <v>10.9</v>
      </c>
      <c r="AM49">
        <v>2</v>
      </c>
      <c r="AN49">
        <v>8.9999999999999993E-3</v>
      </c>
      <c r="AO49">
        <v>11</v>
      </c>
      <c r="AP49">
        <v>1</v>
      </c>
      <c r="AQ49">
        <v>0.06</v>
      </c>
      <c r="AR49">
        <v>11.7</v>
      </c>
      <c r="AS49">
        <v>1</v>
      </c>
      <c r="AT49">
        <v>4.9000000000000002E-2</v>
      </c>
      <c r="AU49">
        <v>12.3</v>
      </c>
      <c r="AV49">
        <v>1</v>
      </c>
      <c r="AW49">
        <v>4.7E-2</v>
      </c>
      <c r="AX49">
        <v>12.9</v>
      </c>
      <c r="AY49">
        <v>1</v>
      </c>
      <c r="AZ49">
        <v>4.4999999999999998E-2</v>
      </c>
      <c r="BA49">
        <v>13.5</v>
      </c>
      <c r="BB49">
        <v>1</v>
      </c>
      <c r="BC49">
        <v>9.5000000000000001E-2</v>
      </c>
      <c r="BD49">
        <v>14.9</v>
      </c>
      <c r="BE49">
        <v>1</v>
      </c>
      <c r="BF49">
        <v>0.41899999999999998</v>
      </c>
      <c r="BG49" s="1" t="s">
        <v>49</v>
      </c>
      <c r="BJ49" t="s">
        <v>390</v>
      </c>
      <c r="BK49" t="s">
        <v>49</v>
      </c>
      <c r="BL49" t="s">
        <v>199</v>
      </c>
      <c r="BN49" s="2">
        <v>14.9</v>
      </c>
      <c r="BO49">
        <v>1</v>
      </c>
      <c r="BQ49" s="2">
        <v>22.3</v>
      </c>
    </row>
    <row r="50" spans="1:70" x14ac:dyDescent="0.35">
      <c r="A50" s="1" t="s">
        <v>192</v>
      </c>
      <c r="B50" s="1" t="s">
        <v>194</v>
      </c>
      <c r="C50" s="1" t="s">
        <v>193</v>
      </c>
      <c r="D50" s="1" t="s">
        <v>59</v>
      </c>
      <c r="E50" s="1" t="s">
        <v>65</v>
      </c>
      <c r="F50" s="1" t="s">
        <v>86</v>
      </c>
      <c r="G50">
        <v>13107</v>
      </c>
      <c r="H50">
        <v>9175</v>
      </c>
      <c r="J50" s="10">
        <f>loinc_statistical_checks__32[[#This Row],[min_n]]</f>
        <v>11</v>
      </c>
      <c r="K50" s="10"/>
      <c r="L50" s="10" t="s">
        <v>427</v>
      </c>
      <c r="M50" s="14">
        <v>1E-4</v>
      </c>
      <c r="N50">
        <v>0</v>
      </c>
      <c r="O50">
        <v>11</v>
      </c>
      <c r="P50">
        <v>1</v>
      </c>
      <c r="Q50">
        <v>10</v>
      </c>
      <c r="R50">
        <v>2</v>
      </c>
      <c r="S50">
        <v>4</v>
      </c>
      <c r="T50">
        <v>3</v>
      </c>
      <c r="U50">
        <v>8</v>
      </c>
      <c r="V50">
        <v>4</v>
      </c>
      <c r="W50">
        <v>6</v>
      </c>
      <c r="X50">
        <v>0</v>
      </c>
      <c r="Y50" s="17">
        <v>59</v>
      </c>
      <c r="Z50" s="4">
        <v>66</v>
      </c>
      <c r="AA50" s="18">
        <v>77</v>
      </c>
      <c r="AB50">
        <v>296.798</v>
      </c>
      <c r="AC50">
        <v>260</v>
      </c>
      <c r="AD50">
        <v>1</v>
      </c>
      <c r="AE50">
        <v>5.8000000000000003E-2</v>
      </c>
      <c r="AF50">
        <v>276</v>
      </c>
      <c r="AG50">
        <v>2</v>
      </c>
      <c r="AH50">
        <v>4.8000000000000001E-2</v>
      </c>
      <c r="AI50">
        <v>290</v>
      </c>
      <c r="AJ50">
        <v>1</v>
      </c>
      <c r="AK50">
        <v>3.0000000000000001E-3</v>
      </c>
      <c r="AL50">
        <v>291</v>
      </c>
      <c r="AM50">
        <v>1</v>
      </c>
      <c r="AN50">
        <v>4.2999999999999997E-2</v>
      </c>
      <c r="AO50">
        <v>304</v>
      </c>
      <c r="AP50">
        <v>1</v>
      </c>
      <c r="AQ50">
        <v>0.01</v>
      </c>
      <c r="AR50">
        <v>307</v>
      </c>
      <c r="AS50">
        <v>1</v>
      </c>
      <c r="AT50">
        <v>1.6E-2</v>
      </c>
      <c r="AU50">
        <v>312</v>
      </c>
      <c r="AV50">
        <v>1</v>
      </c>
      <c r="AW50">
        <v>0.19</v>
      </c>
      <c r="AX50">
        <v>385</v>
      </c>
      <c r="AY50">
        <v>1</v>
      </c>
      <c r="AZ50">
        <v>0.13700000000000001</v>
      </c>
      <c r="BA50">
        <v>446</v>
      </c>
      <c r="BB50">
        <v>1</v>
      </c>
      <c r="BC50">
        <v>0.186</v>
      </c>
      <c r="BD50">
        <v>548</v>
      </c>
      <c r="BE50">
        <v>1</v>
      </c>
      <c r="BF50">
        <v>0.45800000000000002</v>
      </c>
      <c r="BG50" s="1" t="s">
        <v>49</v>
      </c>
      <c r="BJ50" t="s">
        <v>390</v>
      </c>
      <c r="BK50" t="s">
        <v>49</v>
      </c>
      <c r="BL50" t="s">
        <v>199</v>
      </c>
      <c r="BN50" s="2">
        <v>548</v>
      </c>
      <c r="BO50">
        <v>1</v>
      </c>
      <c r="BQ50" s="2">
        <v>822</v>
      </c>
    </row>
    <row r="51" spans="1:70" x14ac:dyDescent="0.35">
      <c r="A51" s="1" t="s">
        <v>195</v>
      </c>
      <c r="B51" s="1" t="s">
        <v>196</v>
      </c>
      <c r="C51" s="1" t="s">
        <v>58</v>
      </c>
      <c r="D51" s="1" t="s">
        <v>59</v>
      </c>
      <c r="E51" s="1" t="s">
        <v>65</v>
      </c>
      <c r="F51" s="1" t="s">
        <v>86</v>
      </c>
      <c r="G51">
        <v>3113229</v>
      </c>
      <c r="H51">
        <v>249595</v>
      </c>
      <c r="J51" s="10">
        <f>loinc_statistical_checks__32[[#This Row],[min_n]]</f>
        <v>3</v>
      </c>
      <c r="K51" s="10"/>
      <c r="L51" s="10" t="s">
        <v>427</v>
      </c>
      <c r="M51" s="14">
        <v>1E-4</v>
      </c>
      <c r="N51">
        <v>0</v>
      </c>
      <c r="O51">
        <v>3</v>
      </c>
      <c r="P51">
        <v>0.12</v>
      </c>
      <c r="Q51">
        <v>1</v>
      </c>
      <c r="R51">
        <v>1</v>
      </c>
      <c r="S51">
        <v>1</v>
      </c>
      <c r="T51">
        <v>2</v>
      </c>
      <c r="U51">
        <v>2</v>
      </c>
      <c r="V51">
        <v>2.1</v>
      </c>
      <c r="W51">
        <v>1</v>
      </c>
      <c r="X51">
        <v>35</v>
      </c>
      <c r="Y51" s="17">
        <v>94</v>
      </c>
      <c r="Z51" s="4">
        <v>111</v>
      </c>
      <c r="AA51" s="18">
        <v>142</v>
      </c>
      <c r="AB51">
        <v>838</v>
      </c>
      <c r="AC51">
        <v>3565</v>
      </c>
      <c r="AD51">
        <v>1</v>
      </c>
      <c r="AE51">
        <v>0.01</v>
      </c>
      <c r="AF51">
        <v>3600</v>
      </c>
      <c r="AG51">
        <v>1</v>
      </c>
      <c r="AH51">
        <v>6.0000000000000001E-3</v>
      </c>
      <c r="AI51">
        <v>3620</v>
      </c>
      <c r="AJ51">
        <v>1</v>
      </c>
      <c r="AK51">
        <v>1.6E-2</v>
      </c>
      <c r="AL51">
        <v>3678</v>
      </c>
      <c r="AM51">
        <v>1</v>
      </c>
      <c r="AN51">
        <v>3.6999999999999998E-2</v>
      </c>
      <c r="AO51">
        <v>3819</v>
      </c>
      <c r="AP51">
        <v>1</v>
      </c>
      <c r="AQ51">
        <v>2.1000000000000001E-2</v>
      </c>
      <c r="AR51">
        <v>3900</v>
      </c>
      <c r="AS51">
        <v>1</v>
      </c>
      <c r="AT51">
        <v>2.7E-2</v>
      </c>
      <c r="AU51">
        <v>4010</v>
      </c>
      <c r="AV51">
        <v>1</v>
      </c>
      <c r="AW51">
        <v>0.23799999999999999</v>
      </c>
      <c r="AX51">
        <v>5260</v>
      </c>
      <c r="AY51">
        <v>1</v>
      </c>
      <c r="AZ51">
        <v>9.9000000000000005E-2</v>
      </c>
      <c r="BA51">
        <v>5840</v>
      </c>
      <c r="BB51">
        <v>1</v>
      </c>
      <c r="BC51">
        <v>0.995</v>
      </c>
      <c r="BD51">
        <v>1276103</v>
      </c>
      <c r="BE51">
        <v>1</v>
      </c>
      <c r="BF51">
        <v>0.85699999999999998</v>
      </c>
      <c r="BG51" s="1" t="s">
        <v>46</v>
      </c>
      <c r="BJ51" t="s">
        <v>392</v>
      </c>
      <c r="BK51" t="s">
        <v>22</v>
      </c>
      <c r="BL51" t="s">
        <v>393</v>
      </c>
      <c r="BM51" t="s">
        <v>422</v>
      </c>
      <c r="BN51" s="2">
        <f>loinc_statistical_checks__32[[#This Row],[max_9]]</f>
        <v>3565</v>
      </c>
      <c r="BO51">
        <f>loinc_statistical_checks__32[[#This Row],[max_9_n]]</f>
        <v>1</v>
      </c>
      <c r="BP51">
        <f>loinc_statistical_checks__32[[#This Row],[max_n]]+loinc_statistical_checks__32[[#This Row],[max_1_n]]+loinc_statistical_checks__32[[#This Row],[max_2_n]]+loinc_statistical_checks__32[[#This Row],[max_3_n]]+loinc_statistical_checks__32[[#This Row],[max_4_n]]+loinc_statistical_checks__32[[#This Row],[max_5_n]]+loinc_statistical_checks__32[[#This Row],[max_6_n]]+loinc_statistical_checks__32[[#This Row],[max_7_n]]+loinc_statistical_checks__32[[#This Row],[max_8_n]]</f>
        <v>9</v>
      </c>
      <c r="BQ51" s="7">
        <f>((3*loinc_statistical_checks__32[[#This Row],[highest_non_outlier_value]])-loinc_statistical_checks__32[[#This Row],[min]])/2</f>
        <v>5347.5</v>
      </c>
      <c r="BR51">
        <v>1</v>
      </c>
    </row>
    <row r="52" spans="1:70" x14ac:dyDescent="0.35">
      <c r="A52" s="1" t="s">
        <v>197</v>
      </c>
      <c r="B52" s="1" t="s">
        <v>198</v>
      </c>
      <c r="C52" s="1" t="s">
        <v>58</v>
      </c>
      <c r="D52" s="1" t="s">
        <v>89</v>
      </c>
      <c r="E52" s="1" t="s">
        <v>97</v>
      </c>
      <c r="F52" s="1" t="s">
        <v>98</v>
      </c>
      <c r="G52">
        <v>27555</v>
      </c>
      <c r="H52">
        <v>4753</v>
      </c>
      <c r="J52" s="10"/>
      <c r="K52" s="10"/>
      <c r="L52" s="10" t="s">
        <v>428</v>
      </c>
      <c r="M52" s="13">
        <v>0</v>
      </c>
      <c r="N52">
        <v>0</v>
      </c>
      <c r="O52">
        <v>21</v>
      </c>
      <c r="P52">
        <v>0.2</v>
      </c>
      <c r="Q52">
        <v>2</v>
      </c>
      <c r="R52">
        <v>0.9</v>
      </c>
      <c r="S52">
        <v>1</v>
      </c>
      <c r="T52">
        <v>1</v>
      </c>
      <c r="U52">
        <v>48</v>
      </c>
      <c r="V52">
        <v>2</v>
      </c>
      <c r="W52">
        <v>32</v>
      </c>
      <c r="X52">
        <v>0</v>
      </c>
      <c r="Y52" s="17">
        <v>248</v>
      </c>
      <c r="Z52" s="4">
        <v>445</v>
      </c>
      <c r="AA52" s="18">
        <v>682</v>
      </c>
      <c r="AB52">
        <v>3529.078</v>
      </c>
      <c r="AC52">
        <v>4794</v>
      </c>
      <c r="AD52">
        <v>1</v>
      </c>
      <c r="AE52">
        <v>4.3999999999999997E-2</v>
      </c>
      <c r="AF52">
        <v>5013</v>
      </c>
      <c r="AG52">
        <v>1</v>
      </c>
      <c r="AH52">
        <v>0.22700000000000001</v>
      </c>
      <c r="AI52">
        <v>6483</v>
      </c>
      <c r="AJ52">
        <v>1</v>
      </c>
      <c r="AK52">
        <v>0.40400000000000003</v>
      </c>
      <c r="AL52">
        <v>10884</v>
      </c>
      <c r="AM52">
        <v>1</v>
      </c>
      <c r="AN52">
        <v>0.13300000000000001</v>
      </c>
      <c r="AO52">
        <v>12554</v>
      </c>
      <c r="AP52">
        <v>1</v>
      </c>
      <c r="AQ52">
        <v>0.19400000000000001</v>
      </c>
      <c r="AR52">
        <v>15580</v>
      </c>
      <c r="AS52">
        <v>1</v>
      </c>
      <c r="AT52">
        <v>0.224</v>
      </c>
      <c r="AU52">
        <v>20088</v>
      </c>
      <c r="AV52">
        <v>1</v>
      </c>
      <c r="AW52">
        <v>0.42299999999999999</v>
      </c>
      <c r="AX52">
        <v>34835</v>
      </c>
      <c r="AY52">
        <v>1</v>
      </c>
      <c r="AZ52">
        <v>0.47599999999999998</v>
      </c>
      <c r="BA52">
        <v>66540</v>
      </c>
      <c r="BB52">
        <v>1</v>
      </c>
      <c r="BC52">
        <v>0.56899999999999995</v>
      </c>
      <c r="BD52">
        <v>154449</v>
      </c>
      <c r="BE52">
        <v>1</v>
      </c>
      <c r="BF52">
        <v>0.82399999999999995</v>
      </c>
      <c r="BG52" s="1" t="s">
        <v>231</v>
      </c>
      <c r="BH52" t="s">
        <v>28</v>
      </c>
      <c r="BI52">
        <v>7</v>
      </c>
      <c r="BJ52" t="s">
        <v>392</v>
      </c>
      <c r="BK52" t="s">
        <v>40</v>
      </c>
      <c r="BL52" t="s">
        <v>405</v>
      </c>
      <c r="BN52" s="2">
        <f>loinc_statistical_checks__32[[#This Row],[max_3]]</f>
        <v>20088</v>
      </c>
      <c r="BO52">
        <f>loinc_statistical_checks__32[[#This Row],[max_3_n]]</f>
        <v>1</v>
      </c>
      <c r="BP52">
        <f>loinc_statistical_checks__32[[#This Row],[max_n]]+loinc_statistical_checks__32[[#This Row],[max_1_n]]+loinc_statistical_checks__32[[#This Row],[max_2_n]]</f>
        <v>3</v>
      </c>
      <c r="BQ52" s="2">
        <f>((3*loinc_statistical_checks__32[[#This Row],[highest_non_outlier_value]])-loinc_statistical_checks__32[[#This Row],[min]])/2</f>
        <v>30132</v>
      </c>
      <c r="BR52">
        <v>3</v>
      </c>
    </row>
    <row r="53" spans="1:70" x14ac:dyDescent="0.35">
      <c r="A53" s="1" t="s">
        <v>200</v>
      </c>
      <c r="B53" s="1" t="s">
        <v>201</v>
      </c>
      <c r="C53" s="1" t="s">
        <v>58</v>
      </c>
      <c r="D53" s="1" t="s">
        <v>59</v>
      </c>
      <c r="E53" s="1" t="s">
        <v>65</v>
      </c>
      <c r="F53" s="1" t="s">
        <v>86</v>
      </c>
      <c r="G53">
        <v>43553</v>
      </c>
      <c r="H53">
        <v>17924</v>
      </c>
      <c r="J53" s="10"/>
      <c r="K53" s="10"/>
      <c r="L53" s="10" t="s">
        <v>428</v>
      </c>
      <c r="M53" s="13">
        <v>0</v>
      </c>
      <c r="N53">
        <v>5</v>
      </c>
      <c r="O53">
        <v>161</v>
      </c>
      <c r="P53">
        <v>6</v>
      </c>
      <c r="Q53">
        <v>246</v>
      </c>
      <c r="R53">
        <v>7</v>
      </c>
      <c r="S53">
        <v>274</v>
      </c>
      <c r="T53">
        <v>8</v>
      </c>
      <c r="U53">
        <v>239</v>
      </c>
      <c r="V53">
        <v>9</v>
      </c>
      <c r="W53">
        <v>240</v>
      </c>
      <c r="X53">
        <v>5</v>
      </c>
      <c r="Y53" s="17">
        <v>66</v>
      </c>
      <c r="Z53" s="4">
        <v>153</v>
      </c>
      <c r="AA53" s="18">
        <v>269</v>
      </c>
      <c r="AB53">
        <v>6668.1329999999998</v>
      </c>
      <c r="AC53">
        <v>7353</v>
      </c>
      <c r="AD53">
        <v>1</v>
      </c>
      <c r="AE53">
        <v>1.0999999999999999E-2</v>
      </c>
      <c r="AF53">
        <v>7434</v>
      </c>
      <c r="AG53">
        <v>1</v>
      </c>
      <c r="AH53">
        <v>5.0000000000000001E-3</v>
      </c>
      <c r="AI53">
        <v>7470</v>
      </c>
      <c r="AJ53">
        <v>1</v>
      </c>
      <c r="AK53">
        <v>4.0000000000000001E-3</v>
      </c>
      <c r="AL53">
        <v>7497</v>
      </c>
      <c r="AM53">
        <v>1</v>
      </c>
      <c r="AN53">
        <v>8.0000000000000002E-3</v>
      </c>
      <c r="AO53">
        <v>7554</v>
      </c>
      <c r="AP53">
        <v>1</v>
      </c>
      <c r="AQ53">
        <v>5.0000000000000001E-3</v>
      </c>
      <c r="AR53">
        <v>7590</v>
      </c>
      <c r="AS53">
        <v>1</v>
      </c>
      <c r="AT53">
        <v>4.0000000000000001E-3</v>
      </c>
      <c r="AU53">
        <v>7623</v>
      </c>
      <c r="AV53">
        <v>1</v>
      </c>
      <c r="AW53">
        <v>3.7999999999999999E-2</v>
      </c>
      <c r="AX53">
        <v>7926</v>
      </c>
      <c r="AY53">
        <v>1</v>
      </c>
      <c r="AZ53">
        <v>1.7999999999999999E-2</v>
      </c>
      <c r="BA53">
        <v>8070</v>
      </c>
      <c r="BB53">
        <v>1</v>
      </c>
      <c r="BC53">
        <v>1.7999999999999999E-2</v>
      </c>
      <c r="BD53">
        <v>8217</v>
      </c>
      <c r="BE53">
        <v>1</v>
      </c>
      <c r="BF53">
        <v>0.189</v>
      </c>
      <c r="BG53" s="1" t="s">
        <v>49</v>
      </c>
      <c r="BJ53" t="s">
        <v>389</v>
      </c>
      <c r="BK53" t="s">
        <v>49</v>
      </c>
      <c r="BL53" t="s">
        <v>199</v>
      </c>
      <c r="BM53" t="s">
        <v>395</v>
      </c>
      <c r="BN53" s="2">
        <v>8217</v>
      </c>
      <c r="BO53">
        <v>1</v>
      </c>
      <c r="BQ53" s="2">
        <v>12323</v>
      </c>
    </row>
    <row r="54" spans="1:70" x14ac:dyDescent="0.35">
      <c r="A54" s="1" t="s">
        <v>202</v>
      </c>
      <c r="B54" s="1" t="s">
        <v>203</v>
      </c>
      <c r="C54" s="1" t="s">
        <v>58</v>
      </c>
      <c r="D54" s="1" t="s">
        <v>59</v>
      </c>
      <c r="E54" s="1" t="s">
        <v>65</v>
      </c>
      <c r="F54" s="1" t="s">
        <v>86</v>
      </c>
      <c r="G54">
        <v>48565</v>
      </c>
      <c r="H54">
        <v>14774</v>
      </c>
      <c r="J54" s="10"/>
      <c r="K54" s="10"/>
      <c r="L54" s="10" t="s">
        <v>428</v>
      </c>
      <c r="M54" s="13">
        <v>0</v>
      </c>
      <c r="N54">
        <v>43</v>
      </c>
      <c r="O54">
        <v>1</v>
      </c>
      <c r="P54">
        <v>44</v>
      </c>
      <c r="Q54">
        <v>2</v>
      </c>
      <c r="R54">
        <v>47</v>
      </c>
      <c r="S54">
        <v>2</v>
      </c>
      <c r="T54">
        <v>49</v>
      </c>
      <c r="U54">
        <v>1</v>
      </c>
      <c r="V54">
        <v>50</v>
      </c>
      <c r="W54">
        <v>1</v>
      </c>
      <c r="X54">
        <v>63</v>
      </c>
      <c r="Y54" s="17">
        <v>570</v>
      </c>
      <c r="Z54" s="4">
        <v>864</v>
      </c>
      <c r="AA54" s="18">
        <v>1271</v>
      </c>
      <c r="AB54">
        <v>8672.0380000000005</v>
      </c>
      <c r="AC54">
        <v>10347</v>
      </c>
      <c r="AD54">
        <v>1</v>
      </c>
      <c r="AE54">
        <v>2.1999999999999999E-2</v>
      </c>
      <c r="AF54">
        <v>10584</v>
      </c>
      <c r="AG54">
        <v>1</v>
      </c>
      <c r="AH54">
        <v>7.0000000000000001E-3</v>
      </c>
      <c r="AI54">
        <v>10653</v>
      </c>
      <c r="AJ54">
        <v>1</v>
      </c>
      <c r="AK54">
        <v>3.7999999999999999E-2</v>
      </c>
      <c r="AL54">
        <v>11075</v>
      </c>
      <c r="AM54">
        <v>1</v>
      </c>
      <c r="AN54">
        <v>1E-3</v>
      </c>
      <c r="AO54">
        <v>11084</v>
      </c>
      <c r="AP54">
        <v>1</v>
      </c>
      <c r="AQ54">
        <v>0.161</v>
      </c>
      <c r="AR54">
        <v>13206</v>
      </c>
      <c r="AS54">
        <v>1</v>
      </c>
      <c r="AT54">
        <v>4.2000000000000003E-2</v>
      </c>
      <c r="AU54">
        <v>13776</v>
      </c>
      <c r="AV54">
        <v>1</v>
      </c>
      <c r="AW54">
        <v>0</v>
      </c>
      <c r="AX54">
        <v>13778</v>
      </c>
      <c r="AY54">
        <v>1</v>
      </c>
      <c r="AZ54">
        <v>9.7000000000000003E-2</v>
      </c>
      <c r="BA54">
        <v>15254</v>
      </c>
      <c r="BB54">
        <v>1</v>
      </c>
      <c r="BC54">
        <v>1.7000000000000001E-2</v>
      </c>
      <c r="BD54">
        <v>15520</v>
      </c>
      <c r="BE54">
        <v>1</v>
      </c>
      <c r="BF54">
        <v>0.442</v>
      </c>
      <c r="BG54" s="1" t="s">
        <v>49</v>
      </c>
      <c r="BJ54" t="s">
        <v>390</v>
      </c>
      <c r="BK54" t="s">
        <v>49</v>
      </c>
      <c r="BL54" t="s">
        <v>199</v>
      </c>
      <c r="BM54" t="s">
        <v>395</v>
      </c>
      <c r="BN54" s="2">
        <v>15520</v>
      </c>
      <c r="BO54">
        <v>1</v>
      </c>
      <c r="BQ54" s="2">
        <v>23258.5</v>
      </c>
    </row>
    <row r="55" spans="1:70" x14ac:dyDescent="0.35">
      <c r="A55" s="1" t="s">
        <v>204</v>
      </c>
      <c r="B55" s="1" t="s">
        <v>205</v>
      </c>
      <c r="C55" s="1" t="s">
        <v>58</v>
      </c>
      <c r="D55" s="1" t="s">
        <v>59</v>
      </c>
      <c r="E55" s="1" t="s">
        <v>65</v>
      </c>
      <c r="F55" s="1" t="s">
        <v>86</v>
      </c>
      <c r="G55">
        <v>37292</v>
      </c>
      <c r="H55">
        <v>13116</v>
      </c>
      <c r="J55" s="10"/>
      <c r="K55" s="10"/>
      <c r="L55" s="10" t="s">
        <v>428</v>
      </c>
      <c r="M55" s="13">
        <v>0</v>
      </c>
      <c r="N55">
        <v>3</v>
      </c>
      <c r="O55">
        <v>151</v>
      </c>
      <c r="P55">
        <v>4</v>
      </c>
      <c r="Q55">
        <v>204</v>
      </c>
      <c r="R55">
        <v>5</v>
      </c>
      <c r="S55">
        <v>344</v>
      </c>
      <c r="T55">
        <v>6</v>
      </c>
      <c r="U55">
        <v>426</v>
      </c>
      <c r="V55">
        <v>7</v>
      </c>
      <c r="W55">
        <v>437</v>
      </c>
      <c r="X55">
        <v>3</v>
      </c>
      <c r="Y55" s="17">
        <v>27</v>
      </c>
      <c r="Z55" s="4">
        <v>57</v>
      </c>
      <c r="AA55" s="18">
        <v>119</v>
      </c>
      <c r="AB55">
        <v>7184.9040000000005</v>
      </c>
      <c r="AC55">
        <v>7761</v>
      </c>
      <c r="AD55">
        <v>1</v>
      </c>
      <c r="AE55">
        <v>2E-3</v>
      </c>
      <c r="AF55">
        <v>7779</v>
      </c>
      <c r="AG55">
        <v>1</v>
      </c>
      <c r="AH55">
        <v>1.2E-2</v>
      </c>
      <c r="AI55">
        <v>7872</v>
      </c>
      <c r="AJ55">
        <v>1</v>
      </c>
      <c r="AK55">
        <v>2.3E-2</v>
      </c>
      <c r="AL55">
        <v>8060</v>
      </c>
      <c r="AM55">
        <v>1</v>
      </c>
      <c r="AN55">
        <v>3.0000000000000001E-3</v>
      </c>
      <c r="AO55">
        <v>8085</v>
      </c>
      <c r="AP55">
        <v>1</v>
      </c>
      <c r="AQ55">
        <v>7.0000000000000001E-3</v>
      </c>
      <c r="AR55">
        <v>8139</v>
      </c>
      <c r="AS55">
        <v>1</v>
      </c>
      <c r="AT55">
        <v>4.0000000000000001E-3</v>
      </c>
      <c r="AU55">
        <v>8169</v>
      </c>
      <c r="AV55">
        <v>1</v>
      </c>
      <c r="AW55">
        <v>2.1000000000000001E-2</v>
      </c>
      <c r="AX55">
        <v>8341</v>
      </c>
      <c r="AY55">
        <v>1</v>
      </c>
      <c r="AZ55">
        <v>7.3999999999999996E-2</v>
      </c>
      <c r="BA55">
        <v>9009</v>
      </c>
      <c r="BB55">
        <v>1</v>
      </c>
      <c r="BC55">
        <v>1.7999999999999999E-2</v>
      </c>
      <c r="BD55">
        <v>9171</v>
      </c>
      <c r="BE55">
        <v>1</v>
      </c>
      <c r="BF55">
        <v>0.217</v>
      </c>
      <c r="BG55" s="1" t="s">
        <v>49</v>
      </c>
      <c r="BJ55" t="s">
        <v>389</v>
      </c>
      <c r="BK55" t="s">
        <v>49</v>
      </c>
      <c r="BL55" t="s">
        <v>199</v>
      </c>
      <c r="BM55" t="s">
        <v>395</v>
      </c>
      <c r="BN55" s="2">
        <v>9171</v>
      </c>
      <c r="BO55">
        <v>1</v>
      </c>
      <c r="BQ55" s="2">
        <v>13755</v>
      </c>
    </row>
    <row r="56" spans="1:70" x14ac:dyDescent="0.35">
      <c r="A56" s="1" t="s">
        <v>206</v>
      </c>
      <c r="B56" s="1" t="s">
        <v>207</v>
      </c>
      <c r="C56" s="1" t="s">
        <v>58</v>
      </c>
      <c r="D56" s="1" t="s">
        <v>59</v>
      </c>
      <c r="E56" s="1" t="s">
        <v>65</v>
      </c>
      <c r="F56" s="1" t="s">
        <v>177</v>
      </c>
      <c r="G56">
        <v>123372</v>
      </c>
      <c r="H56">
        <v>54768</v>
      </c>
      <c r="J56" s="10"/>
      <c r="K56" s="10"/>
      <c r="L56" s="10" t="s">
        <v>427</v>
      </c>
      <c r="M56" s="14">
        <v>1E-4</v>
      </c>
      <c r="N56">
        <v>5</v>
      </c>
      <c r="O56">
        <v>30</v>
      </c>
      <c r="P56">
        <v>6</v>
      </c>
      <c r="Q56">
        <v>81</v>
      </c>
      <c r="R56">
        <v>7</v>
      </c>
      <c r="S56">
        <v>152</v>
      </c>
      <c r="T56">
        <v>8</v>
      </c>
      <c r="U56">
        <v>269</v>
      </c>
      <c r="V56">
        <v>9</v>
      </c>
      <c r="W56">
        <v>434</v>
      </c>
      <c r="X56">
        <v>6</v>
      </c>
      <c r="Y56" s="17">
        <v>33</v>
      </c>
      <c r="Z56" s="4">
        <v>56</v>
      </c>
      <c r="AA56" s="18">
        <v>85</v>
      </c>
      <c r="AB56">
        <v>440.19499999999999</v>
      </c>
      <c r="AC56">
        <v>773</v>
      </c>
      <c r="AD56">
        <v>1</v>
      </c>
      <c r="AE56">
        <v>2.4E-2</v>
      </c>
      <c r="AF56">
        <v>792</v>
      </c>
      <c r="AG56">
        <v>1</v>
      </c>
      <c r="AH56">
        <v>8.4000000000000005E-2</v>
      </c>
      <c r="AI56">
        <v>864</v>
      </c>
      <c r="AJ56">
        <v>1</v>
      </c>
      <c r="AK56">
        <v>3.2000000000000001E-2</v>
      </c>
      <c r="AL56">
        <v>892</v>
      </c>
      <c r="AM56">
        <v>1</v>
      </c>
      <c r="AN56">
        <v>2.1000000000000001E-2</v>
      </c>
      <c r="AO56">
        <v>911</v>
      </c>
      <c r="AP56">
        <v>1</v>
      </c>
      <c r="AQ56">
        <v>2.7E-2</v>
      </c>
      <c r="AR56">
        <v>936</v>
      </c>
      <c r="AS56">
        <v>1</v>
      </c>
      <c r="AT56">
        <v>4.9000000000000002E-2</v>
      </c>
      <c r="AU56">
        <v>984</v>
      </c>
      <c r="AV56">
        <v>1</v>
      </c>
      <c r="AW56">
        <v>1.6E-2</v>
      </c>
      <c r="AX56">
        <v>1000</v>
      </c>
      <c r="AY56">
        <v>1</v>
      </c>
      <c r="AZ56">
        <v>1.6E-2</v>
      </c>
      <c r="BA56">
        <v>1016</v>
      </c>
      <c r="BB56">
        <v>1</v>
      </c>
      <c r="BC56">
        <v>0.02</v>
      </c>
      <c r="BD56">
        <v>1037</v>
      </c>
      <c r="BE56">
        <v>1</v>
      </c>
      <c r="BF56">
        <v>0.57799999999999996</v>
      </c>
      <c r="BG56" s="1" t="s">
        <v>49</v>
      </c>
      <c r="BJ56" t="s">
        <v>390</v>
      </c>
      <c r="BK56" t="s">
        <v>49</v>
      </c>
      <c r="BL56" t="s">
        <v>199</v>
      </c>
      <c r="BN56" s="2">
        <v>1037</v>
      </c>
      <c r="BO56">
        <v>1</v>
      </c>
      <c r="BQ56" s="2">
        <v>1553</v>
      </c>
    </row>
    <row r="57" spans="1:70" x14ac:dyDescent="0.35">
      <c r="A57" s="1" t="s">
        <v>208</v>
      </c>
      <c r="B57" s="1" t="s">
        <v>209</v>
      </c>
      <c r="C57" s="1" t="s">
        <v>58</v>
      </c>
      <c r="D57" s="1" t="s">
        <v>59</v>
      </c>
      <c r="E57" s="1" t="s">
        <v>65</v>
      </c>
      <c r="F57" s="1" t="s">
        <v>177</v>
      </c>
      <c r="G57">
        <v>110400</v>
      </c>
      <c r="H57">
        <v>51262</v>
      </c>
      <c r="J57" s="10"/>
      <c r="K57" s="10"/>
      <c r="L57" s="10" t="s">
        <v>427</v>
      </c>
      <c r="M57" s="14">
        <v>1E-4</v>
      </c>
      <c r="N57">
        <v>17</v>
      </c>
      <c r="O57">
        <v>1</v>
      </c>
      <c r="P57">
        <v>18</v>
      </c>
      <c r="Q57">
        <v>1</v>
      </c>
      <c r="R57">
        <v>20</v>
      </c>
      <c r="S57">
        <v>1</v>
      </c>
      <c r="T57">
        <v>23</v>
      </c>
      <c r="U57">
        <v>1</v>
      </c>
      <c r="V57">
        <v>25</v>
      </c>
      <c r="W57">
        <v>1</v>
      </c>
      <c r="X57">
        <v>48</v>
      </c>
      <c r="Y57" s="17">
        <v>244</v>
      </c>
      <c r="Z57" s="4">
        <v>313</v>
      </c>
      <c r="AA57" s="18">
        <v>377</v>
      </c>
      <c r="AB57">
        <v>655</v>
      </c>
      <c r="AC57">
        <v>723</v>
      </c>
      <c r="AD57">
        <v>1</v>
      </c>
      <c r="AE57">
        <v>1E-3</v>
      </c>
      <c r="AF57">
        <v>724</v>
      </c>
      <c r="AG57">
        <v>1</v>
      </c>
      <c r="AH57">
        <v>7.0000000000000001E-3</v>
      </c>
      <c r="AI57">
        <v>729</v>
      </c>
      <c r="AJ57">
        <v>2</v>
      </c>
      <c r="AK57">
        <v>0.01</v>
      </c>
      <c r="AL57">
        <v>736</v>
      </c>
      <c r="AM57">
        <v>1</v>
      </c>
      <c r="AN57">
        <v>1E-3</v>
      </c>
      <c r="AO57">
        <v>737</v>
      </c>
      <c r="AP57">
        <v>1</v>
      </c>
      <c r="AQ57">
        <v>7.0000000000000001E-3</v>
      </c>
      <c r="AR57">
        <v>742</v>
      </c>
      <c r="AS57">
        <v>1</v>
      </c>
      <c r="AT57">
        <v>8.0000000000000002E-3</v>
      </c>
      <c r="AU57">
        <v>748</v>
      </c>
      <c r="AV57">
        <v>1</v>
      </c>
      <c r="AW57">
        <v>4.0000000000000001E-3</v>
      </c>
      <c r="AX57">
        <v>751</v>
      </c>
      <c r="AY57">
        <v>2</v>
      </c>
      <c r="AZ57">
        <v>3.0000000000000001E-3</v>
      </c>
      <c r="BA57">
        <v>753</v>
      </c>
      <c r="BB57">
        <v>1</v>
      </c>
      <c r="BC57">
        <v>4.3999999999999997E-2</v>
      </c>
      <c r="BD57">
        <v>787</v>
      </c>
      <c r="BE57">
        <v>1</v>
      </c>
      <c r="BF57">
        <v>0.17100000000000001</v>
      </c>
      <c r="BG57" s="1" t="s">
        <v>49</v>
      </c>
      <c r="BJ57" t="s">
        <v>389</v>
      </c>
      <c r="BK57" t="s">
        <v>49</v>
      </c>
      <c r="BL57" t="s">
        <v>199</v>
      </c>
      <c r="BM57" t="s">
        <v>199</v>
      </c>
      <c r="BN57" s="2">
        <v>787</v>
      </c>
      <c r="BO57">
        <v>1</v>
      </c>
      <c r="BQ57" s="2">
        <v>1172</v>
      </c>
    </row>
    <row r="58" spans="1:70" x14ac:dyDescent="0.35">
      <c r="A58" s="1" t="s">
        <v>210</v>
      </c>
      <c r="B58" s="1" t="s">
        <v>211</v>
      </c>
      <c r="C58" s="1" t="s">
        <v>58</v>
      </c>
      <c r="D58" s="1" t="s">
        <v>59</v>
      </c>
      <c r="E58" s="1" t="s">
        <v>115</v>
      </c>
      <c r="F58" s="1" t="s">
        <v>116</v>
      </c>
      <c r="G58">
        <v>497131</v>
      </c>
      <c r="H58">
        <v>74075</v>
      </c>
      <c r="J58" s="10"/>
      <c r="K58" s="10"/>
      <c r="L58" s="10" t="s">
        <v>427</v>
      </c>
      <c r="M58" s="14">
        <v>1E-4</v>
      </c>
      <c r="N58">
        <v>13</v>
      </c>
      <c r="O58">
        <v>1</v>
      </c>
      <c r="P58">
        <v>31</v>
      </c>
      <c r="Q58">
        <v>4</v>
      </c>
      <c r="R58">
        <v>32</v>
      </c>
      <c r="S58">
        <v>1</v>
      </c>
      <c r="T58">
        <v>33</v>
      </c>
      <c r="U58">
        <v>3</v>
      </c>
      <c r="V58">
        <v>34</v>
      </c>
      <c r="W58">
        <v>1</v>
      </c>
      <c r="X58">
        <v>72</v>
      </c>
      <c r="Y58" s="17">
        <v>180</v>
      </c>
      <c r="Z58" s="4">
        <v>229</v>
      </c>
      <c r="AA58" s="18">
        <v>326</v>
      </c>
      <c r="AB58">
        <v>12819.53</v>
      </c>
      <c r="AC58">
        <v>36600</v>
      </c>
      <c r="AD58">
        <v>1</v>
      </c>
      <c r="AE58">
        <v>7.5999999999999998E-2</v>
      </c>
      <c r="AF58">
        <v>39600</v>
      </c>
      <c r="AG58">
        <v>1</v>
      </c>
      <c r="AH58">
        <v>0.01</v>
      </c>
      <c r="AI58">
        <v>40000</v>
      </c>
      <c r="AJ58">
        <v>1</v>
      </c>
      <c r="AK58">
        <v>3.5000000000000003E-2</v>
      </c>
      <c r="AL58">
        <v>41440</v>
      </c>
      <c r="AM58">
        <v>1</v>
      </c>
      <c r="AN58">
        <v>2.7E-2</v>
      </c>
      <c r="AO58">
        <v>42600</v>
      </c>
      <c r="AP58">
        <v>1</v>
      </c>
      <c r="AQ58">
        <v>1.9E-2</v>
      </c>
      <c r="AR58">
        <v>43440</v>
      </c>
      <c r="AS58">
        <v>1</v>
      </c>
      <c r="AT58">
        <v>1.0999999999999999E-2</v>
      </c>
      <c r="AU58">
        <v>43920</v>
      </c>
      <c r="AV58">
        <v>1</v>
      </c>
      <c r="AW58">
        <v>7.4999999999999997E-2</v>
      </c>
      <c r="AX58">
        <v>47500</v>
      </c>
      <c r="AY58">
        <v>1</v>
      </c>
      <c r="AZ58">
        <v>0.25</v>
      </c>
      <c r="BA58">
        <v>63325</v>
      </c>
      <c r="BB58">
        <v>1</v>
      </c>
      <c r="BC58">
        <v>0.83199999999999996</v>
      </c>
      <c r="BD58">
        <v>377000</v>
      </c>
      <c r="BE58">
        <v>1</v>
      </c>
      <c r="BF58">
        <v>0.79800000000000004</v>
      </c>
      <c r="BG58" s="1" t="s">
        <v>46</v>
      </c>
      <c r="BI58">
        <v>1</v>
      </c>
      <c r="BJ58" t="s">
        <v>390</v>
      </c>
      <c r="BK58" t="s">
        <v>46</v>
      </c>
      <c r="BL58" t="s">
        <v>199</v>
      </c>
      <c r="BN58" s="2">
        <v>63325</v>
      </c>
      <c r="BO58">
        <v>1</v>
      </c>
      <c r="BP58">
        <v>1</v>
      </c>
      <c r="BQ58" s="2">
        <v>94981</v>
      </c>
      <c r="BR58">
        <v>1</v>
      </c>
    </row>
    <row r="59" spans="1:70" x14ac:dyDescent="0.35">
      <c r="A59" s="1" t="s">
        <v>212</v>
      </c>
      <c r="B59" s="1" t="s">
        <v>213</v>
      </c>
      <c r="C59" s="1" t="s">
        <v>58</v>
      </c>
      <c r="D59" s="1" t="s">
        <v>59</v>
      </c>
      <c r="E59" s="1" t="s">
        <v>65</v>
      </c>
      <c r="F59" s="1" t="s">
        <v>86</v>
      </c>
      <c r="G59">
        <v>263676</v>
      </c>
      <c r="H59">
        <v>89023</v>
      </c>
      <c r="J59" s="10">
        <f>loinc_statistical_checks__32[[#This Row],[min_n]]</f>
        <v>1</v>
      </c>
      <c r="K59" s="10"/>
      <c r="L59" s="11" t="s">
        <v>427</v>
      </c>
      <c r="M59" s="14">
        <v>1E-4</v>
      </c>
      <c r="N59">
        <v>0</v>
      </c>
      <c r="O59">
        <v>1</v>
      </c>
      <c r="P59">
        <v>1</v>
      </c>
      <c r="Q59">
        <v>3</v>
      </c>
      <c r="R59">
        <v>2</v>
      </c>
      <c r="S59">
        <v>1</v>
      </c>
      <c r="T59">
        <v>5</v>
      </c>
      <c r="U59">
        <v>1</v>
      </c>
      <c r="V59">
        <v>6</v>
      </c>
      <c r="W59">
        <v>1</v>
      </c>
      <c r="X59">
        <v>24</v>
      </c>
      <c r="Y59" s="17">
        <v>84</v>
      </c>
      <c r="Z59" s="4">
        <v>120</v>
      </c>
      <c r="AA59" s="18">
        <v>179</v>
      </c>
      <c r="AB59">
        <v>3321.3910000000001</v>
      </c>
      <c r="AC59">
        <v>8965</v>
      </c>
      <c r="AD59">
        <v>1</v>
      </c>
      <c r="AE59">
        <v>7.0000000000000001E-3</v>
      </c>
      <c r="AF59">
        <v>9032</v>
      </c>
      <c r="AG59">
        <v>1</v>
      </c>
      <c r="AH59">
        <v>1.4999999999999999E-2</v>
      </c>
      <c r="AI59">
        <v>9170</v>
      </c>
      <c r="AJ59">
        <v>1</v>
      </c>
      <c r="AK59">
        <v>0.01</v>
      </c>
      <c r="AL59">
        <v>9261</v>
      </c>
      <c r="AM59">
        <v>1</v>
      </c>
      <c r="AN59">
        <v>5.6000000000000001E-2</v>
      </c>
      <c r="AO59">
        <v>9807</v>
      </c>
      <c r="AP59">
        <v>1</v>
      </c>
      <c r="AQ59">
        <v>3.4000000000000002E-2</v>
      </c>
      <c r="AR59">
        <v>10149</v>
      </c>
      <c r="AS59">
        <v>1</v>
      </c>
      <c r="AT59">
        <v>2.8000000000000001E-2</v>
      </c>
      <c r="AU59">
        <v>10440</v>
      </c>
      <c r="AV59">
        <v>1</v>
      </c>
      <c r="AW59">
        <v>2E-3</v>
      </c>
      <c r="AX59">
        <v>10460</v>
      </c>
      <c r="AY59">
        <v>1</v>
      </c>
      <c r="AZ59">
        <v>9.8000000000000004E-2</v>
      </c>
      <c r="BA59">
        <v>11600</v>
      </c>
      <c r="BB59">
        <v>1</v>
      </c>
      <c r="BC59">
        <v>7.1999999999999995E-2</v>
      </c>
      <c r="BD59">
        <v>12496</v>
      </c>
      <c r="BE59">
        <v>1</v>
      </c>
      <c r="BF59">
        <v>0.73399999999999999</v>
      </c>
      <c r="BG59" s="1" t="s">
        <v>49</v>
      </c>
      <c r="BJ59" t="s">
        <v>390</v>
      </c>
      <c r="BK59" t="s">
        <v>49</v>
      </c>
      <c r="BL59" t="s">
        <v>199</v>
      </c>
      <c r="BN59" s="2">
        <v>12496</v>
      </c>
      <c r="BO59">
        <v>1</v>
      </c>
      <c r="BQ59" s="2">
        <v>18744</v>
      </c>
    </row>
    <row r="60" spans="1:70" x14ac:dyDescent="0.35">
      <c r="A60" s="1" t="s">
        <v>214</v>
      </c>
      <c r="B60" s="1" t="s">
        <v>215</v>
      </c>
      <c r="C60" s="1" t="s">
        <v>193</v>
      </c>
      <c r="D60" s="1" t="s">
        <v>89</v>
      </c>
      <c r="E60" s="1" t="s">
        <v>97</v>
      </c>
      <c r="F60" s="1" t="s">
        <v>98</v>
      </c>
      <c r="G60">
        <v>17972</v>
      </c>
      <c r="H60">
        <v>9366</v>
      </c>
      <c r="J60" s="10"/>
      <c r="K60" s="10"/>
      <c r="L60" s="10" t="s">
        <v>428</v>
      </c>
      <c r="M60" s="13">
        <v>0</v>
      </c>
      <c r="N60">
        <v>0</v>
      </c>
      <c r="O60">
        <v>3628</v>
      </c>
      <c r="P60">
        <v>1</v>
      </c>
      <c r="Q60">
        <v>2709</v>
      </c>
      <c r="R60">
        <v>1.04</v>
      </c>
      <c r="S60">
        <v>1</v>
      </c>
      <c r="T60">
        <v>2</v>
      </c>
      <c r="U60">
        <v>1009</v>
      </c>
      <c r="V60">
        <v>3</v>
      </c>
      <c r="W60">
        <v>672</v>
      </c>
      <c r="X60">
        <v>0</v>
      </c>
      <c r="Y60" s="17">
        <v>1</v>
      </c>
      <c r="Z60" s="4">
        <v>6</v>
      </c>
      <c r="AA60" s="18">
        <v>224</v>
      </c>
      <c r="AB60">
        <v>550851.03899999999</v>
      </c>
      <c r="AC60">
        <v>527500</v>
      </c>
      <c r="AD60">
        <v>1</v>
      </c>
      <c r="AE60">
        <v>4.2000000000000003E-2</v>
      </c>
      <c r="AF60">
        <v>550849</v>
      </c>
      <c r="AG60">
        <v>1</v>
      </c>
      <c r="AH60">
        <v>0</v>
      </c>
      <c r="AI60">
        <v>551000</v>
      </c>
      <c r="AJ60">
        <v>1</v>
      </c>
      <c r="AK60">
        <v>0.104</v>
      </c>
      <c r="AL60">
        <v>615000</v>
      </c>
      <c r="AM60">
        <v>1</v>
      </c>
      <c r="AN60">
        <v>0.04</v>
      </c>
      <c r="AO60">
        <v>640441</v>
      </c>
      <c r="AP60">
        <v>1</v>
      </c>
      <c r="AQ60">
        <v>4.3999999999999997E-2</v>
      </c>
      <c r="AR60">
        <v>670000</v>
      </c>
      <c r="AS60">
        <v>1</v>
      </c>
      <c r="AT60">
        <v>0.19600000000000001</v>
      </c>
      <c r="AU60">
        <v>832938</v>
      </c>
      <c r="AV60">
        <v>1</v>
      </c>
      <c r="AW60">
        <v>0.06</v>
      </c>
      <c r="AX60">
        <v>886000</v>
      </c>
      <c r="AY60">
        <v>1</v>
      </c>
      <c r="AZ60">
        <v>0.43</v>
      </c>
      <c r="BA60">
        <v>1555000</v>
      </c>
      <c r="BB60">
        <v>1</v>
      </c>
      <c r="BC60">
        <v>0.36099999999999999</v>
      </c>
      <c r="BD60">
        <v>2435000</v>
      </c>
      <c r="BE60">
        <v>1</v>
      </c>
      <c r="BF60">
        <v>0.378</v>
      </c>
      <c r="BG60" s="1" t="s">
        <v>43</v>
      </c>
      <c r="BI60">
        <v>1</v>
      </c>
      <c r="BJ60" t="s">
        <v>392</v>
      </c>
      <c r="BK60" t="s">
        <v>49</v>
      </c>
      <c r="BL60" t="s">
        <v>405</v>
      </c>
      <c r="BM60" t="s">
        <v>421</v>
      </c>
      <c r="BN60" s="2">
        <f>loinc_statistical_checks__32[[#This Row],[max]]</f>
        <v>2435000</v>
      </c>
      <c r="BO60">
        <f>loinc_statistical_checks__32[[#This Row],[max_n]]</f>
        <v>1</v>
      </c>
      <c r="BQ60" s="2">
        <f>((3*loinc_statistical_checks__32[[#This Row],[highest_non_outlier_value]])-loinc_statistical_checks__32[[#This Row],[min]])/2</f>
        <v>3652500</v>
      </c>
    </row>
    <row r="61" spans="1:70" x14ac:dyDescent="0.35">
      <c r="A61" s="1" t="s">
        <v>216</v>
      </c>
      <c r="B61" s="1" t="s">
        <v>218</v>
      </c>
      <c r="C61" s="1" t="s">
        <v>217</v>
      </c>
      <c r="D61" s="1" t="s">
        <v>89</v>
      </c>
      <c r="E61" s="1" t="s">
        <v>97</v>
      </c>
      <c r="F61" s="1" t="s">
        <v>98</v>
      </c>
      <c r="G61">
        <v>11910</v>
      </c>
      <c r="H61">
        <v>3602</v>
      </c>
      <c r="J61" s="10"/>
      <c r="K61" s="10"/>
      <c r="L61" s="10" t="s">
        <v>428</v>
      </c>
      <c r="M61" s="13">
        <v>0</v>
      </c>
      <c r="N61">
        <v>0</v>
      </c>
      <c r="O61">
        <v>123</v>
      </c>
      <c r="P61">
        <v>1</v>
      </c>
      <c r="Q61">
        <v>73</v>
      </c>
      <c r="R61">
        <v>2</v>
      </c>
      <c r="S61">
        <v>52</v>
      </c>
      <c r="T61">
        <v>3</v>
      </c>
      <c r="U61">
        <v>32</v>
      </c>
      <c r="V61">
        <v>4</v>
      </c>
      <c r="W61">
        <v>39</v>
      </c>
      <c r="X61">
        <v>0</v>
      </c>
      <c r="Y61" s="17">
        <v>203</v>
      </c>
      <c r="Z61" s="4">
        <v>843.5</v>
      </c>
      <c r="AA61" s="18">
        <v>3731.5</v>
      </c>
      <c r="AB61">
        <v>934782.95799999998</v>
      </c>
      <c r="AC61">
        <v>830782</v>
      </c>
      <c r="AD61">
        <v>1</v>
      </c>
      <c r="AE61">
        <v>3.1E-2</v>
      </c>
      <c r="AF61">
        <v>857378</v>
      </c>
      <c r="AG61">
        <v>1</v>
      </c>
      <c r="AH61">
        <v>3.2000000000000001E-2</v>
      </c>
      <c r="AI61">
        <v>885757</v>
      </c>
      <c r="AJ61">
        <v>1</v>
      </c>
      <c r="AK61">
        <v>7.0000000000000001E-3</v>
      </c>
      <c r="AL61">
        <v>891936</v>
      </c>
      <c r="AM61">
        <v>1</v>
      </c>
      <c r="AN61">
        <v>4.4999999999999998E-2</v>
      </c>
      <c r="AO61">
        <v>934300</v>
      </c>
      <c r="AP61">
        <v>1</v>
      </c>
      <c r="AQ61">
        <v>1.0999999999999999E-2</v>
      </c>
      <c r="AR61">
        <v>945153</v>
      </c>
      <c r="AS61">
        <v>1</v>
      </c>
      <c r="AT61">
        <v>0.04</v>
      </c>
      <c r="AU61">
        <v>985000</v>
      </c>
      <c r="AV61">
        <v>1</v>
      </c>
      <c r="AW61">
        <v>0.24199999999999999</v>
      </c>
      <c r="AX61">
        <v>1300000</v>
      </c>
      <c r="AY61">
        <v>1</v>
      </c>
      <c r="AZ61">
        <v>0.16700000000000001</v>
      </c>
      <c r="BA61">
        <v>1560000</v>
      </c>
      <c r="BB61">
        <v>1</v>
      </c>
      <c r="BC61">
        <v>0.26200000000000001</v>
      </c>
      <c r="BD61">
        <v>2115000</v>
      </c>
      <c r="BE61">
        <v>1</v>
      </c>
      <c r="BF61">
        <v>0.55800000000000005</v>
      </c>
      <c r="BG61" s="1" t="s">
        <v>49</v>
      </c>
      <c r="BJ61" t="s">
        <v>390</v>
      </c>
      <c r="BK61" t="s">
        <v>49</v>
      </c>
      <c r="BL61" t="s">
        <v>199</v>
      </c>
      <c r="BN61" s="2">
        <v>2115000</v>
      </c>
      <c r="BO61">
        <v>1</v>
      </c>
      <c r="BQ61" s="2">
        <v>3172500</v>
      </c>
    </row>
    <row r="62" spans="1:70" x14ac:dyDescent="0.35">
      <c r="A62" s="1" t="s">
        <v>219</v>
      </c>
      <c r="B62" s="1" t="s">
        <v>220</v>
      </c>
      <c r="C62" s="1" t="s">
        <v>58</v>
      </c>
      <c r="D62" s="1" t="s">
        <v>59</v>
      </c>
      <c r="E62" s="1" t="s">
        <v>221</v>
      </c>
      <c r="F62" s="1" t="s">
        <v>222</v>
      </c>
      <c r="G62">
        <v>42408</v>
      </c>
      <c r="H62">
        <v>13827</v>
      </c>
      <c r="J62" s="10"/>
      <c r="K62" s="10"/>
      <c r="L62" s="10" t="s">
        <v>427</v>
      </c>
      <c r="M62" s="13">
        <v>100</v>
      </c>
      <c r="N62">
        <v>119</v>
      </c>
      <c r="O62">
        <v>1</v>
      </c>
      <c r="P62">
        <v>205</v>
      </c>
      <c r="Q62">
        <v>1</v>
      </c>
      <c r="R62">
        <v>206</v>
      </c>
      <c r="S62">
        <v>1</v>
      </c>
      <c r="T62">
        <v>207</v>
      </c>
      <c r="U62">
        <v>1</v>
      </c>
      <c r="V62">
        <v>212</v>
      </c>
      <c r="W62">
        <v>3</v>
      </c>
      <c r="X62">
        <v>223</v>
      </c>
      <c r="Y62" s="17">
        <v>280</v>
      </c>
      <c r="Z62" s="4">
        <v>294</v>
      </c>
      <c r="AA62" s="18">
        <v>309</v>
      </c>
      <c r="AB62">
        <v>429.59100000000001</v>
      </c>
      <c r="AC62">
        <v>437</v>
      </c>
      <c r="AD62">
        <v>3</v>
      </c>
      <c r="AE62">
        <v>3.0000000000000001E-3</v>
      </c>
      <c r="AF62">
        <v>438</v>
      </c>
      <c r="AG62">
        <v>1</v>
      </c>
      <c r="AH62">
        <v>3.0000000000000001E-3</v>
      </c>
      <c r="AI62">
        <v>439</v>
      </c>
      <c r="AJ62">
        <v>1</v>
      </c>
      <c r="AK62">
        <v>3.0000000000000001E-3</v>
      </c>
      <c r="AL62">
        <v>440</v>
      </c>
      <c r="AM62">
        <v>1</v>
      </c>
      <c r="AN62">
        <v>6.0000000000000001E-3</v>
      </c>
      <c r="AO62">
        <v>442</v>
      </c>
      <c r="AP62">
        <v>2</v>
      </c>
      <c r="AQ62">
        <v>2.1000000000000001E-2</v>
      </c>
      <c r="AR62">
        <v>449</v>
      </c>
      <c r="AS62">
        <v>1</v>
      </c>
      <c r="AT62">
        <v>3.5000000000000003E-2</v>
      </c>
      <c r="AU62">
        <v>461</v>
      </c>
      <c r="AV62">
        <v>1</v>
      </c>
      <c r="AW62">
        <v>1.7000000000000001E-2</v>
      </c>
      <c r="AX62">
        <v>467</v>
      </c>
      <c r="AY62">
        <v>1</v>
      </c>
      <c r="AZ62">
        <v>8.9999999999999993E-3</v>
      </c>
      <c r="BA62">
        <v>470</v>
      </c>
      <c r="BB62">
        <v>1</v>
      </c>
      <c r="BC62">
        <v>6.0000000000000001E-3</v>
      </c>
      <c r="BD62">
        <v>472</v>
      </c>
      <c r="BE62">
        <v>1</v>
      </c>
      <c r="BF62">
        <v>0.12</v>
      </c>
      <c r="BG62" s="1" t="s">
        <v>49</v>
      </c>
      <c r="BJ62" t="s">
        <v>389</v>
      </c>
      <c r="BK62" t="s">
        <v>49</v>
      </c>
      <c r="BL62" t="s">
        <v>199</v>
      </c>
      <c r="BM62" t="s">
        <v>199</v>
      </c>
      <c r="BN62" s="2">
        <v>472</v>
      </c>
      <c r="BO62">
        <v>1</v>
      </c>
      <c r="BQ62" s="2">
        <v>648.5</v>
      </c>
    </row>
    <row r="63" spans="1:70" x14ac:dyDescent="0.35">
      <c r="A63" s="1" t="s">
        <v>223</v>
      </c>
      <c r="B63" s="1" t="s">
        <v>224</v>
      </c>
      <c r="C63" s="1" t="s">
        <v>88</v>
      </c>
      <c r="D63" s="1" t="s">
        <v>59</v>
      </c>
      <c r="E63" s="1" t="s">
        <v>221</v>
      </c>
      <c r="F63" s="1" t="s">
        <v>222</v>
      </c>
      <c r="G63">
        <v>52853</v>
      </c>
      <c r="H63">
        <v>24255</v>
      </c>
      <c r="J63" s="10"/>
      <c r="K63" s="10"/>
      <c r="L63" s="10" t="s">
        <v>427</v>
      </c>
      <c r="M63" s="14">
        <v>1E-4</v>
      </c>
      <c r="N63">
        <v>3</v>
      </c>
      <c r="O63">
        <v>3</v>
      </c>
      <c r="P63">
        <v>9</v>
      </c>
      <c r="Q63">
        <v>1</v>
      </c>
      <c r="R63">
        <v>12</v>
      </c>
      <c r="S63">
        <v>1</v>
      </c>
      <c r="T63">
        <v>16</v>
      </c>
      <c r="U63">
        <v>1</v>
      </c>
      <c r="V63">
        <v>23</v>
      </c>
      <c r="W63">
        <v>1</v>
      </c>
      <c r="X63">
        <v>39.427</v>
      </c>
      <c r="Y63" s="17">
        <v>306</v>
      </c>
      <c r="Z63" s="4">
        <v>385</v>
      </c>
      <c r="AA63" s="18">
        <v>509</v>
      </c>
      <c r="AB63">
        <v>1142.5730000000001</v>
      </c>
      <c r="AC63">
        <v>1208</v>
      </c>
      <c r="AD63">
        <v>2</v>
      </c>
      <c r="AE63">
        <v>8.0000000000000002E-3</v>
      </c>
      <c r="AF63">
        <v>1218</v>
      </c>
      <c r="AG63">
        <v>1</v>
      </c>
      <c r="AH63">
        <v>3.0000000000000001E-3</v>
      </c>
      <c r="AI63">
        <v>1222</v>
      </c>
      <c r="AJ63">
        <v>1</v>
      </c>
      <c r="AK63">
        <v>8.9999999999999993E-3</v>
      </c>
      <c r="AL63">
        <v>1233</v>
      </c>
      <c r="AM63">
        <v>1</v>
      </c>
      <c r="AN63">
        <v>7.0000000000000001E-3</v>
      </c>
      <c r="AO63">
        <v>1242</v>
      </c>
      <c r="AP63">
        <v>1</v>
      </c>
      <c r="AQ63">
        <v>3.0000000000000001E-3</v>
      </c>
      <c r="AR63">
        <v>1246</v>
      </c>
      <c r="AS63">
        <v>1</v>
      </c>
      <c r="AT63">
        <v>2E-3</v>
      </c>
      <c r="AU63">
        <v>1248</v>
      </c>
      <c r="AV63">
        <v>1</v>
      </c>
      <c r="AW63">
        <v>1E-3</v>
      </c>
      <c r="AX63">
        <v>1249</v>
      </c>
      <c r="AY63">
        <v>1</v>
      </c>
      <c r="AZ63">
        <v>6.0000000000000001E-3</v>
      </c>
      <c r="BA63">
        <v>1257</v>
      </c>
      <c r="BB63">
        <v>1</v>
      </c>
      <c r="BC63">
        <v>0.23400000000000001</v>
      </c>
      <c r="BD63">
        <v>1640</v>
      </c>
      <c r="BE63">
        <v>1</v>
      </c>
      <c r="BF63">
        <v>0.30399999999999999</v>
      </c>
      <c r="BG63" s="1" t="s">
        <v>49</v>
      </c>
      <c r="BJ63" t="s">
        <v>389</v>
      </c>
      <c r="BK63" t="s">
        <v>49</v>
      </c>
      <c r="BL63" t="s">
        <v>199</v>
      </c>
      <c r="BM63" t="s">
        <v>199</v>
      </c>
      <c r="BN63" s="2">
        <v>1640</v>
      </c>
      <c r="BO63">
        <v>1</v>
      </c>
      <c r="BQ63" s="2">
        <v>2458.5</v>
      </c>
    </row>
    <row r="64" spans="1:70" x14ac:dyDescent="0.35">
      <c r="A64" s="1" t="s">
        <v>225</v>
      </c>
      <c r="B64" s="1" t="s">
        <v>226</v>
      </c>
      <c r="C64" s="1" t="s">
        <v>58</v>
      </c>
      <c r="D64" s="1" t="s">
        <v>59</v>
      </c>
      <c r="E64" s="1" t="s">
        <v>65</v>
      </c>
      <c r="F64" s="1" t="s">
        <v>174</v>
      </c>
      <c r="G64">
        <v>51629</v>
      </c>
      <c r="H64">
        <v>16710</v>
      </c>
      <c r="J64" s="10"/>
      <c r="K64" s="10"/>
      <c r="L64" s="10" t="s">
        <v>427</v>
      </c>
      <c r="M64" s="14">
        <v>1E-4</v>
      </c>
      <c r="N64">
        <v>2</v>
      </c>
      <c r="O64">
        <v>3</v>
      </c>
      <c r="P64">
        <v>3</v>
      </c>
      <c r="Q64">
        <v>10</v>
      </c>
      <c r="R64">
        <v>3.8</v>
      </c>
      <c r="S64">
        <v>1</v>
      </c>
      <c r="T64">
        <v>4</v>
      </c>
      <c r="U64">
        <v>15</v>
      </c>
      <c r="V64">
        <v>5</v>
      </c>
      <c r="W64">
        <v>37</v>
      </c>
      <c r="X64">
        <v>4</v>
      </c>
      <c r="Y64" s="17">
        <v>46</v>
      </c>
      <c r="Z64" s="4">
        <v>72</v>
      </c>
      <c r="AA64" s="18">
        <v>122</v>
      </c>
      <c r="AB64">
        <v>2802.4749999999999</v>
      </c>
      <c r="AC64">
        <v>3528</v>
      </c>
      <c r="AD64">
        <v>1</v>
      </c>
      <c r="AE64">
        <v>1.9E-2</v>
      </c>
      <c r="AF64">
        <v>3598</v>
      </c>
      <c r="AG64">
        <v>1</v>
      </c>
      <c r="AH64">
        <v>0.04</v>
      </c>
      <c r="AI64">
        <v>3746</v>
      </c>
      <c r="AJ64">
        <v>1</v>
      </c>
      <c r="AK64">
        <v>1.7999999999999999E-2</v>
      </c>
      <c r="AL64">
        <v>3816</v>
      </c>
      <c r="AM64">
        <v>1</v>
      </c>
      <c r="AN64">
        <v>2.1000000000000001E-2</v>
      </c>
      <c r="AO64">
        <v>3899</v>
      </c>
      <c r="AP64">
        <v>1</v>
      </c>
      <c r="AQ64">
        <v>5.1999999999999998E-2</v>
      </c>
      <c r="AR64">
        <v>4114</v>
      </c>
      <c r="AS64">
        <v>1</v>
      </c>
      <c r="AT64">
        <v>3.5000000000000003E-2</v>
      </c>
      <c r="AU64">
        <v>4262</v>
      </c>
      <c r="AV64">
        <v>1</v>
      </c>
      <c r="AW64">
        <v>7.0999999999999994E-2</v>
      </c>
      <c r="AX64">
        <v>4588</v>
      </c>
      <c r="AY64">
        <v>1</v>
      </c>
      <c r="AZ64">
        <v>3.0000000000000001E-3</v>
      </c>
      <c r="BA64">
        <v>4600</v>
      </c>
      <c r="BB64">
        <v>1</v>
      </c>
      <c r="BC64">
        <v>0.02</v>
      </c>
      <c r="BD64">
        <v>4693</v>
      </c>
      <c r="BE64">
        <v>1</v>
      </c>
      <c r="BF64">
        <v>0.40300000000000002</v>
      </c>
      <c r="BG64" s="1" t="s">
        <v>49</v>
      </c>
      <c r="BJ64" t="s">
        <v>390</v>
      </c>
      <c r="BK64" t="s">
        <v>49</v>
      </c>
      <c r="BL64" t="s">
        <v>199</v>
      </c>
      <c r="BN64" s="2">
        <v>4693</v>
      </c>
      <c r="BO64">
        <v>1</v>
      </c>
      <c r="BQ64" s="2">
        <v>7038.5</v>
      </c>
    </row>
    <row r="65" spans="1:70" x14ac:dyDescent="0.35">
      <c r="A65" s="1" t="s">
        <v>227</v>
      </c>
      <c r="B65" s="1" t="s">
        <v>228</v>
      </c>
      <c r="C65" s="1" t="s">
        <v>58</v>
      </c>
      <c r="D65" s="1" t="s">
        <v>59</v>
      </c>
      <c r="E65" s="1" t="s">
        <v>65</v>
      </c>
      <c r="F65" s="1" t="s">
        <v>86</v>
      </c>
      <c r="G65">
        <v>2173235</v>
      </c>
      <c r="H65">
        <v>164252</v>
      </c>
      <c r="J65" s="10">
        <f>loinc_statistical_checks__32[[#This Row],[min_n]]</f>
        <v>1</v>
      </c>
      <c r="K65" s="10"/>
      <c r="L65" s="10" t="s">
        <v>427</v>
      </c>
      <c r="M65" s="14">
        <v>1E-4</v>
      </c>
      <c r="N65">
        <v>0</v>
      </c>
      <c r="O65">
        <v>1</v>
      </c>
      <c r="P65">
        <v>0.1</v>
      </c>
      <c r="Q65">
        <v>6</v>
      </c>
      <c r="R65">
        <v>0.2</v>
      </c>
      <c r="S65">
        <v>12</v>
      </c>
      <c r="T65">
        <v>0.3</v>
      </c>
      <c r="U65">
        <v>26</v>
      </c>
      <c r="V65">
        <v>0.4</v>
      </c>
      <c r="W65">
        <v>78</v>
      </c>
      <c r="X65">
        <v>0.8</v>
      </c>
      <c r="Y65" s="17">
        <v>2.9</v>
      </c>
      <c r="Z65" s="4">
        <v>3.4</v>
      </c>
      <c r="AA65" s="18">
        <v>4</v>
      </c>
      <c r="AB65">
        <v>11.8</v>
      </c>
      <c r="AC65">
        <v>32</v>
      </c>
      <c r="AD65">
        <v>1</v>
      </c>
      <c r="AE65">
        <v>2.1000000000000001E-2</v>
      </c>
      <c r="AF65">
        <v>32.700000000000003</v>
      </c>
      <c r="AG65">
        <v>1</v>
      </c>
      <c r="AH65">
        <v>3.0000000000000001E-3</v>
      </c>
      <c r="AI65">
        <v>32.799999999999997</v>
      </c>
      <c r="AJ65">
        <v>1</v>
      </c>
      <c r="AK65">
        <v>4.1000000000000002E-2</v>
      </c>
      <c r="AL65">
        <v>34.200000000000003</v>
      </c>
      <c r="AM65">
        <v>1</v>
      </c>
      <c r="AN65">
        <v>1.7000000000000001E-2</v>
      </c>
      <c r="AO65">
        <v>34.799999999999997</v>
      </c>
      <c r="AP65">
        <v>1</v>
      </c>
      <c r="AQ65">
        <v>8.4000000000000005E-2</v>
      </c>
      <c r="AR65">
        <v>38</v>
      </c>
      <c r="AS65">
        <v>1</v>
      </c>
      <c r="AT65">
        <v>3.0000000000000001E-3</v>
      </c>
      <c r="AU65">
        <v>38.1</v>
      </c>
      <c r="AV65">
        <v>1</v>
      </c>
      <c r="AW65">
        <v>0.153</v>
      </c>
      <c r="AX65">
        <v>45</v>
      </c>
      <c r="AY65">
        <v>1</v>
      </c>
      <c r="AZ65">
        <v>0.153</v>
      </c>
      <c r="BA65">
        <v>53.1</v>
      </c>
      <c r="BB65">
        <v>1</v>
      </c>
      <c r="BC65">
        <v>8.4000000000000005E-2</v>
      </c>
      <c r="BD65">
        <v>58</v>
      </c>
      <c r="BE65">
        <v>2</v>
      </c>
      <c r="BF65">
        <v>0.79700000000000004</v>
      </c>
      <c r="BG65" s="1" t="s">
        <v>49</v>
      </c>
      <c r="BJ65" t="s">
        <v>392</v>
      </c>
      <c r="BK65" t="s">
        <v>40</v>
      </c>
      <c r="BL65" t="s">
        <v>393</v>
      </c>
      <c r="BM65" t="s">
        <v>397</v>
      </c>
      <c r="BN65" s="2">
        <f>loinc_statistical_checks__32[[#This Row],[max_3]]</f>
        <v>38.1</v>
      </c>
      <c r="BO65">
        <f>loinc_statistical_checks__32[[#This Row],[max_3_n]]</f>
        <v>1</v>
      </c>
      <c r="BP65">
        <f>loinc_statistical_checks__32[[#This Row],[max_n]]+loinc_statistical_checks__32[[#This Row],[max_1_n]]+loinc_statistical_checks__32[[#This Row],[max_2_n]]</f>
        <v>4</v>
      </c>
      <c r="BQ65" s="2">
        <f>((3*loinc_statistical_checks__32[[#This Row],[highest_non_outlier_value]])-loinc_statistical_checks__32[[#This Row],[min]])/2</f>
        <v>57.150000000000006</v>
      </c>
      <c r="BR65">
        <v>2</v>
      </c>
    </row>
    <row r="66" spans="1:70" x14ac:dyDescent="0.35">
      <c r="A66" s="1" t="s">
        <v>229</v>
      </c>
      <c r="B66" s="1" t="s">
        <v>230</v>
      </c>
      <c r="C66" s="1" t="s">
        <v>58</v>
      </c>
      <c r="D66" s="1" t="s">
        <v>59</v>
      </c>
      <c r="E66" s="1" t="s">
        <v>72</v>
      </c>
      <c r="F66" s="1" t="s">
        <v>73</v>
      </c>
      <c r="G66">
        <v>3573186</v>
      </c>
      <c r="H66">
        <v>248371</v>
      </c>
      <c r="J66" s="10"/>
      <c r="K66" s="10"/>
      <c r="L66" s="10" t="s">
        <v>427</v>
      </c>
      <c r="M66" s="14">
        <v>1E-4</v>
      </c>
      <c r="N66">
        <v>0.1</v>
      </c>
      <c r="O66">
        <v>1</v>
      </c>
      <c r="P66">
        <v>0.6</v>
      </c>
      <c r="Q66">
        <v>3</v>
      </c>
      <c r="R66">
        <v>0.7</v>
      </c>
      <c r="S66">
        <v>5</v>
      </c>
      <c r="T66">
        <v>0.8</v>
      </c>
      <c r="U66">
        <v>3</v>
      </c>
      <c r="V66">
        <v>0.9</v>
      </c>
      <c r="W66">
        <v>4</v>
      </c>
      <c r="X66">
        <v>2.2999999999999998</v>
      </c>
      <c r="Y66" s="17">
        <v>3.8</v>
      </c>
      <c r="Z66" s="4">
        <v>4.0999999999999996</v>
      </c>
      <c r="AA66" s="18">
        <v>4.5</v>
      </c>
      <c r="AB66">
        <v>8.9</v>
      </c>
      <c r="AC66">
        <v>22</v>
      </c>
      <c r="AD66">
        <v>1</v>
      </c>
      <c r="AE66">
        <v>1.7999999999999999E-2</v>
      </c>
      <c r="AF66">
        <v>22.4</v>
      </c>
      <c r="AG66">
        <v>1</v>
      </c>
      <c r="AH66">
        <v>0.155</v>
      </c>
      <c r="AI66">
        <v>26.5</v>
      </c>
      <c r="AJ66">
        <v>1</v>
      </c>
      <c r="AK66">
        <v>0.19800000000000001</v>
      </c>
      <c r="AL66">
        <v>33</v>
      </c>
      <c r="AM66">
        <v>1</v>
      </c>
      <c r="AN66">
        <v>0.436</v>
      </c>
      <c r="AO66">
        <v>58.4</v>
      </c>
      <c r="AP66">
        <v>1</v>
      </c>
      <c r="AQ66">
        <v>0.55100000000000005</v>
      </c>
      <c r="AR66">
        <v>130</v>
      </c>
      <c r="AS66">
        <v>1</v>
      </c>
      <c r="AT66">
        <v>0.03</v>
      </c>
      <c r="AU66">
        <v>134</v>
      </c>
      <c r="AV66">
        <v>1</v>
      </c>
      <c r="AW66">
        <v>7.0000000000000001E-3</v>
      </c>
      <c r="AX66">
        <v>135</v>
      </c>
      <c r="AY66">
        <v>2</v>
      </c>
      <c r="AZ66">
        <v>0.55500000000000005</v>
      </c>
      <c r="BA66">
        <v>303</v>
      </c>
      <c r="BB66">
        <v>1</v>
      </c>
      <c r="BC66">
        <v>0.437</v>
      </c>
      <c r="BD66">
        <v>538</v>
      </c>
      <c r="BE66">
        <v>1</v>
      </c>
      <c r="BF66">
        <v>0.93500000000000005</v>
      </c>
      <c r="BG66" s="1" t="s">
        <v>153</v>
      </c>
      <c r="BH66" t="s">
        <v>31</v>
      </c>
      <c r="BI66">
        <f>loinc_statistical_checks__32[[#This Row],[max_n]]+loinc_statistical_checks__32[[#This Row],[max_1_n]]+loinc_statistical_checks__32[[#This Row],[max_2_n]]+loinc_statistical_checks__32[[#This Row],[max_3_n]]+loinc_statistical_checks__32[[#This Row],[max_4_n]]+loinc_statistical_checks__32[[#This Row],[max_5_n]]</f>
        <v>7</v>
      </c>
      <c r="BJ66" t="s">
        <v>392</v>
      </c>
      <c r="BK66" t="s">
        <v>25</v>
      </c>
      <c r="BL66" t="s">
        <v>393</v>
      </c>
      <c r="BN66" s="2">
        <f>loinc_statistical_checks__32[[#This Row],[max_8]]</f>
        <v>22.4</v>
      </c>
      <c r="BO66">
        <f>loinc_statistical_checks__32[[#This Row],[max_8_n]]</f>
        <v>1</v>
      </c>
      <c r="BP66">
        <f>loinc_statistical_checks__32[[#This Row],[max_n]]+loinc_statistical_checks__32[[#This Row],[max_1_n]]+loinc_statistical_checks__32[[#This Row],[max_2_n]]+loinc_statistical_checks__32[[#This Row],[max_3_n]]+loinc_statistical_checks__32[[#This Row],[max_4_n]]+loinc_statistical_checks__32[[#This Row],[max_5_n]]+loinc_statistical_checks__32[[#This Row],[max_6_n]]+loinc_statistical_checks__32[[#This Row],[max_7_n]]</f>
        <v>9</v>
      </c>
      <c r="BQ66" s="2">
        <f>((3*loinc_statistical_checks__32[[#This Row],[highest_non_outlier_value]])-loinc_statistical_checks__32[[#This Row],[min]])/2</f>
        <v>33.549999999999997</v>
      </c>
      <c r="BR66">
        <v>1</v>
      </c>
    </row>
    <row r="67" spans="1:70" x14ac:dyDescent="0.35">
      <c r="A67" s="1" t="s">
        <v>232</v>
      </c>
      <c r="B67" s="1" t="s">
        <v>233</v>
      </c>
      <c r="C67" s="1" t="s">
        <v>88</v>
      </c>
      <c r="D67" s="1" t="s">
        <v>59</v>
      </c>
      <c r="E67" s="1" t="s">
        <v>72</v>
      </c>
      <c r="F67" s="1" t="s">
        <v>73</v>
      </c>
      <c r="G67">
        <v>41890</v>
      </c>
      <c r="H67">
        <v>20796</v>
      </c>
      <c r="J67" s="10"/>
      <c r="K67" s="10"/>
      <c r="L67" s="10" t="s">
        <v>427</v>
      </c>
      <c r="M67" s="14">
        <v>1E-4</v>
      </c>
      <c r="N67">
        <v>2</v>
      </c>
      <c r="O67">
        <v>43</v>
      </c>
      <c r="P67">
        <v>3</v>
      </c>
      <c r="Q67">
        <v>95</v>
      </c>
      <c r="R67">
        <v>4</v>
      </c>
      <c r="S67">
        <v>162</v>
      </c>
      <c r="T67">
        <v>5</v>
      </c>
      <c r="U67">
        <v>202</v>
      </c>
      <c r="V67">
        <v>6</v>
      </c>
      <c r="W67">
        <v>257</v>
      </c>
      <c r="X67">
        <v>2</v>
      </c>
      <c r="Y67" s="17">
        <v>21</v>
      </c>
      <c r="Z67" s="4">
        <v>33</v>
      </c>
      <c r="AA67" s="18">
        <v>49</v>
      </c>
      <c r="AB67">
        <v>100</v>
      </c>
      <c r="AC67">
        <v>97</v>
      </c>
      <c r="AD67">
        <v>53</v>
      </c>
      <c r="AE67">
        <v>0.01</v>
      </c>
      <c r="AF67">
        <v>98</v>
      </c>
      <c r="AG67">
        <v>65</v>
      </c>
      <c r="AH67">
        <v>0.01</v>
      </c>
      <c r="AI67">
        <v>99</v>
      </c>
      <c r="AJ67">
        <v>50</v>
      </c>
      <c r="AK67">
        <v>0.01</v>
      </c>
      <c r="AL67">
        <v>100</v>
      </c>
      <c r="AM67">
        <v>34</v>
      </c>
      <c r="AN67">
        <v>5.8000000000000003E-2</v>
      </c>
      <c r="AO67">
        <v>106</v>
      </c>
      <c r="AP67">
        <v>1</v>
      </c>
      <c r="AQ67">
        <v>3.6999999999999998E-2</v>
      </c>
      <c r="AR67">
        <v>110</v>
      </c>
      <c r="AS67">
        <v>1</v>
      </c>
      <c r="AT67">
        <v>5.2999999999999999E-2</v>
      </c>
      <c r="AU67">
        <v>116</v>
      </c>
      <c r="AV67">
        <v>2</v>
      </c>
      <c r="AW67">
        <v>8.6999999999999994E-2</v>
      </c>
      <c r="AX67">
        <v>126.8</v>
      </c>
      <c r="AY67">
        <v>1</v>
      </c>
      <c r="AZ67">
        <v>3.5000000000000003E-2</v>
      </c>
      <c r="BA67">
        <v>131.30000000000001</v>
      </c>
      <c r="BB67">
        <v>1</v>
      </c>
      <c r="BC67">
        <v>0.114</v>
      </c>
      <c r="BD67">
        <v>148</v>
      </c>
      <c r="BE67">
        <v>1</v>
      </c>
      <c r="BF67">
        <v>0.32900000000000001</v>
      </c>
      <c r="BG67" s="1" t="s">
        <v>49</v>
      </c>
      <c r="BJ67" t="s">
        <v>389</v>
      </c>
      <c r="BK67" t="s">
        <v>49</v>
      </c>
      <c r="BL67" t="s">
        <v>199</v>
      </c>
      <c r="BM67" t="s">
        <v>199</v>
      </c>
      <c r="BN67" s="2">
        <v>148</v>
      </c>
      <c r="BO67">
        <v>1</v>
      </c>
      <c r="BQ67" s="2">
        <v>221</v>
      </c>
    </row>
    <row r="68" spans="1:70" x14ac:dyDescent="0.35">
      <c r="A68" s="1" t="s">
        <v>234</v>
      </c>
      <c r="B68" s="1" t="s">
        <v>235</v>
      </c>
      <c r="C68" s="1" t="s">
        <v>58</v>
      </c>
      <c r="D68" s="1" t="s">
        <v>59</v>
      </c>
      <c r="E68" s="1" t="s">
        <v>65</v>
      </c>
      <c r="F68" s="1" t="s">
        <v>66</v>
      </c>
      <c r="G68">
        <v>10180</v>
      </c>
      <c r="H68">
        <v>6403</v>
      </c>
      <c r="J68" s="10"/>
      <c r="K68" s="10"/>
      <c r="L68" s="10" t="s">
        <v>427</v>
      </c>
      <c r="M68" s="14">
        <v>1E-4</v>
      </c>
      <c r="N68">
        <v>0.1</v>
      </c>
      <c r="O68">
        <v>8</v>
      </c>
      <c r="P68">
        <v>0.2</v>
      </c>
      <c r="Q68">
        <v>5</v>
      </c>
      <c r="R68">
        <v>0.3</v>
      </c>
      <c r="S68">
        <v>7</v>
      </c>
      <c r="T68">
        <v>0.4</v>
      </c>
      <c r="U68">
        <v>5</v>
      </c>
      <c r="V68">
        <v>0.5</v>
      </c>
      <c r="W68">
        <v>3</v>
      </c>
      <c r="X68">
        <v>0.1</v>
      </c>
      <c r="Y68" s="17">
        <v>8.1999999999999993</v>
      </c>
      <c r="Z68" s="4">
        <v>13</v>
      </c>
      <c r="AA68" s="18">
        <v>23</v>
      </c>
      <c r="AB68">
        <v>7701.4489999999996</v>
      </c>
      <c r="AC68">
        <v>3000</v>
      </c>
      <c r="AD68">
        <v>1</v>
      </c>
      <c r="AE68">
        <v>0.127</v>
      </c>
      <c r="AF68">
        <v>3437</v>
      </c>
      <c r="AG68">
        <v>1</v>
      </c>
      <c r="AH68">
        <v>3.2000000000000001E-2</v>
      </c>
      <c r="AI68">
        <v>3551</v>
      </c>
      <c r="AJ68">
        <v>1</v>
      </c>
      <c r="AK68">
        <v>0.104</v>
      </c>
      <c r="AL68">
        <v>3962</v>
      </c>
      <c r="AM68">
        <v>1</v>
      </c>
      <c r="AN68">
        <v>0.11600000000000001</v>
      </c>
      <c r="AO68">
        <v>4480</v>
      </c>
      <c r="AP68">
        <v>1</v>
      </c>
      <c r="AQ68">
        <v>0.442</v>
      </c>
      <c r="AR68">
        <v>8022</v>
      </c>
      <c r="AS68">
        <v>1</v>
      </c>
      <c r="AT68">
        <v>0.121</v>
      </c>
      <c r="AU68">
        <v>9130</v>
      </c>
      <c r="AV68">
        <v>1</v>
      </c>
      <c r="AW68">
        <v>4.2000000000000003E-2</v>
      </c>
      <c r="AX68">
        <v>9530</v>
      </c>
      <c r="AY68">
        <v>1</v>
      </c>
      <c r="AZ68">
        <v>0.20499999999999999</v>
      </c>
      <c r="BA68">
        <v>11980</v>
      </c>
      <c r="BB68">
        <v>1</v>
      </c>
      <c r="BC68">
        <v>0.51800000000000002</v>
      </c>
      <c r="BD68">
        <v>24830</v>
      </c>
      <c r="BE68">
        <v>1</v>
      </c>
      <c r="BF68">
        <v>0.35699999999999998</v>
      </c>
      <c r="BG68" s="1" t="s">
        <v>161</v>
      </c>
      <c r="BH68" t="s">
        <v>34</v>
      </c>
      <c r="BI68">
        <v>5</v>
      </c>
      <c r="BJ68" t="s">
        <v>392</v>
      </c>
      <c r="BK68" t="s">
        <v>46</v>
      </c>
      <c r="BL68" t="s">
        <v>405</v>
      </c>
      <c r="BM68" t="s">
        <v>420</v>
      </c>
      <c r="BN68" s="2">
        <f>loinc_statistical_checks__32[[#This Row],[max_1]]</f>
        <v>11980</v>
      </c>
      <c r="BO68">
        <f>loinc_statistical_checks__32[[#This Row],[max_1_n]]</f>
        <v>1</v>
      </c>
      <c r="BP68">
        <f>loinc_statistical_checks__32[[#This Row],[max_n]]</f>
        <v>1</v>
      </c>
      <c r="BQ68" s="2">
        <f>((3*loinc_statistical_checks__32[[#This Row],[highest_non_outlier_value]])-loinc_statistical_checks__32[[#This Row],[min]])/2</f>
        <v>17969.95</v>
      </c>
      <c r="BR68">
        <v>1</v>
      </c>
    </row>
    <row r="69" spans="1:70" x14ac:dyDescent="0.35">
      <c r="A69" s="1" t="s">
        <v>236</v>
      </c>
      <c r="B69" s="1" t="s">
        <v>237</v>
      </c>
      <c r="C69" s="1" t="s">
        <v>58</v>
      </c>
      <c r="D69" s="1" t="s">
        <v>59</v>
      </c>
      <c r="E69" s="1" t="s">
        <v>65</v>
      </c>
      <c r="F69" s="1" t="s">
        <v>66</v>
      </c>
      <c r="G69">
        <v>55920</v>
      </c>
      <c r="H69">
        <v>17875</v>
      </c>
      <c r="J69" s="10"/>
      <c r="K69" s="10"/>
      <c r="L69" s="10" t="s">
        <v>428</v>
      </c>
      <c r="M69" s="13">
        <v>0</v>
      </c>
      <c r="N69">
        <v>0.03</v>
      </c>
      <c r="O69">
        <v>59</v>
      </c>
      <c r="P69">
        <v>0.04</v>
      </c>
      <c r="Q69">
        <v>121</v>
      </c>
      <c r="R69">
        <v>0.05</v>
      </c>
      <c r="S69">
        <v>105</v>
      </c>
      <c r="T69">
        <v>5.5E-2</v>
      </c>
      <c r="U69">
        <v>1</v>
      </c>
      <c r="V69">
        <v>0.06</v>
      </c>
      <c r="W69">
        <v>84</v>
      </c>
      <c r="X69">
        <v>0.03</v>
      </c>
      <c r="Y69" s="17">
        <v>0.7</v>
      </c>
      <c r="Z69" s="4">
        <v>1.5</v>
      </c>
      <c r="AA69" s="18">
        <v>4.4000000000000004</v>
      </c>
      <c r="AB69">
        <v>3613</v>
      </c>
      <c r="AC69">
        <v>4343</v>
      </c>
      <c r="AD69">
        <v>1</v>
      </c>
      <c r="AE69">
        <v>1.2999999999999999E-2</v>
      </c>
      <c r="AF69">
        <v>4402</v>
      </c>
      <c r="AG69">
        <v>1</v>
      </c>
      <c r="AH69">
        <v>7.3999999999999996E-2</v>
      </c>
      <c r="AI69">
        <v>4754</v>
      </c>
      <c r="AJ69">
        <v>1</v>
      </c>
      <c r="AK69">
        <v>1.0999999999999999E-2</v>
      </c>
      <c r="AL69">
        <v>4809</v>
      </c>
      <c r="AM69">
        <v>1</v>
      </c>
      <c r="AN69">
        <v>8.0000000000000002E-3</v>
      </c>
      <c r="AO69">
        <v>4850</v>
      </c>
      <c r="AP69">
        <v>1</v>
      </c>
      <c r="AQ69">
        <v>1.4E-2</v>
      </c>
      <c r="AR69">
        <v>4917</v>
      </c>
      <c r="AS69">
        <v>1</v>
      </c>
      <c r="AT69">
        <v>8.9999999999999993E-3</v>
      </c>
      <c r="AU69">
        <v>4962</v>
      </c>
      <c r="AV69">
        <v>1</v>
      </c>
      <c r="AW69">
        <v>0.23499999999999999</v>
      </c>
      <c r="AX69">
        <v>6490</v>
      </c>
      <c r="AY69">
        <v>1</v>
      </c>
      <c r="AZ69">
        <v>0.24099999999999999</v>
      </c>
      <c r="BA69">
        <v>8550</v>
      </c>
      <c r="BB69">
        <v>1</v>
      </c>
      <c r="BC69">
        <v>0.30599999999999999</v>
      </c>
      <c r="BD69">
        <v>12325</v>
      </c>
      <c r="BE69">
        <v>1</v>
      </c>
      <c r="BF69">
        <v>0.70699999999999996</v>
      </c>
      <c r="BG69" s="1" t="s">
        <v>49</v>
      </c>
      <c r="BJ69" t="s">
        <v>390</v>
      </c>
      <c r="BK69" t="s">
        <v>49</v>
      </c>
      <c r="BL69" t="s">
        <v>199</v>
      </c>
      <c r="BN69" s="2">
        <v>12325</v>
      </c>
      <c r="BO69">
        <v>1</v>
      </c>
      <c r="BQ69" s="2">
        <v>18487.485000000001</v>
      </c>
    </row>
    <row r="70" spans="1:70" x14ac:dyDescent="0.35">
      <c r="A70" s="1" t="s">
        <v>238</v>
      </c>
      <c r="B70" s="1" t="s">
        <v>239</v>
      </c>
      <c r="C70" s="1" t="s">
        <v>193</v>
      </c>
      <c r="D70" s="1" t="s">
        <v>59</v>
      </c>
      <c r="E70" s="1" t="s">
        <v>65</v>
      </c>
      <c r="F70" s="1" t="s">
        <v>86</v>
      </c>
      <c r="G70">
        <v>13407</v>
      </c>
      <c r="H70">
        <v>9275</v>
      </c>
      <c r="J70" s="10"/>
      <c r="K70" s="10"/>
      <c r="L70" s="10" t="s">
        <v>427</v>
      </c>
      <c r="M70" s="14">
        <v>1E-4</v>
      </c>
      <c r="N70">
        <v>0.2</v>
      </c>
      <c r="O70">
        <v>1</v>
      </c>
      <c r="P70">
        <v>4</v>
      </c>
      <c r="Q70">
        <v>1</v>
      </c>
      <c r="R70">
        <v>5</v>
      </c>
      <c r="S70">
        <v>1</v>
      </c>
      <c r="T70">
        <v>6</v>
      </c>
      <c r="U70">
        <v>24</v>
      </c>
      <c r="V70">
        <v>7</v>
      </c>
      <c r="W70">
        <v>26</v>
      </c>
      <c r="X70">
        <v>6</v>
      </c>
      <c r="Y70" s="17">
        <v>27</v>
      </c>
      <c r="Z70" s="4">
        <v>39</v>
      </c>
      <c r="AA70" s="18">
        <v>61</v>
      </c>
      <c r="AB70">
        <v>4966.24</v>
      </c>
      <c r="AC70">
        <v>4500</v>
      </c>
      <c r="AD70">
        <v>1</v>
      </c>
      <c r="AE70">
        <v>2.8000000000000001E-2</v>
      </c>
      <c r="AF70">
        <v>4632</v>
      </c>
      <c r="AG70">
        <v>1</v>
      </c>
      <c r="AH70">
        <v>3.1E-2</v>
      </c>
      <c r="AI70">
        <v>4780</v>
      </c>
      <c r="AJ70">
        <v>1</v>
      </c>
      <c r="AK70">
        <v>2.5999999999999999E-2</v>
      </c>
      <c r="AL70">
        <v>4910</v>
      </c>
      <c r="AM70">
        <v>1</v>
      </c>
      <c r="AN70">
        <v>3.6999999999999998E-2</v>
      </c>
      <c r="AO70">
        <v>5100</v>
      </c>
      <c r="AP70">
        <v>1</v>
      </c>
      <c r="AQ70">
        <v>6.0999999999999999E-2</v>
      </c>
      <c r="AR70">
        <v>5430</v>
      </c>
      <c r="AS70">
        <v>1</v>
      </c>
      <c r="AT70">
        <v>0.19400000000000001</v>
      </c>
      <c r="AU70">
        <v>6740</v>
      </c>
      <c r="AV70">
        <v>1</v>
      </c>
      <c r="AW70">
        <v>2.9000000000000001E-2</v>
      </c>
      <c r="AX70">
        <v>6940</v>
      </c>
      <c r="AY70">
        <v>1</v>
      </c>
      <c r="AZ70">
        <v>4.2999999999999997E-2</v>
      </c>
      <c r="BA70">
        <v>7250</v>
      </c>
      <c r="BB70">
        <v>1</v>
      </c>
      <c r="BC70">
        <v>0.34699999999999998</v>
      </c>
      <c r="BD70">
        <v>11100</v>
      </c>
      <c r="BE70">
        <v>1</v>
      </c>
      <c r="BF70">
        <v>0.315</v>
      </c>
      <c r="BG70" s="1" t="s">
        <v>46</v>
      </c>
      <c r="BI70">
        <v>1</v>
      </c>
      <c r="BJ70" t="s">
        <v>392</v>
      </c>
      <c r="BK70" t="s">
        <v>49</v>
      </c>
      <c r="BL70" t="s">
        <v>405</v>
      </c>
      <c r="BM70" t="s">
        <v>417</v>
      </c>
      <c r="BN70" s="2">
        <f>loinc_statistical_checks__32[[#This Row],[max]]</f>
        <v>11100</v>
      </c>
      <c r="BO70">
        <f>loinc_statistical_checks__32[[#This Row],[max_n]]</f>
        <v>1</v>
      </c>
      <c r="BQ70" s="2">
        <f>((3*loinc_statistical_checks__32[[#This Row],[highest_non_outlier_value]])-loinc_statistical_checks__32[[#This Row],[min]])/2</f>
        <v>16649.900000000001</v>
      </c>
    </row>
    <row r="71" spans="1:70" x14ac:dyDescent="0.35">
      <c r="A71" s="1" t="s">
        <v>240</v>
      </c>
      <c r="B71" s="1" t="s">
        <v>241</v>
      </c>
      <c r="C71" s="1" t="s">
        <v>58</v>
      </c>
      <c r="D71" s="1" t="s">
        <v>59</v>
      </c>
      <c r="E71" s="1" t="s">
        <v>65</v>
      </c>
      <c r="F71" s="1" t="s">
        <v>119</v>
      </c>
      <c r="G71">
        <v>168194</v>
      </c>
      <c r="H71">
        <v>48621</v>
      </c>
      <c r="J71" s="10"/>
      <c r="K71" s="10"/>
      <c r="L71" s="10" t="s">
        <v>427</v>
      </c>
      <c r="M71" s="14">
        <v>1E-4</v>
      </c>
      <c r="N71">
        <v>0.9</v>
      </c>
      <c r="O71">
        <v>1</v>
      </c>
      <c r="P71">
        <v>1.2</v>
      </c>
      <c r="Q71">
        <v>1</v>
      </c>
      <c r="R71">
        <v>1.3</v>
      </c>
      <c r="S71">
        <v>1</v>
      </c>
      <c r="T71">
        <v>1.4</v>
      </c>
      <c r="U71">
        <v>2</v>
      </c>
      <c r="V71">
        <v>1.7</v>
      </c>
      <c r="W71">
        <v>2</v>
      </c>
      <c r="X71">
        <v>3.3</v>
      </c>
      <c r="Y71" s="17">
        <v>6.4</v>
      </c>
      <c r="Z71" s="4">
        <v>6.9</v>
      </c>
      <c r="AA71" s="18">
        <v>7.3</v>
      </c>
      <c r="AB71">
        <v>11.6</v>
      </c>
      <c r="AC71">
        <v>14</v>
      </c>
      <c r="AD71">
        <v>3</v>
      </c>
      <c r="AE71">
        <v>8.0000000000000002E-3</v>
      </c>
      <c r="AF71">
        <v>14.1</v>
      </c>
      <c r="AG71">
        <v>1</v>
      </c>
      <c r="AH71">
        <v>2.1999999999999999E-2</v>
      </c>
      <c r="AI71">
        <v>14.4</v>
      </c>
      <c r="AJ71">
        <v>1</v>
      </c>
      <c r="AK71">
        <v>1.4999999999999999E-2</v>
      </c>
      <c r="AL71">
        <v>14.6</v>
      </c>
      <c r="AM71">
        <v>2</v>
      </c>
      <c r="AN71">
        <v>7.3999999999999996E-2</v>
      </c>
      <c r="AO71">
        <v>15.7</v>
      </c>
      <c r="AP71">
        <v>1</v>
      </c>
      <c r="AQ71">
        <v>0.02</v>
      </c>
      <c r="AR71">
        <v>16</v>
      </c>
      <c r="AS71">
        <v>1</v>
      </c>
      <c r="AT71">
        <v>2.5999999999999999E-2</v>
      </c>
      <c r="AU71">
        <v>16.399999999999999</v>
      </c>
      <c r="AV71">
        <v>1</v>
      </c>
      <c r="AW71">
        <v>3.6999999999999998E-2</v>
      </c>
      <c r="AX71">
        <v>17</v>
      </c>
      <c r="AY71">
        <v>1</v>
      </c>
      <c r="AZ71">
        <v>5.8000000000000003E-2</v>
      </c>
      <c r="BA71">
        <v>18</v>
      </c>
      <c r="BB71">
        <v>1</v>
      </c>
      <c r="BC71">
        <v>3.9E-2</v>
      </c>
      <c r="BD71">
        <v>18.7</v>
      </c>
      <c r="BE71">
        <v>1</v>
      </c>
      <c r="BF71">
        <v>0.39900000000000002</v>
      </c>
      <c r="BG71" s="1" t="s">
        <v>49</v>
      </c>
      <c r="BJ71" t="s">
        <v>390</v>
      </c>
      <c r="BK71" t="s">
        <v>49</v>
      </c>
      <c r="BL71" t="s">
        <v>199</v>
      </c>
      <c r="BN71" s="2">
        <v>18.7</v>
      </c>
      <c r="BO71">
        <v>1</v>
      </c>
      <c r="BQ71" s="2">
        <v>27.6</v>
      </c>
    </row>
    <row r="72" spans="1:70" x14ac:dyDescent="0.35">
      <c r="A72" s="1" t="s">
        <v>242</v>
      </c>
      <c r="B72" s="1" t="s">
        <v>243</v>
      </c>
      <c r="C72" s="1" t="s">
        <v>88</v>
      </c>
      <c r="D72" s="1" t="s">
        <v>59</v>
      </c>
      <c r="E72" s="1" t="s">
        <v>65</v>
      </c>
      <c r="F72" s="1" t="s">
        <v>86</v>
      </c>
      <c r="G72">
        <v>86093</v>
      </c>
      <c r="H72">
        <v>21319</v>
      </c>
      <c r="J72" s="10"/>
      <c r="K72" s="10"/>
      <c r="L72" s="10" t="s">
        <v>428</v>
      </c>
      <c r="M72" s="13">
        <v>0</v>
      </c>
      <c r="N72">
        <v>0.2</v>
      </c>
      <c r="O72">
        <v>1</v>
      </c>
      <c r="P72">
        <v>0.3</v>
      </c>
      <c r="Q72">
        <v>1</v>
      </c>
      <c r="R72">
        <v>0.4</v>
      </c>
      <c r="S72">
        <v>1</v>
      </c>
      <c r="T72">
        <v>0.7</v>
      </c>
      <c r="U72">
        <v>1</v>
      </c>
      <c r="V72">
        <v>4</v>
      </c>
      <c r="W72">
        <v>505</v>
      </c>
      <c r="X72">
        <v>4</v>
      </c>
      <c r="Y72" s="17">
        <v>12</v>
      </c>
      <c r="Z72" s="4">
        <v>23</v>
      </c>
      <c r="AA72" s="18">
        <v>63</v>
      </c>
      <c r="AB72">
        <v>2918.8249999999998</v>
      </c>
      <c r="AC72">
        <v>4820</v>
      </c>
      <c r="AD72">
        <v>1</v>
      </c>
      <c r="AE72">
        <v>0.02</v>
      </c>
      <c r="AF72">
        <v>4920</v>
      </c>
      <c r="AG72">
        <v>1</v>
      </c>
      <c r="AH72">
        <v>3.5000000000000003E-2</v>
      </c>
      <c r="AI72">
        <v>5100</v>
      </c>
      <c r="AJ72">
        <v>1</v>
      </c>
      <c r="AK72">
        <v>0.23400000000000001</v>
      </c>
      <c r="AL72">
        <v>6660</v>
      </c>
      <c r="AM72">
        <v>1</v>
      </c>
      <c r="AN72">
        <v>0.04</v>
      </c>
      <c r="AO72">
        <v>6940</v>
      </c>
      <c r="AP72">
        <v>1</v>
      </c>
      <c r="AQ72">
        <v>7.1999999999999995E-2</v>
      </c>
      <c r="AR72">
        <v>7480</v>
      </c>
      <c r="AS72">
        <v>1</v>
      </c>
      <c r="AT72">
        <v>3.0000000000000001E-3</v>
      </c>
      <c r="AU72">
        <v>7500</v>
      </c>
      <c r="AV72">
        <v>1</v>
      </c>
      <c r="AW72">
        <v>6.9000000000000006E-2</v>
      </c>
      <c r="AX72">
        <v>8060</v>
      </c>
      <c r="AY72">
        <v>1</v>
      </c>
      <c r="AZ72">
        <v>3.5999999999999997E-2</v>
      </c>
      <c r="BA72">
        <v>8358</v>
      </c>
      <c r="BB72">
        <v>1</v>
      </c>
      <c r="BC72">
        <v>0.315</v>
      </c>
      <c r="BD72">
        <v>12210</v>
      </c>
      <c r="BE72">
        <v>1</v>
      </c>
      <c r="BF72">
        <v>0.76100000000000001</v>
      </c>
      <c r="BG72" s="1" t="s">
        <v>49</v>
      </c>
      <c r="BJ72" t="s">
        <v>390</v>
      </c>
      <c r="BK72" t="s">
        <v>49</v>
      </c>
      <c r="BL72" t="s">
        <v>199</v>
      </c>
      <c r="BN72" s="2">
        <v>12210</v>
      </c>
      <c r="BO72">
        <v>1</v>
      </c>
      <c r="BQ72" s="2">
        <v>18314.900000000001</v>
      </c>
    </row>
    <row r="73" spans="1:70" x14ac:dyDescent="0.35">
      <c r="A73" s="1" t="s">
        <v>244</v>
      </c>
      <c r="B73" s="1" t="s">
        <v>245</v>
      </c>
      <c r="C73" s="1" t="s">
        <v>88</v>
      </c>
      <c r="D73" s="1" t="s">
        <v>59</v>
      </c>
      <c r="E73" s="1" t="s">
        <v>107</v>
      </c>
      <c r="F73" s="1" t="s">
        <v>246</v>
      </c>
      <c r="G73">
        <v>79520</v>
      </c>
      <c r="H73">
        <v>18206</v>
      </c>
      <c r="J73" s="10"/>
      <c r="K73" s="10"/>
      <c r="L73" s="10" t="s">
        <v>428</v>
      </c>
      <c r="M73" s="13">
        <v>0</v>
      </c>
      <c r="N73">
        <v>0</v>
      </c>
      <c r="O73">
        <v>519</v>
      </c>
      <c r="P73">
        <v>0.1</v>
      </c>
      <c r="Q73">
        <v>23875</v>
      </c>
      <c r="R73">
        <v>0.2</v>
      </c>
      <c r="S73">
        <v>14750</v>
      </c>
      <c r="T73">
        <v>0.3</v>
      </c>
      <c r="U73">
        <v>7797</v>
      </c>
      <c r="V73">
        <v>0.4</v>
      </c>
      <c r="W73">
        <v>4388</v>
      </c>
      <c r="X73">
        <v>0</v>
      </c>
      <c r="Y73" s="17">
        <v>0.1</v>
      </c>
      <c r="Z73" s="4">
        <v>0.3</v>
      </c>
      <c r="AA73" s="18">
        <v>0.8</v>
      </c>
      <c r="AB73">
        <v>39.192</v>
      </c>
      <c r="AC73">
        <v>95.9</v>
      </c>
      <c r="AD73">
        <v>1</v>
      </c>
      <c r="AE73">
        <v>2.5000000000000001E-2</v>
      </c>
      <c r="AF73">
        <v>98.4</v>
      </c>
      <c r="AG73">
        <v>1</v>
      </c>
      <c r="AH73">
        <v>0.42099999999999999</v>
      </c>
      <c r="AI73">
        <v>170</v>
      </c>
      <c r="AJ73">
        <v>1</v>
      </c>
      <c r="AK73">
        <v>0.36599999999999999</v>
      </c>
      <c r="AL73">
        <v>268.3</v>
      </c>
      <c r="AM73">
        <v>1</v>
      </c>
      <c r="AN73">
        <v>9.6000000000000002E-2</v>
      </c>
      <c r="AO73">
        <v>296.89999999999998</v>
      </c>
      <c r="AP73">
        <v>1</v>
      </c>
      <c r="AQ73">
        <v>2E-3</v>
      </c>
      <c r="AR73">
        <v>297.5</v>
      </c>
      <c r="AS73">
        <v>1</v>
      </c>
      <c r="AT73">
        <v>7.2999999999999995E-2</v>
      </c>
      <c r="AU73">
        <v>321</v>
      </c>
      <c r="AV73">
        <v>1</v>
      </c>
      <c r="AW73">
        <v>6.4000000000000001E-2</v>
      </c>
      <c r="AX73">
        <v>342.9</v>
      </c>
      <c r="AY73">
        <v>1</v>
      </c>
      <c r="AZ73">
        <v>3.5000000000000003E-2</v>
      </c>
      <c r="BA73">
        <v>355.5</v>
      </c>
      <c r="BB73">
        <v>1</v>
      </c>
      <c r="BC73">
        <v>0.44700000000000001</v>
      </c>
      <c r="BD73">
        <v>642.5</v>
      </c>
      <c r="BE73">
        <v>1</v>
      </c>
      <c r="BF73">
        <v>0.89</v>
      </c>
      <c r="BG73" s="1" t="s">
        <v>161</v>
      </c>
      <c r="BH73" t="s">
        <v>25</v>
      </c>
      <c r="BI73">
        <v>8</v>
      </c>
      <c r="BJ73" t="s">
        <v>392</v>
      </c>
      <c r="BK73" t="s">
        <v>46</v>
      </c>
      <c r="BL73" t="s">
        <v>405</v>
      </c>
      <c r="BN73" s="2">
        <f>loinc_statistical_checks__32[[#This Row],[max_1]]</f>
        <v>355.5</v>
      </c>
      <c r="BO73">
        <f>loinc_statistical_checks__32[[#This Row],[max_1_n]]</f>
        <v>1</v>
      </c>
      <c r="BP73">
        <f>loinc_statistical_checks__32[[#This Row],[max_n]]</f>
        <v>1</v>
      </c>
      <c r="BQ73" s="2">
        <f>((3*loinc_statistical_checks__32[[#This Row],[highest_non_outlier_value]])-loinc_statistical_checks__32[[#This Row],[min]])/2</f>
        <v>533.25</v>
      </c>
      <c r="BR73">
        <v>1</v>
      </c>
    </row>
    <row r="74" spans="1:70" x14ac:dyDescent="0.35">
      <c r="A74" s="1" t="s">
        <v>247</v>
      </c>
      <c r="B74" s="1" t="s">
        <v>248</v>
      </c>
      <c r="C74" s="1" t="s">
        <v>58</v>
      </c>
      <c r="D74" s="1" t="s">
        <v>59</v>
      </c>
      <c r="E74" s="1" t="s">
        <v>65</v>
      </c>
      <c r="F74" s="1" t="s">
        <v>66</v>
      </c>
      <c r="G74">
        <v>11049</v>
      </c>
      <c r="H74">
        <v>460</v>
      </c>
      <c r="J74" s="10"/>
      <c r="K74" s="10"/>
      <c r="L74" s="10" t="s">
        <v>428</v>
      </c>
      <c r="M74" s="13">
        <v>0</v>
      </c>
      <c r="N74">
        <v>1.7</v>
      </c>
      <c r="O74">
        <v>1</v>
      </c>
      <c r="P74">
        <v>2</v>
      </c>
      <c r="Q74">
        <v>17</v>
      </c>
      <c r="R74">
        <v>2.1</v>
      </c>
      <c r="S74">
        <v>17</v>
      </c>
      <c r="T74">
        <v>2.2000000000000002</v>
      </c>
      <c r="U74">
        <v>22</v>
      </c>
      <c r="V74">
        <v>2.2999999999999998</v>
      </c>
      <c r="W74">
        <v>34</v>
      </c>
      <c r="X74">
        <v>2</v>
      </c>
      <c r="Y74" s="17">
        <v>5.3</v>
      </c>
      <c r="Z74" s="4">
        <v>7.2</v>
      </c>
      <c r="AA74" s="18">
        <v>9.6</v>
      </c>
      <c r="AB74">
        <v>29.428000000000001</v>
      </c>
      <c r="AC74">
        <v>28.3</v>
      </c>
      <c r="AD74">
        <v>1</v>
      </c>
      <c r="AE74">
        <v>4.0000000000000001E-3</v>
      </c>
      <c r="AF74">
        <v>28.4</v>
      </c>
      <c r="AG74">
        <v>1</v>
      </c>
      <c r="AH74">
        <v>7.0000000000000001E-3</v>
      </c>
      <c r="AI74">
        <v>28.6</v>
      </c>
      <c r="AJ74">
        <v>1</v>
      </c>
      <c r="AK74">
        <v>4.0000000000000001E-3</v>
      </c>
      <c r="AL74">
        <v>28.7</v>
      </c>
      <c r="AM74">
        <v>1</v>
      </c>
      <c r="AN74">
        <v>4.0000000000000001E-3</v>
      </c>
      <c r="AO74">
        <v>28.8</v>
      </c>
      <c r="AP74">
        <v>1</v>
      </c>
      <c r="AQ74">
        <v>7.0000000000000001E-3</v>
      </c>
      <c r="AR74">
        <v>29</v>
      </c>
      <c r="AS74">
        <v>1</v>
      </c>
      <c r="AT74">
        <v>3.2000000000000001E-2</v>
      </c>
      <c r="AU74">
        <v>29.9</v>
      </c>
      <c r="AV74">
        <v>1</v>
      </c>
      <c r="AW74">
        <v>4.0000000000000001E-3</v>
      </c>
      <c r="AX74">
        <v>30</v>
      </c>
      <c r="AY74">
        <v>2</v>
      </c>
      <c r="AZ74">
        <v>0.22</v>
      </c>
      <c r="BA74">
        <v>38</v>
      </c>
      <c r="BB74">
        <v>1</v>
      </c>
      <c r="BC74">
        <v>4.7E-2</v>
      </c>
      <c r="BD74">
        <v>39.799999999999997</v>
      </c>
      <c r="BE74">
        <v>1</v>
      </c>
      <c r="BF74">
        <v>0.27200000000000002</v>
      </c>
      <c r="BG74" s="1" t="s">
        <v>49</v>
      </c>
      <c r="BJ74" t="s">
        <v>389</v>
      </c>
      <c r="BK74" t="s">
        <v>49</v>
      </c>
      <c r="BL74" t="s">
        <v>199</v>
      </c>
      <c r="BM74" t="s">
        <v>199</v>
      </c>
      <c r="BN74" s="2">
        <v>39.799999999999997</v>
      </c>
      <c r="BO74">
        <v>1</v>
      </c>
      <c r="BQ74" s="2">
        <v>58.85</v>
      </c>
    </row>
    <row r="75" spans="1:70" x14ac:dyDescent="0.35">
      <c r="A75" s="1" t="s">
        <v>249</v>
      </c>
      <c r="B75" s="1" t="s">
        <v>250</v>
      </c>
      <c r="C75" s="1" t="s">
        <v>58</v>
      </c>
      <c r="D75" s="1" t="s">
        <v>59</v>
      </c>
      <c r="E75" s="1" t="s">
        <v>72</v>
      </c>
      <c r="F75" s="1" t="s">
        <v>73</v>
      </c>
      <c r="G75">
        <v>3401050</v>
      </c>
      <c r="H75">
        <v>248267</v>
      </c>
      <c r="J75" s="10"/>
      <c r="K75" s="10">
        <v>4</v>
      </c>
      <c r="L75" s="10" t="s">
        <v>427</v>
      </c>
      <c r="M75" s="13">
        <v>10</v>
      </c>
      <c r="N75">
        <v>1.36</v>
      </c>
      <c r="O75">
        <v>1</v>
      </c>
      <c r="P75">
        <v>3.4</v>
      </c>
      <c r="Q75">
        <v>1</v>
      </c>
      <c r="R75">
        <v>3.8</v>
      </c>
      <c r="S75">
        <v>1</v>
      </c>
      <c r="T75">
        <v>5.0999999999999996</v>
      </c>
      <c r="U75">
        <v>1</v>
      </c>
      <c r="V75">
        <v>14</v>
      </c>
      <c r="W75">
        <v>1</v>
      </c>
      <c r="X75">
        <v>114</v>
      </c>
      <c r="Y75" s="17">
        <v>136</v>
      </c>
      <c r="Z75" s="4">
        <v>139</v>
      </c>
      <c r="AA75" s="18">
        <v>141</v>
      </c>
      <c r="AB75">
        <v>162</v>
      </c>
      <c r="AC75">
        <v>185</v>
      </c>
      <c r="AD75">
        <v>6</v>
      </c>
      <c r="AE75">
        <v>5.0000000000000001E-3</v>
      </c>
      <c r="AF75">
        <v>186</v>
      </c>
      <c r="AG75">
        <v>2</v>
      </c>
      <c r="AH75">
        <v>5.0000000000000001E-3</v>
      </c>
      <c r="AI75">
        <v>187</v>
      </c>
      <c r="AJ75">
        <v>3</v>
      </c>
      <c r="AK75">
        <v>2.1000000000000001E-2</v>
      </c>
      <c r="AL75">
        <v>191</v>
      </c>
      <c r="AM75">
        <v>1</v>
      </c>
      <c r="AN75">
        <v>2.5999999999999999E-2</v>
      </c>
      <c r="AO75">
        <v>196</v>
      </c>
      <c r="AP75">
        <v>1</v>
      </c>
      <c r="AQ75">
        <v>0.02</v>
      </c>
      <c r="AR75">
        <v>200</v>
      </c>
      <c r="AS75">
        <v>1</v>
      </c>
      <c r="AT75">
        <v>0.19800000000000001</v>
      </c>
      <c r="AU75">
        <v>249</v>
      </c>
      <c r="AV75">
        <v>1</v>
      </c>
      <c r="AW75">
        <v>0.76100000000000001</v>
      </c>
      <c r="AX75">
        <v>1036</v>
      </c>
      <c r="AY75">
        <v>1</v>
      </c>
      <c r="AZ75">
        <v>0.222</v>
      </c>
      <c r="BA75">
        <v>1332</v>
      </c>
      <c r="BB75">
        <v>1</v>
      </c>
      <c r="BC75">
        <v>2E-3</v>
      </c>
      <c r="BD75">
        <v>1335</v>
      </c>
      <c r="BE75">
        <v>1</v>
      </c>
      <c r="BF75">
        <v>0.88</v>
      </c>
      <c r="BG75" s="1" t="s">
        <v>99</v>
      </c>
      <c r="BH75" t="s">
        <v>40</v>
      </c>
      <c r="BI75">
        <v>3</v>
      </c>
      <c r="BJ75" t="s">
        <v>390</v>
      </c>
      <c r="BK75" t="s">
        <v>40</v>
      </c>
      <c r="BN75" s="2">
        <f>loinc_statistical_checks__32[[#This Row],[max_3]]</f>
        <v>249</v>
      </c>
      <c r="BO75">
        <f>loinc_statistical_checks__32[[#This Row],[max_3_n]]</f>
        <v>1</v>
      </c>
      <c r="BP75">
        <f>loinc_statistical_checks__32[[#This Row],[max_n]]+loinc_statistical_checks__32[[#This Row],[max_1_n]]+loinc_statistical_checks__32[[#This Row],[max_2_n]]</f>
        <v>3</v>
      </c>
      <c r="BQ75" s="2">
        <f>((3*loinc_statistical_checks__32[[#This Row],[highest_non_outlier_value]])-loinc_statistical_checks__32[[#This Row],[min]])/2</f>
        <v>372.82</v>
      </c>
    </row>
    <row r="76" spans="1:70" x14ac:dyDescent="0.35">
      <c r="A76" s="1" t="s">
        <v>251</v>
      </c>
      <c r="B76" s="1" t="s">
        <v>252</v>
      </c>
      <c r="C76" s="1" t="s">
        <v>88</v>
      </c>
      <c r="D76" s="1" t="s">
        <v>59</v>
      </c>
      <c r="E76" s="1" t="s">
        <v>72</v>
      </c>
      <c r="F76" s="1" t="s">
        <v>73</v>
      </c>
      <c r="G76">
        <v>59324</v>
      </c>
      <c r="H76">
        <v>27972</v>
      </c>
      <c r="J76" s="10"/>
      <c r="K76" s="10"/>
      <c r="L76" s="10" t="s">
        <v>427</v>
      </c>
      <c r="M76" s="14">
        <v>1E-4</v>
      </c>
      <c r="N76">
        <v>6</v>
      </c>
      <c r="O76">
        <v>1</v>
      </c>
      <c r="P76">
        <v>7</v>
      </c>
      <c r="Q76">
        <v>2</v>
      </c>
      <c r="R76">
        <v>10</v>
      </c>
      <c r="S76">
        <v>901</v>
      </c>
      <c r="T76">
        <v>11</v>
      </c>
      <c r="U76">
        <v>780</v>
      </c>
      <c r="V76">
        <v>12</v>
      </c>
      <c r="W76">
        <v>690</v>
      </c>
      <c r="X76">
        <v>10</v>
      </c>
      <c r="Y76" s="17">
        <v>30</v>
      </c>
      <c r="Z76" s="4">
        <v>54</v>
      </c>
      <c r="AA76" s="18">
        <v>87</v>
      </c>
      <c r="AB76">
        <v>248</v>
      </c>
      <c r="AC76">
        <v>257</v>
      </c>
      <c r="AD76">
        <v>1</v>
      </c>
      <c r="AE76">
        <v>4.5999999999999999E-2</v>
      </c>
      <c r="AF76">
        <v>269</v>
      </c>
      <c r="AG76">
        <v>1</v>
      </c>
      <c r="AH76">
        <v>1.0999999999999999E-2</v>
      </c>
      <c r="AI76">
        <v>272</v>
      </c>
      <c r="AJ76">
        <v>1</v>
      </c>
      <c r="AK76">
        <v>2.1999999999999999E-2</v>
      </c>
      <c r="AL76">
        <v>278</v>
      </c>
      <c r="AM76">
        <v>1</v>
      </c>
      <c r="AN76">
        <v>7.0000000000000001E-3</v>
      </c>
      <c r="AO76">
        <v>280</v>
      </c>
      <c r="AP76">
        <v>1</v>
      </c>
      <c r="AQ76">
        <v>2.8000000000000001E-2</v>
      </c>
      <c r="AR76">
        <v>288</v>
      </c>
      <c r="AS76">
        <v>1</v>
      </c>
      <c r="AT76">
        <v>1.7000000000000001E-2</v>
      </c>
      <c r="AU76">
        <v>293</v>
      </c>
      <c r="AV76">
        <v>1</v>
      </c>
      <c r="AW76">
        <v>7.6999999999999999E-2</v>
      </c>
      <c r="AX76">
        <v>317</v>
      </c>
      <c r="AY76">
        <v>1</v>
      </c>
      <c r="AZ76">
        <v>0.307</v>
      </c>
      <c r="BA76">
        <v>455</v>
      </c>
      <c r="BB76">
        <v>1</v>
      </c>
      <c r="BC76">
        <v>0.22900000000000001</v>
      </c>
      <c r="BD76">
        <v>588</v>
      </c>
      <c r="BE76">
        <v>1</v>
      </c>
      <c r="BF76">
        <v>0.58399999999999996</v>
      </c>
      <c r="BG76" s="1" t="s">
        <v>49</v>
      </c>
      <c r="BJ76" t="s">
        <v>390</v>
      </c>
      <c r="BK76" t="s">
        <v>49</v>
      </c>
      <c r="BL76" t="s">
        <v>199</v>
      </c>
      <c r="BN76" s="2">
        <v>588</v>
      </c>
      <c r="BO76">
        <v>1</v>
      </c>
      <c r="BQ76" s="2">
        <v>879</v>
      </c>
    </row>
    <row r="77" spans="1:70" x14ac:dyDescent="0.35">
      <c r="A77" s="1" t="s">
        <v>253</v>
      </c>
      <c r="B77" s="1" t="s">
        <v>254</v>
      </c>
      <c r="C77" s="1" t="s">
        <v>58</v>
      </c>
      <c r="D77" s="1" t="s">
        <v>59</v>
      </c>
      <c r="E77" s="1" t="s">
        <v>65</v>
      </c>
      <c r="F77" s="1" t="s">
        <v>255</v>
      </c>
      <c r="G77">
        <v>16419</v>
      </c>
      <c r="H77">
        <v>7589</v>
      </c>
      <c r="J77" s="10"/>
      <c r="K77" s="10"/>
      <c r="L77" s="10" t="s">
        <v>427</v>
      </c>
      <c r="M77" s="14">
        <v>1E-4</v>
      </c>
      <c r="N77">
        <v>2</v>
      </c>
      <c r="O77">
        <v>10</v>
      </c>
      <c r="P77">
        <v>2.8</v>
      </c>
      <c r="Q77">
        <v>1</v>
      </c>
      <c r="R77">
        <v>3</v>
      </c>
      <c r="S77">
        <v>47</v>
      </c>
      <c r="T77">
        <v>4</v>
      </c>
      <c r="U77">
        <v>66</v>
      </c>
      <c r="V77">
        <v>5</v>
      </c>
      <c r="W77">
        <v>74</v>
      </c>
      <c r="X77">
        <v>2</v>
      </c>
      <c r="Y77" s="17">
        <v>148</v>
      </c>
      <c r="Z77" s="4">
        <v>311</v>
      </c>
      <c r="AA77" s="18">
        <v>478</v>
      </c>
      <c r="AB77">
        <v>1486</v>
      </c>
      <c r="AC77">
        <v>1476</v>
      </c>
      <c r="AD77">
        <v>1</v>
      </c>
      <c r="AE77">
        <v>1E-3</v>
      </c>
      <c r="AF77">
        <v>1478</v>
      </c>
      <c r="AG77">
        <v>1</v>
      </c>
      <c r="AH77">
        <v>3.0000000000000001E-3</v>
      </c>
      <c r="AI77">
        <v>1483</v>
      </c>
      <c r="AJ77">
        <v>1</v>
      </c>
      <c r="AK77">
        <v>2E-3</v>
      </c>
      <c r="AL77">
        <v>1486</v>
      </c>
      <c r="AM77">
        <v>2</v>
      </c>
      <c r="AN77">
        <v>1E-3</v>
      </c>
      <c r="AO77">
        <v>1488</v>
      </c>
      <c r="AP77">
        <v>1</v>
      </c>
      <c r="AQ77">
        <v>1E-3</v>
      </c>
      <c r="AR77">
        <v>1490</v>
      </c>
      <c r="AS77">
        <v>1</v>
      </c>
      <c r="AT77">
        <v>3.0000000000000001E-3</v>
      </c>
      <c r="AU77">
        <v>1495</v>
      </c>
      <c r="AV77">
        <v>2</v>
      </c>
      <c r="AW77">
        <v>1E-3</v>
      </c>
      <c r="AX77">
        <v>1496</v>
      </c>
      <c r="AY77">
        <v>1</v>
      </c>
      <c r="AZ77">
        <v>0.16</v>
      </c>
      <c r="BA77">
        <v>1780</v>
      </c>
      <c r="BB77">
        <v>1</v>
      </c>
      <c r="BC77">
        <v>3.5999999999999997E-2</v>
      </c>
      <c r="BD77">
        <v>1846</v>
      </c>
      <c r="BE77">
        <v>1</v>
      </c>
      <c r="BF77">
        <v>0.19500000000000001</v>
      </c>
      <c r="BG77" s="1" t="s">
        <v>49</v>
      </c>
      <c r="BJ77" t="s">
        <v>389</v>
      </c>
      <c r="BK77" t="s">
        <v>49</v>
      </c>
      <c r="BL77" t="s">
        <v>199</v>
      </c>
      <c r="BM77" t="s">
        <v>199</v>
      </c>
      <c r="BN77" s="2">
        <v>1846</v>
      </c>
      <c r="BO77">
        <v>1</v>
      </c>
      <c r="BQ77" s="2">
        <v>2768</v>
      </c>
    </row>
    <row r="78" spans="1:70" x14ac:dyDescent="0.35">
      <c r="A78" s="1" t="s">
        <v>256</v>
      </c>
      <c r="B78" s="1" t="s">
        <v>257</v>
      </c>
      <c r="C78" s="1" t="s">
        <v>88</v>
      </c>
      <c r="D78" s="1" t="s">
        <v>89</v>
      </c>
      <c r="E78" s="1" t="s">
        <v>91</v>
      </c>
      <c r="F78" s="1" t="s">
        <v>92</v>
      </c>
      <c r="G78">
        <v>13530</v>
      </c>
      <c r="H78">
        <v>10108</v>
      </c>
      <c r="J78" s="10"/>
      <c r="K78" s="10"/>
      <c r="L78" s="10" t="s">
        <v>428</v>
      </c>
      <c r="M78" s="13">
        <v>0</v>
      </c>
      <c r="N78">
        <v>0</v>
      </c>
      <c r="O78">
        <v>4</v>
      </c>
      <c r="P78">
        <v>1</v>
      </c>
      <c r="Q78">
        <v>10187</v>
      </c>
      <c r="R78">
        <v>2</v>
      </c>
      <c r="S78">
        <v>1860</v>
      </c>
      <c r="T78">
        <v>3</v>
      </c>
      <c r="U78">
        <v>643</v>
      </c>
      <c r="V78">
        <v>3.5</v>
      </c>
      <c r="W78">
        <v>1</v>
      </c>
      <c r="X78">
        <v>1</v>
      </c>
      <c r="Y78" s="17">
        <v>1</v>
      </c>
      <c r="Z78" s="4">
        <v>1</v>
      </c>
      <c r="AA78" s="18">
        <v>1</v>
      </c>
      <c r="AB78">
        <v>52</v>
      </c>
      <c r="AC78">
        <v>44</v>
      </c>
      <c r="AD78">
        <v>1</v>
      </c>
      <c r="AE78">
        <v>4.2999999999999997E-2</v>
      </c>
      <c r="AF78">
        <v>46</v>
      </c>
      <c r="AG78">
        <v>1</v>
      </c>
      <c r="AH78">
        <v>4.2000000000000003E-2</v>
      </c>
      <c r="AI78">
        <v>48</v>
      </c>
      <c r="AJ78">
        <v>1</v>
      </c>
      <c r="AK78">
        <v>0.04</v>
      </c>
      <c r="AL78">
        <v>50</v>
      </c>
      <c r="AM78">
        <v>1</v>
      </c>
      <c r="AN78">
        <v>0.02</v>
      </c>
      <c r="AO78">
        <v>51</v>
      </c>
      <c r="AP78">
        <v>1</v>
      </c>
      <c r="AQ78">
        <v>1.9E-2</v>
      </c>
      <c r="AR78">
        <v>52</v>
      </c>
      <c r="AS78">
        <v>2</v>
      </c>
      <c r="AT78">
        <v>0.14799999999999999</v>
      </c>
      <c r="AU78">
        <v>61</v>
      </c>
      <c r="AV78">
        <v>2</v>
      </c>
      <c r="AW78">
        <v>0.09</v>
      </c>
      <c r="AX78">
        <v>67</v>
      </c>
      <c r="AY78">
        <v>1</v>
      </c>
      <c r="AZ78">
        <v>0.68100000000000005</v>
      </c>
      <c r="BA78">
        <v>210</v>
      </c>
      <c r="BB78">
        <v>1</v>
      </c>
      <c r="BC78">
        <v>0.14599999999999999</v>
      </c>
      <c r="BD78">
        <v>246</v>
      </c>
      <c r="BE78">
        <v>1</v>
      </c>
      <c r="BF78">
        <v>0.78900000000000003</v>
      </c>
      <c r="BG78" s="1" t="s">
        <v>99</v>
      </c>
      <c r="BH78" t="s">
        <v>43</v>
      </c>
      <c r="BI78">
        <v>2</v>
      </c>
      <c r="BJ78" t="s">
        <v>392</v>
      </c>
      <c r="BK78" t="s">
        <v>49</v>
      </c>
      <c r="BL78" t="s">
        <v>405</v>
      </c>
      <c r="BM78" t="s">
        <v>414</v>
      </c>
      <c r="BN78" s="2">
        <f>loinc_statistical_checks__32[[#This Row],[max]]</f>
        <v>246</v>
      </c>
      <c r="BO78">
        <f>loinc_statistical_checks__32[[#This Row],[max_n]]</f>
        <v>1</v>
      </c>
      <c r="BQ78" s="2">
        <f>((3*loinc_statistical_checks__32[[#This Row],[highest_non_outlier_value]])-loinc_statistical_checks__32[[#This Row],[min]])/2</f>
        <v>369</v>
      </c>
    </row>
    <row r="79" spans="1:70" x14ac:dyDescent="0.35">
      <c r="A79" s="1" t="s">
        <v>258</v>
      </c>
      <c r="B79" s="1" t="s">
        <v>259</v>
      </c>
      <c r="C79" s="1" t="s">
        <v>58</v>
      </c>
      <c r="D79" s="1" t="s">
        <v>59</v>
      </c>
      <c r="E79" s="1" t="s">
        <v>61</v>
      </c>
      <c r="F79" s="1" t="s">
        <v>260</v>
      </c>
      <c r="G79">
        <v>327776</v>
      </c>
      <c r="H79">
        <v>104547</v>
      </c>
      <c r="J79" s="10"/>
      <c r="K79" s="10"/>
      <c r="L79" s="10" t="s">
        <v>427</v>
      </c>
      <c r="M79" s="14">
        <v>1E-4</v>
      </c>
      <c r="N79">
        <v>0.01</v>
      </c>
      <c r="O79">
        <v>231</v>
      </c>
      <c r="P79">
        <v>0.02</v>
      </c>
      <c r="Q79">
        <v>410</v>
      </c>
      <c r="R79">
        <v>2.1000000000000001E-2</v>
      </c>
      <c r="S79">
        <v>66</v>
      </c>
      <c r="T79">
        <v>2.1999999999999999E-2</v>
      </c>
      <c r="U79">
        <v>79</v>
      </c>
      <c r="V79">
        <v>2.3E-2</v>
      </c>
      <c r="W79">
        <v>75</v>
      </c>
      <c r="X79">
        <v>0.01</v>
      </c>
      <c r="Y79" s="17">
        <v>1.1000000000000001</v>
      </c>
      <c r="Z79" s="4">
        <v>1.8</v>
      </c>
      <c r="AA79" s="18">
        <v>3</v>
      </c>
      <c r="AB79">
        <v>121.111</v>
      </c>
      <c r="AC79">
        <v>310</v>
      </c>
      <c r="AD79">
        <v>1</v>
      </c>
      <c r="AE79">
        <v>0.04</v>
      </c>
      <c r="AF79">
        <v>323</v>
      </c>
      <c r="AG79">
        <v>1</v>
      </c>
      <c r="AH79">
        <v>1.2E-2</v>
      </c>
      <c r="AI79">
        <v>327</v>
      </c>
      <c r="AJ79">
        <v>2</v>
      </c>
      <c r="AK79">
        <v>2.7E-2</v>
      </c>
      <c r="AL79">
        <v>336</v>
      </c>
      <c r="AM79">
        <v>1</v>
      </c>
      <c r="AN79">
        <v>4.8000000000000001E-2</v>
      </c>
      <c r="AO79">
        <v>353</v>
      </c>
      <c r="AP79">
        <v>1</v>
      </c>
      <c r="AQ79">
        <v>4.9000000000000002E-2</v>
      </c>
      <c r="AR79">
        <v>371</v>
      </c>
      <c r="AS79">
        <v>1</v>
      </c>
      <c r="AT79">
        <v>1.9E-2</v>
      </c>
      <c r="AU79">
        <v>378</v>
      </c>
      <c r="AV79">
        <v>1</v>
      </c>
      <c r="AW79">
        <v>5.7000000000000002E-2</v>
      </c>
      <c r="AX79">
        <v>401</v>
      </c>
      <c r="AY79">
        <v>1</v>
      </c>
      <c r="AZ79">
        <v>0.02</v>
      </c>
      <c r="BA79">
        <v>409</v>
      </c>
      <c r="BB79">
        <v>1</v>
      </c>
      <c r="BC79">
        <v>0.34899999999999998</v>
      </c>
      <c r="BD79">
        <v>628</v>
      </c>
      <c r="BE79">
        <v>1</v>
      </c>
      <c r="BF79">
        <v>0.70399999999999996</v>
      </c>
      <c r="BG79" s="1" t="s">
        <v>46</v>
      </c>
      <c r="BI79">
        <v>1</v>
      </c>
      <c r="BJ79" t="s">
        <v>390</v>
      </c>
      <c r="BK79" t="s">
        <v>46</v>
      </c>
      <c r="BL79" t="s">
        <v>199</v>
      </c>
      <c r="BN79" s="2">
        <v>409</v>
      </c>
      <c r="BO79">
        <v>1</v>
      </c>
      <c r="BP79">
        <v>1</v>
      </c>
      <c r="BQ79" s="2">
        <v>613.495</v>
      </c>
      <c r="BR79">
        <v>1</v>
      </c>
    </row>
    <row r="80" spans="1:70" x14ac:dyDescent="0.35">
      <c r="A80" s="1" t="s">
        <v>261</v>
      </c>
      <c r="B80" s="1" t="s">
        <v>262</v>
      </c>
      <c r="C80" s="1" t="s">
        <v>58</v>
      </c>
      <c r="D80" s="1" t="s">
        <v>59</v>
      </c>
      <c r="E80" s="1" t="s">
        <v>65</v>
      </c>
      <c r="F80" s="1" t="s">
        <v>255</v>
      </c>
      <c r="G80">
        <v>106603</v>
      </c>
      <c r="H80">
        <v>38769</v>
      </c>
      <c r="J80" s="10"/>
      <c r="K80" s="10"/>
      <c r="L80" s="10" t="s">
        <v>427</v>
      </c>
      <c r="M80" s="14">
        <v>1E-4</v>
      </c>
      <c r="N80">
        <v>0.1</v>
      </c>
      <c r="O80">
        <v>37</v>
      </c>
      <c r="P80">
        <v>0.11</v>
      </c>
      <c r="Q80">
        <v>10</v>
      </c>
      <c r="R80">
        <v>0.12</v>
      </c>
      <c r="S80">
        <v>10</v>
      </c>
      <c r="T80">
        <v>0.13</v>
      </c>
      <c r="U80">
        <v>12</v>
      </c>
      <c r="V80">
        <v>0.14000000000000001</v>
      </c>
      <c r="W80">
        <v>14</v>
      </c>
      <c r="X80">
        <v>0.12</v>
      </c>
      <c r="Y80" s="17">
        <v>1</v>
      </c>
      <c r="Z80" s="4">
        <v>1.2</v>
      </c>
      <c r="AA80" s="18">
        <v>1.4</v>
      </c>
      <c r="AB80">
        <v>6.8</v>
      </c>
      <c r="AC80">
        <v>6.8</v>
      </c>
      <c r="AD80">
        <v>4</v>
      </c>
      <c r="AE80">
        <v>1.4999999999999999E-2</v>
      </c>
      <c r="AF80">
        <v>6.9</v>
      </c>
      <c r="AG80">
        <v>6</v>
      </c>
      <c r="AH80">
        <v>1.4E-2</v>
      </c>
      <c r="AI80">
        <v>7</v>
      </c>
      <c r="AJ80">
        <v>10</v>
      </c>
      <c r="AK80">
        <v>1.4E-2</v>
      </c>
      <c r="AL80">
        <v>7.1</v>
      </c>
      <c r="AM80">
        <v>3</v>
      </c>
      <c r="AN80">
        <v>1.4E-2</v>
      </c>
      <c r="AO80">
        <v>7.2</v>
      </c>
      <c r="AP80">
        <v>5</v>
      </c>
      <c r="AQ80">
        <v>1.4E-2</v>
      </c>
      <c r="AR80">
        <v>7.3</v>
      </c>
      <c r="AS80">
        <v>6</v>
      </c>
      <c r="AT80">
        <v>1.4E-2</v>
      </c>
      <c r="AU80">
        <v>7.4</v>
      </c>
      <c r="AV80">
        <v>8</v>
      </c>
      <c r="AW80">
        <v>1.4E-2</v>
      </c>
      <c r="AX80">
        <v>7.5</v>
      </c>
      <c r="AY80">
        <v>4</v>
      </c>
      <c r="AZ80">
        <v>1.2999999999999999E-2</v>
      </c>
      <c r="BA80">
        <v>7.6</v>
      </c>
      <c r="BB80">
        <v>4</v>
      </c>
      <c r="BC80">
        <v>1.2999999999999999E-2</v>
      </c>
      <c r="BD80">
        <v>7.7</v>
      </c>
      <c r="BE80">
        <v>5</v>
      </c>
      <c r="BF80">
        <v>0.11799999999999999</v>
      </c>
      <c r="BG80" s="1" t="s">
        <v>49</v>
      </c>
      <c r="BJ80" t="s">
        <v>389</v>
      </c>
      <c r="BK80" t="s">
        <v>49</v>
      </c>
      <c r="BL80" t="s">
        <v>199</v>
      </c>
      <c r="BM80" t="s">
        <v>199</v>
      </c>
      <c r="BN80" s="2">
        <v>7.7</v>
      </c>
      <c r="BO80">
        <v>5</v>
      </c>
      <c r="BQ80" s="2">
        <v>11.5</v>
      </c>
    </row>
    <row r="81" spans="1:70" x14ac:dyDescent="0.35">
      <c r="A81" s="1" t="s">
        <v>263</v>
      </c>
      <c r="B81" s="1" t="s">
        <v>264</v>
      </c>
      <c r="C81" s="1" t="s">
        <v>58</v>
      </c>
      <c r="D81" s="1" t="s">
        <v>59</v>
      </c>
      <c r="E81" s="1" t="s">
        <v>65</v>
      </c>
      <c r="F81" s="1" t="s">
        <v>177</v>
      </c>
      <c r="G81">
        <v>22295</v>
      </c>
      <c r="H81">
        <v>11589</v>
      </c>
      <c r="J81" s="10"/>
      <c r="K81" s="10"/>
      <c r="L81" s="10" t="s">
        <v>427</v>
      </c>
      <c r="M81" s="14">
        <v>1E-4</v>
      </c>
      <c r="N81">
        <v>0.5</v>
      </c>
      <c r="O81">
        <v>1</v>
      </c>
      <c r="P81">
        <v>0.6</v>
      </c>
      <c r="Q81">
        <v>5</v>
      </c>
      <c r="R81">
        <v>0.7</v>
      </c>
      <c r="S81">
        <v>4</v>
      </c>
      <c r="T81">
        <v>0.8</v>
      </c>
      <c r="U81">
        <v>3</v>
      </c>
      <c r="V81">
        <v>0.9</v>
      </c>
      <c r="W81">
        <v>9</v>
      </c>
      <c r="X81">
        <v>0.8</v>
      </c>
      <c r="Y81" s="17">
        <v>5.9</v>
      </c>
      <c r="Z81" s="4">
        <v>7.3</v>
      </c>
      <c r="AA81" s="18">
        <v>9</v>
      </c>
      <c r="AB81">
        <v>36.784999999999997</v>
      </c>
      <c r="AC81">
        <v>36.799999999999997</v>
      </c>
      <c r="AD81">
        <v>1</v>
      </c>
      <c r="AE81">
        <v>3.4000000000000002E-2</v>
      </c>
      <c r="AF81">
        <v>38.06</v>
      </c>
      <c r="AG81">
        <v>1</v>
      </c>
      <c r="AH81">
        <v>8.9999999999999993E-3</v>
      </c>
      <c r="AI81">
        <v>38.4</v>
      </c>
      <c r="AJ81">
        <v>1</v>
      </c>
      <c r="AK81">
        <v>0.01</v>
      </c>
      <c r="AL81">
        <v>38.799999999999997</v>
      </c>
      <c r="AM81">
        <v>1</v>
      </c>
      <c r="AN81">
        <v>5.7000000000000002E-2</v>
      </c>
      <c r="AO81">
        <v>41.1</v>
      </c>
      <c r="AP81">
        <v>1</v>
      </c>
      <c r="AQ81">
        <v>2.1999999999999999E-2</v>
      </c>
      <c r="AR81">
        <v>42</v>
      </c>
      <c r="AS81">
        <v>2</v>
      </c>
      <c r="AT81">
        <v>4.5999999999999999E-2</v>
      </c>
      <c r="AU81">
        <v>44</v>
      </c>
      <c r="AV81">
        <v>1</v>
      </c>
      <c r="AW81">
        <v>9.9000000000000005E-2</v>
      </c>
      <c r="AX81">
        <v>48.8</v>
      </c>
      <c r="AY81">
        <v>1</v>
      </c>
      <c r="AZ81">
        <v>8.0000000000000002E-3</v>
      </c>
      <c r="BA81">
        <v>49.2</v>
      </c>
      <c r="BB81">
        <v>1</v>
      </c>
      <c r="BC81">
        <v>8.0000000000000002E-3</v>
      </c>
      <c r="BD81">
        <v>49.6</v>
      </c>
      <c r="BE81">
        <v>1</v>
      </c>
      <c r="BF81">
        <v>0.26100000000000001</v>
      </c>
      <c r="BG81" s="1" t="s">
        <v>49</v>
      </c>
      <c r="BJ81" t="s">
        <v>389</v>
      </c>
      <c r="BK81" t="s">
        <v>49</v>
      </c>
      <c r="BL81" t="s">
        <v>199</v>
      </c>
      <c r="BM81" t="s">
        <v>199</v>
      </c>
      <c r="BN81" s="2">
        <v>49.6</v>
      </c>
      <c r="BO81">
        <v>1</v>
      </c>
      <c r="BQ81" s="2">
        <v>74.150000000000006</v>
      </c>
    </row>
    <row r="82" spans="1:70" x14ac:dyDescent="0.35">
      <c r="A82" s="1" t="s">
        <v>265</v>
      </c>
      <c r="B82" s="1" t="s">
        <v>266</v>
      </c>
      <c r="C82" s="1" t="s">
        <v>58</v>
      </c>
      <c r="D82" s="1" t="s">
        <v>59</v>
      </c>
      <c r="E82" s="1" t="s">
        <v>65</v>
      </c>
      <c r="F82" s="1" t="s">
        <v>86</v>
      </c>
      <c r="G82">
        <v>110461</v>
      </c>
      <c r="H82">
        <v>51270</v>
      </c>
      <c r="J82" s="10"/>
      <c r="K82" s="10"/>
      <c r="L82" s="10" t="s">
        <v>427</v>
      </c>
      <c r="M82" s="14">
        <v>1E-4</v>
      </c>
      <c r="N82">
        <v>13</v>
      </c>
      <c r="O82">
        <v>1</v>
      </c>
      <c r="P82">
        <v>14</v>
      </c>
      <c r="Q82">
        <v>1</v>
      </c>
      <c r="R82">
        <v>15</v>
      </c>
      <c r="S82">
        <v>1</v>
      </c>
      <c r="T82">
        <v>18</v>
      </c>
      <c r="U82">
        <v>1</v>
      </c>
      <c r="V82">
        <v>19</v>
      </c>
      <c r="W82">
        <v>1</v>
      </c>
      <c r="X82">
        <v>37</v>
      </c>
      <c r="Y82" s="17">
        <v>188</v>
      </c>
      <c r="Z82" s="4">
        <v>241</v>
      </c>
      <c r="AA82" s="18">
        <v>290</v>
      </c>
      <c r="AB82">
        <v>504</v>
      </c>
      <c r="AC82">
        <v>556</v>
      </c>
      <c r="AD82">
        <v>1</v>
      </c>
      <c r="AE82">
        <v>2E-3</v>
      </c>
      <c r="AF82">
        <v>557</v>
      </c>
      <c r="AG82">
        <v>1</v>
      </c>
      <c r="AH82">
        <v>7.0000000000000001E-3</v>
      </c>
      <c r="AI82">
        <v>561</v>
      </c>
      <c r="AJ82">
        <v>2</v>
      </c>
      <c r="AK82">
        <v>8.9999999999999993E-3</v>
      </c>
      <c r="AL82">
        <v>566</v>
      </c>
      <c r="AM82">
        <v>1</v>
      </c>
      <c r="AN82">
        <v>2E-3</v>
      </c>
      <c r="AO82">
        <v>567</v>
      </c>
      <c r="AP82">
        <v>1</v>
      </c>
      <c r="AQ82">
        <v>7.0000000000000001E-3</v>
      </c>
      <c r="AR82">
        <v>571</v>
      </c>
      <c r="AS82">
        <v>1</v>
      </c>
      <c r="AT82">
        <v>7.0000000000000001E-3</v>
      </c>
      <c r="AU82">
        <v>575</v>
      </c>
      <c r="AV82">
        <v>1</v>
      </c>
      <c r="AW82">
        <v>5.0000000000000001E-3</v>
      </c>
      <c r="AX82">
        <v>578</v>
      </c>
      <c r="AY82">
        <v>2</v>
      </c>
      <c r="AZ82">
        <v>2E-3</v>
      </c>
      <c r="BA82">
        <v>579</v>
      </c>
      <c r="BB82">
        <v>1</v>
      </c>
      <c r="BC82">
        <v>4.3999999999999997E-2</v>
      </c>
      <c r="BD82">
        <v>605</v>
      </c>
      <c r="BE82">
        <v>1</v>
      </c>
      <c r="BF82">
        <v>0.17100000000000001</v>
      </c>
      <c r="BG82" s="1" t="s">
        <v>49</v>
      </c>
      <c r="BJ82" t="s">
        <v>389</v>
      </c>
      <c r="BK82" t="s">
        <v>49</v>
      </c>
      <c r="BL82" t="s">
        <v>199</v>
      </c>
      <c r="BM82" t="s">
        <v>199</v>
      </c>
      <c r="BN82" s="2">
        <v>605</v>
      </c>
      <c r="BO82">
        <v>1</v>
      </c>
      <c r="BQ82" s="2">
        <v>901</v>
      </c>
    </row>
    <row r="83" spans="1:70" x14ac:dyDescent="0.35">
      <c r="A83" s="1" t="s">
        <v>267</v>
      </c>
      <c r="B83" s="1" t="s">
        <v>268</v>
      </c>
      <c r="C83" s="1" t="s">
        <v>58</v>
      </c>
      <c r="D83" s="1" t="s">
        <v>89</v>
      </c>
      <c r="E83" s="1" t="s">
        <v>97</v>
      </c>
      <c r="F83" s="1" t="s">
        <v>98</v>
      </c>
      <c r="G83">
        <v>98845</v>
      </c>
      <c r="H83">
        <v>6713</v>
      </c>
      <c r="J83" s="10"/>
      <c r="K83" s="10"/>
      <c r="L83" s="10" t="s">
        <v>428</v>
      </c>
      <c r="M83" s="13">
        <v>0</v>
      </c>
      <c r="N83">
        <v>0</v>
      </c>
      <c r="O83">
        <v>1886</v>
      </c>
      <c r="P83">
        <v>0.7</v>
      </c>
      <c r="Q83">
        <v>1</v>
      </c>
      <c r="R83">
        <v>1</v>
      </c>
      <c r="S83">
        <v>13</v>
      </c>
      <c r="T83">
        <v>1.7</v>
      </c>
      <c r="U83">
        <v>1</v>
      </c>
      <c r="V83">
        <v>2</v>
      </c>
      <c r="W83">
        <v>36</v>
      </c>
      <c r="X83">
        <v>0</v>
      </c>
      <c r="Y83" s="17">
        <v>1389</v>
      </c>
      <c r="Z83" s="4">
        <v>2910</v>
      </c>
      <c r="AA83" s="18">
        <v>4815.5</v>
      </c>
      <c r="AB83">
        <v>51753.47</v>
      </c>
      <c r="AC83">
        <v>90420</v>
      </c>
      <c r="AD83">
        <v>1</v>
      </c>
      <c r="AE83">
        <v>6.0000000000000001E-3</v>
      </c>
      <c r="AF83">
        <v>91000</v>
      </c>
      <c r="AG83">
        <v>1</v>
      </c>
      <c r="AH83">
        <v>0.21299999999999999</v>
      </c>
      <c r="AI83">
        <v>115661</v>
      </c>
      <c r="AJ83">
        <v>1</v>
      </c>
      <c r="AK83">
        <v>3.0000000000000001E-3</v>
      </c>
      <c r="AL83">
        <v>116000</v>
      </c>
      <c r="AM83">
        <v>1</v>
      </c>
      <c r="AN83">
        <v>5.8000000000000003E-2</v>
      </c>
      <c r="AO83">
        <v>123100</v>
      </c>
      <c r="AP83">
        <v>1</v>
      </c>
      <c r="AQ83">
        <v>3.4000000000000002E-2</v>
      </c>
      <c r="AR83">
        <v>127377</v>
      </c>
      <c r="AS83">
        <v>1</v>
      </c>
      <c r="AT83">
        <v>7.9000000000000001E-2</v>
      </c>
      <c r="AU83">
        <v>138261</v>
      </c>
      <c r="AV83">
        <v>1</v>
      </c>
      <c r="AW83">
        <v>5.3999999999999999E-2</v>
      </c>
      <c r="AX83">
        <v>146200</v>
      </c>
      <c r="AY83">
        <v>1</v>
      </c>
      <c r="AZ83">
        <v>0.21299999999999999</v>
      </c>
      <c r="BA83">
        <v>185745</v>
      </c>
      <c r="BB83">
        <v>1</v>
      </c>
      <c r="BC83">
        <v>0.22500000000000001</v>
      </c>
      <c r="BD83">
        <v>239700</v>
      </c>
      <c r="BE83">
        <v>1</v>
      </c>
      <c r="BF83">
        <v>0.78400000000000003</v>
      </c>
      <c r="BG83" s="1" t="s">
        <v>49</v>
      </c>
      <c r="BJ83" t="s">
        <v>390</v>
      </c>
      <c r="BK83" t="s">
        <v>49</v>
      </c>
      <c r="BL83" t="s">
        <v>199</v>
      </c>
      <c r="BN83" s="2">
        <v>239700</v>
      </c>
      <c r="BO83">
        <v>1</v>
      </c>
      <c r="BQ83" s="2">
        <v>359550</v>
      </c>
    </row>
    <row r="84" spans="1:70" x14ac:dyDescent="0.35">
      <c r="A84" s="1" t="s">
        <v>269</v>
      </c>
      <c r="B84" s="1" t="s">
        <v>270</v>
      </c>
      <c r="C84" s="1" t="s">
        <v>58</v>
      </c>
      <c r="D84" s="1" t="s">
        <v>59</v>
      </c>
      <c r="E84" s="1" t="s">
        <v>115</v>
      </c>
      <c r="F84" s="1" t="s">
        <v>116</v>
      </c>
      <c r="G84">
        <v>241235</v>
      </c>
      <c r="H84">
        <v>97115</v>
      </c>
      <c r="J84" s="10">
        <f>loinc_statistical_checks__32[[#This Row],[min_n]]</f>
        <v>4</v>
      </c>
      <c r="K84" s="10"/>
      <c r="L84" s="10" t="s">
        <v>427</v>
      </c>
      <c r="M84" s="14">
        <v>1E-4</v>
      </c>
      <c r="N84">
        <v>0</v>
      </c>
      <c r="O84">
        <v>4</v>
      </c>
      <c r="P84">
        <v>1</v>
      </c>
      <c r="Q84">
        <v>4</v>
      </c>
      <c r="R84">
        <v>2</v>
      </c>
      <c r="S84">
        <v>3</v>
      </c>
      <c r="T84">
        <v>3</v>
      </c>
      <c r="U84">
        <v>77</v>
      </c>
      <c r="V84">
        <v>4</v>
      </c>
      <c r="W84">
        <v>224</v>
      </c>
      <c r="X84">
        <v>4</v>
      </c>
      <c r="Y84" s="17">
        <v>22</v>
      </c>
      <c r="Z84" s="4">
        <v>33</v>
      </c>
      <c r="AA84" s="18">
        <v>55</v>
      </c>
      <c r="AB84">
        <v>8705.2800000000007</v>
      </c>
      <c r="AC84">
        <v>21930</v>
      </c>
      <c r="AD84">
        <v>1</v>
      </c>
      <c r="AE84">
        <v>0.111</v>
      </c>
      <c r="AF84">
        <v>24680</v>
      </c>
      <c r="AG84">
        <v>1</v>
      </c>
      <c r="AH84">
        <v>1.2999999999999999E-2</v>
      </c>
      <c r="AI84">
        <v>25010</v>
      </c>
      <c r="AJ84">
        <v>1</v>
      </c>
      <c r="AK84">
        <v>0.122</v>
      </c>
      <c r="AL84">
        <v>28470</v>
      </c>
      <c r="AM84">
        <v>1</v>
      </c>
      <c r="AN84">
        <v>1.6E-2</v>
      </c>
      <c r="AO84">
        <v>28940</v>
      </c>
      <c r="AP84">
        <v>1</v>
      </c>
      <c r="AQ84">
        <v>7.9000000000000001E-2</v>
      </c>
      <c r="AR84">
        <v>31420</v>
      </c>
      <c r="AS84">
        <v>1</v>
      </c>
      <c r="AT84">
        <v>0.02</v>
      </c>
      <c r="AU84">
        <v>32060</v>
      </c>
      <c r="AV84">
        <v>1</v>
      </c>
      <c r="AW84">
        <v>6.3E-2</v>
      </c>
      <c r="AX84">
        <v>34200</v>
      </c>
      <c r="AY84">
        <v>1</v>
      </c>
      <c r="AZ84">
        <v>9.5000000000000001E-2</v>
      </c>
      <c r="BA84">
        <v>37800</v>
      </c>
      <c r="BB84">
        <v>1</v>
      </c>
      <c r="BC84">
        <v>0.59399999999999997</v>
      </c>
      <c r="BD84">
        <v>93000</v>
      </c>
      <c r="BE84">
        <v>1</v>
      </c>
      <c r="BF84">
        <v>0.77</v>
      </c>
      <c r="BG84" s="1" t="s">
        <v>46</v>
      </c>
      <c r="BI84">
        <v>1</v>
      </c>
      <c r="BJ84" t="s">
        <v>390</v>
      </c>
      <c r="BK84" t="s">
        <v>46</v>
      </c>
      <c r="BL84" t="s">
        <v>199</v>
      </c>
      <c r="BN84" s="2">
        <v>37800</v>
      </c>
      <c r="BO84">
        <v>1</v>
      </c>
      <c r="BP84">
        <v>1</v>
      </c>
      <c r="BQ84" s="2">
        <v>56700</v>
      </c>
      <c r="BR84">
        <v>1</v>
      </c>
    </row>
    <row r="85" spans="1:70" x14ac:dyDescent="0.35">
      <c r="A85" s="1" t="s">
        <v>271</v>
      </c>
      <c r="B85" s="1" t="s">
        <v>272</v>
      </c>
      <c r="C85" s="1" t="s">
        <v>58</v>
      </c>
      <c r="D85" s="1" t="s">
        <v>59</v>
      </c>
      <c r="E85" s="1" t="s">
        <v>65</v>
      </c>
      <c r="F85" s="1" t="s">
        <v>255</v>
      </c>
      <c r="G85">
        <v>20068</v>
      </c>
      <c r="H85">
        <v>9062</v>
      </c>
      <c r="J85" s="10"/>
      <c r="K85" s="10"/>
      <c r="L85" s="10" t="s">
        <v>427</v>
      </c>
      <c r="M85" s="14">
        <v>1E-4</v>
      </c>
      <c r="N85">
        <v>20</v>
      </c>
      <c r="O85">
        <v>6</v>
      </c>
      <c r="P85">
        <v>21</v>
      </c>
      <c r="Q85">
        <v>5</v>
      </c>
      <c r="R85">
        <v>22</v>
      </c>
      <c r="S85">
        <v>4</v>
      </c>
      <c r="T85">
        <v>23</v>
      </c>
      <c r="U85">
        <v>2</v>
      </c>
      <c r="V85">
        <v>24</v>
      </c>
      <c r="W85">
        <v>6</v>
      </c>
      <c r="X85">
        <v>21</v>
      </c>
      <c r="Y85" s="17">
        <v>83</v>
      </c>
      <c r="Z85" s="4">
        <v>103</v>
      </c>
      <c r="AA85" s="18">
        <v>129</v>
      </c>
      <c r="AB85">
        <v>627.96600000000001</v>
      </c>
      <c r="AC85">
        <v>626</v>
      </c>
      <c r="AD85">
        <v>2</v>
      </c>
      <c r="AE85">
        <v>2E-3</v>
      </c>
      <c r="AF85">
        <v>627</v>
      </c>
      <c r="AG85">
        <v>1</v>
      </c>
      <c r="AH85">
        <v>2E-3</v>
      </c>
      <c r="AI85">
        <v>628</v>
      </c>
      <c r="AJ85">
        <v>1</v>
      </c>
      <c r="AK85">
        <v>5.0000000000000001E-3</v>
      </c>
      <c r="AL85">
        <v>631</v>
      </c>
      <c r="AM85">
        <v>1</v>
      </c>
      <c r="AN85">
        <v>2E-3</v>
      </c>
      <c r="AO85">
        <v>632</v>
      </c>
      <c r="AP85">
        <v>1</v>
      </c>
      <c r="AQ85">
        <v>2E-3</v>
      </c>
      <c r="AR85">
        <v>633</v>
      </c>
      <c r="AS85">
        <v>1</v>
      </c>
      <c r="AT85">
        <v>8.0000000000000002E-3</v>
      </c>
      <c r="AU85">
        <v>638</v>
      </c>
      <c r="AV85">
        <v>1</v>
      </c>
      <c r="AW85">
        <v>0.01</v>
      </c>
      <c r="AX85">
        <v>644</v>
      </c>
      <c r="AY85">
        <v>1</v>
      </c>
      <c r="AZ85">
        <v>3.0000000000000001E-3</v>
      </c>
      <c r="BA85">
        <v>646</v>
      </c>
      <c r="BB85">
        <v>2</v>
      </c>
      <c r="BC85">
        <v>3.0000000000000001E-3</v>
      </c>
      <c r="BD85">
        <v>648</v>
      </c>
      <c r="BE85">
        <v>2</v>
      </c>
      <c r="BF85">
        <v>3.2000000000000001E-2</v>
      </c>
      <c r="BG85" s="1" t="s">
        <v>49</v>
      </c>
      <c r="BJ85" t="s">
        <v>389</v>
      </c>
      <c r="BK85" t="s">
        <v>49</v>
      </c>
      <c r="BL85" t="s">
        <v>199</v>
      </c>
      <c r="BM85" t="s">
        <v>199</v>
      </c>
      <c r="BN85" s="2">
        <v>648</v>
      </c>
      <c r="BO85">
        <v>2</v>
      </c>
      <c r="BQ85" s="2">
        <v>962</v>
      </c>
    </row>
    <row r="86" spans="1:70" x14ac:dyDescent="0.35">
      <c r="A86" s="1" t="s">
        <v>273</v>
      </c>
      <c r="B86" s="1" t="s">
        <v>274</v>
      </c>
      <c r="C86" s="1" t="s">
        <v>58</v>
      </c>
      <c r="D86" s="1" t="s">
        <v>59</v>
      </c>
      <c r="E86" s="1" t="s">
        <v>65</v>
      </c>
      <c r="F86" s="1" t="s">
        <v>86</v>
      </c>
      <c r="G86">
        <v>140973</v>
      </c>
      <c r="H86">
        <v>24979</v>
      </c>
      <c r="J86" s="10">
        <f>loinc_statistical_checks__32[[#This Row],[min_n]]</f>
        <v>25</v>
      </c>
      <c r="K86" s="10"/>
      <c r="L86" s="10" t="s">
        <v>427</v>
      </c>
      <c r="M86" s="14">
        <v>1E-4</v>
      </c>
      <c r="N86">
        <v>0</v>
      </c>
      <c r="O86">
        <v>25</v>
      </c>
      <c r="P86">
        <v>0.1</v>
      </c>
      <c r="Q86">
        <v>29</v>
      </c>
      <c r="R86">
        <v>0.2</v>
      </c>
      <c r="S86">
        <v>46</v>
      </c>
      <c r="T86">
        <v>0.3</v>
      </c>
      <c r="U86">
        <v>58</v>
      </c>
      <c r="V86">
        <v>0.4</v>
      </c>
      <c r="W86">
        <v>68</v>
      </c>
      <c r="X86">
        <v>0.2</v>
      </c>
      <c r="Y86" s="17">
        <v>3.6</v>
      </c>
      <c r="Z86" s="4">
        <v>4.9000000000000004</v>
      </c>
      <c r="AA86" s="18">
        <v>6.4</v>
      </c>
      <c r="AB86">
        <v>18.050999999999998</v>
      </c>
      <c r="AC86">
        <v>22.3</v>
      </c>
      <c r="AD86">
        <v>1</v>
      </c>
      <c r="AE86">
        <v>8.9999999999999993E-3</v>
      </c>
      <c r="AF86">
        <v>22.5</v>
      </c>
      <c r="AG86">
        <v>1</v>
      </c>
      <c r="AH86">
        <v>4.0000000000000001E-3</v>
      </c>
      <c r="AI86">
        <v>22.6</v>
      </c>
      <c r="AJ86">
        <v>1</v>
      </c>
      <c r="AK86">
        <v>4.0000000000000001E-3</v>
      </c>
      <c r="AL86">
        <v>22.7</v>
      </c>
      <c r="AM86">
        <v>1</v>
      </c>
      <c r="AN86">
        <v>8.9999999999999993E-3</v>
      </c>
      <c r="AO86">
        <v>22.9</v>
      </c>
      <c r="AP86">
        <v>1</v>
      </c>
      <c r="AQ86">
        <v>2.5999999999999999E-2</v>
      </c>
      <c r="AR86">
        <v>23.5</v>
      </c>
      <c r="AS86">
        <v>1</v>
      </c>
      <c r="AT86">
        <v>2.1000000000000001E-2</v>
      </c>
      <c r="AU86">
        <v>24</v>
      </c>
      <c r="AV86">
        <v>1</v>
      </c>
      <c r="AW86">
        <v>0.04</v>
      </c>
      <c r="AX86">
        <v>25</v>
      </c>
      <c r="AY86">
        <v>1</v>
      </c>
      <c r="AZ86">
        <v>4.9000000000000002E-2</v>
      </c>
      <c r="BA86">
        <v>26.3</v>
      </c>
      <c r="BB86">
        <v>1</v>
      </c>
      <c r="BC86">
        <v>5.0999999999999997E-2</v>
      </c>
      <c r="BD86">
        <v>27.7</v>
      </c>
      <c r="BE86">
        <v>1</v>
      </c>
      <c r="BF86">
        <v>0.34799999999999998</v>
      </c>
      <c r="BG86" s="1" t="s">
        <v>49</v>
      </c>
      <c r="BJ86" t="s">
        <v>390</v>
      </c>
      <c r="BK86" t="s">
        <v>49</v>
      </c>
      <c r="BL86" t="s">
        <v>199</v>
      </c>
      <c r="BN86" s="2">
        <v>27.7</v>
      </c>
      <c r="BO86">
        <v>1</v>
      </c>
      <c r="BQ86" s="2">
        <v>41.55</v>
      </c>
    </row>
    <row r="87" spans="1:70" x14ac:dyDescent="0.35">
      <c r="A87" s="1" t="s">
        <v>275</v>
      </c>
      <c r="B87" s="1" t="s">
        <v>276</v>
      </c>
      <c r="C87" s="1" t="s">
        <v>58</v>
      </c>
      <c r="D87" s="1" t="s">
        <v>59</v>
      </c>
      <c r="E87" s="1" t="s">
        <v>65</v>
      </c>
      <c r="F87" s="1" t="s">
        <v>86</v>
      </c>
      <c r="G87">
        <v>3354647</v>
      </c>
      <c r="H87">
        <v>250419</v>
      </c>
      <c r="J87" s="10">
        <f>loinc_statistical_checks__32[[#This Row],[min_n]]</f>
        <v>5</v>
      </c>
      <c r="K87" s="10"/>
      <c r="L87" s="10" t="s">
        <v>427</v>
      </c>
      <c r="M87" s="14">
        <v>1E-4</v>
      </c>
      <c r="N87">
        <v>0</v>
      </c>
      <c r="O87">
        <v>5</v>
      </c>
      <c r="P87">
        <v>1</v>
      </c>
      <c r="Q87">
        <v>909</v>
      </c>
      <c r="R87">
        <v>2</v>
      </c>
      <c r="S87">
        <v>4295</v>
      </c>
      <c r="T87">
        <v>3</v>
      </c>
      <c r="U87">
        <v>12477</v>
      </c>
      <c r="V87">
        <v>3.8</v>
      </c>
      <c r="W87">
        <v>1</v>
      </c>
      <c r="X87">
        <v>2</v>
      </c>
      <c r="Y87" s="17">
        <v>12</v>
      </c>
      <c r="Z87" s="4">
        <v>18</v>
      </c>
      <c r="AA87" s="18">
        <v>28</v>
      </c>
      <c r="AB87">
        <v>163</v>
      </c>
      <c r="AC87">
        <v>274</v>
      </c>
      <c r="AD87">
        <v>1</v>
      </c>
      <c r="AE87">
        <v>4.0000000000000001E-3</v>
      </c>
      <c r="AF87">
        <v>275</v>
      </c>
      <c r="AG87">
        <v>2</v>
      </c>
      <c r="AH87">
        <v>4.0000000000000001E-3</v>
      </c>
      <c r="AI87">
        <v>276</v>
      </c>
      <c r="AJ87">
        <v>2</v>
      </c>
      <c r="AK87">
        <v>7.0000000000000001E-3</v>
      </c>
      <c r="AL87">
        <v>278</v>
      </c>
      <c r="AM87">
        <v>1</v>
      </c>
      <c r="AN87">
        <v>4.0000000000000001E-3</v>
      </c>
      <c r="AO87">
        <v>279</v>
      </c>
      <c r="AP87">
        <v>2</v>
      </c>
      <c r="AQ87">
        <v>1.4E-2</v>
      </c>
      <c r="AR87">
        <v>283</v>
      </c>
      <c r="AS87">
        <v>2</v>
      </c>
      <c r="AT87">
        <v>4.0000000000000001E-3</v>
      </c>
      <c r="AU87">
        <v>284</v>
      </c>
      <c r="AV87">
        <v>1</v>
      </c>
      <c r="AW87">
        <v>2.1000000000000001E-2</v>
      </c>
      <c r="AX87">
        <v>290</v>
      </c>
      <c r="AY87">
        <v>1</v>
      </c>
      <c r="AZ87">
        <v>3.0000000000000001E-3</v>
      </c>
      <c r="BA87">
        <v>291</v>
      </c>
      <c r="BB87">
        <v>1</v>
      </c>
      <c r="BC87">
        <v>4.5999999999999999E-2</v>
      </c>
      <c r="BD87">
        <v>305</v>
      </c>
      <c r="BE87">
        <v>1</v>
      </c>
      <c r="BF87">
        <v>0.46600000000000003</v>
      </c>
      <c r="BG87" s="1" t="s">
        <v>49</v>
      </c>
      <c r="BJ87" t="s">
        <v>390</v>
      </c>
      <c r="BK87" t="s">
        <v>49</v>
      </c>
      <c r="BL87" t="s">
        <v>199</v>
      </c>
      <c r="BN87" s="2">
        <v>305</v>
      </c>
      <c r="BO87">
        <v>1</v>
      </c>
      <c r="BQ87" s="2">
        <v>457.5</v>
      </c>
    </row>
    <row r="88" spans="1:70" x14ac:dyDescent="0.35">
      <c r="A88" s="1" t="s">
        <v>277</v>
      </c>
      <c r="B88" s="1" t="s">
        <v>278</v>
      </c>
      <c r="C88" s="1" t="s">
        <v>88</v>
      </c>
      <c r="D88" s="1" t="s">
        <v>59</v>
      </c>
      <c r="E88" s="1" t="s">
        <v>65</v>
      </c>
      <c r="F88" s="1" t="s">
        <v>86</v>
      </c>
      <c r="G88">
        <v>35779</v>
      </c>
      <c r="H88">
        <v>19478</v>
      </c>
      <c r="J88" s="10"/>
      <c r="K88" s="10"/>
      <c r="L88" s="10" t="s">
        <v>428</v>
      </c>
      <c r="M88" s="13">
        <v>0</v>
      </c>
      <c r="N88">
        <v>0</v>
      </c>
      <c r="O88">
        <v>4</v>
      </c>
      <c r="P88">
        <v>1</v>
      </c>
      <c r="Q88">
        <v>1</v>
      </c>
      <c r="R88">
        <v>6</v>
      </c>
      <c r="S88">
        <v>2</v>
      </c>
      <c r="T88">
        <v>7</v>
      </c>
      <c r="U88">
        <v>1</v>
      </c>
      <c r="V88">
        <v>9</v>
      </c>
      <c r="W88">
        <v>2</v>
      </c>
      <c r="X88">
        <v>12.78</v>
      </c>
      <c r="Y88" s="17">
        <v>289</v>
      </c>
      <c r="Z88" s="4">
        <v>453</v>
      </c>
      <c r="AA88" s="18">
        <v>655</v>
      </c>
      <c r="AB88">
        <v>1826.11</v>
      </c>
      <c r="AC88">
        <v>1873</v>
      </c>
      <c r="AD88">
        <v>1</v>
      </c>
      <c r="AE88">
        <v>2E-3</v>
      </c>
      <c r="AF88">
        <v>1877</v>
      </c>
      <c r="AG88">
        <v>1</v>
      </c>
      <c r="AH88">
        <v>6.0000000000000001E-3</v>
      </c>
      <c r="AI88">
        <v>1888</v>
      </c>
      <c r="AJ88">
        <v>2</v>
      </c>
      <c r="AK88">
        <v>4.0000000000000001E-3</v>
      </c>
      <c r="AL88">
        <v>1896</v>
      </c>
      <c r="AM88">
        <v>1</v>
      </c>
      <c r="AN88">
        <v>2.1999999999999999E-2</v>
      </c>
      <c r="AO88">
        <v>1939</v>
      </c>
      <c r="AP88">
        <v>1</v>
      </c>
      <c r="AQ88">
        <v>7.0000000000000001E-3</v>
      </c>
      <c r="AR88">
        <v>1952</v>
      </c>
      <c r="AS88">
        <v>1</v>
      </c>
      <c r="AT88">
        <v>1E-3</v>
      </c>
      <c r="AU88">
        <v>1954</v>
      </c>
      <c r="AV88">
        <v>1</v>
      </c>
      <c r="AW88">
        <v>2.9000000000000001E-2</v>
      </c>
      <c r="AX88">
        <v>2012</v>
      </c>
      <c r="AY88">
        <v>1</v>
      </c>
      <c r="AZ88">
        <v>6.3E-2</v>
      </c>
      <c r="BA88">
        <v>2148</v>
      </c>
      <c r="BB88">
        <v>1</v>
      </c>
      <c r="BC88">
        <v>6.5000000000000002E-2</v>
      </c>
      <c r="BD88">
        <v>2297</v>
      </c>
      <c r="BE88">
        <v>1</v>
      </c>
      <c r="BF88">
        <v>0.20499999999999999</v>
      </c>
      <c r="BG88" s="1" t="s">
        <v>49</v>
      </c>
      <c r="BJ88" t="s">
        <v>389</v>
      </c>
      <c r="BK88" t="s">
        <v>49</v>
      </c>
      <c r="BL88" t="s">
        <v>199</v>
      </c>
      <c r="BM88" t="s">
        <v>199</v>
      </c>
      <c r="BN88" s="2">
        <v>2297</v>
      </c>
      <c r="BO88">
        <v>1</v>
      </c>
      <c r="BQ88" s="2">
        <v>3445.5</v>
      </c>
    </row>
    <row r="89" spans="1:70" x14ac:dyDescent="0.35">
      <c r="A89" s="1" t="s">
        <v>279</v>
      </c>
      <c r="B89" s="1" t="s">
        <v>280</v>
      </c>
      <c r="C89" s="1" t="s">
        <v>58</v>
      </c>
      <c r="D89" s="1" t="s">
        <v>59</v>
      </c>
      <c r="E89" s="1" t="s">
        <v>61</v>
      </c>
      <c r="F89" s="1" t="s">
        <v>83</v>
      </c>
      <c r="G89">
        <v>16061</v>
      </c>
      <c r="H89">
        <v>13354</v>
      </c>
      <c r="J89" s="10"/>
      <c r="K89" s="10"/>
      <c r="L89" s="10" t="s">
        <v>428</v>
      </c>
      <c r="M89" s="13">
        <v>0</v>
      </c>
      <c r="N89">
        <v>0</v>
      </c>
      <c r="O89">
        <v>188</v>
      </c>
      <c r="P89">
        <v>1</v>
      </c>
      <c r="Q89">
        <v>805</v>
      </c>
      <c r="R89">
        <v>2</v>
      </c>
      <c r="S89">
        <v>2216</v>
      </c>
      <c r="T89">
        <v>3</v>
      </c>
      <c r="U89">
        <v>2903</v>
      </c>
      <c r="V89">
        <v>4</v>
      </c>
      <c r="W89">
        <v>2531</v>
      </c>
      <c r="X89">
        <v>0</v>
      </c>
      <c r="Y89" s="17">
        <v>3</v>
      </c>
      <c r="Z89" s="4">
        <v>4</v>
      </c>
      <c r="AA89" s="18">
        <v>7</v>
      </c>
      <c r="AB89">
        <v>114</v>
      </c>
      <c r="AC89">
        <v>108</v>
      </c>
      <c r="AD89">
        <v>1</v>
      </c>
      <c r="AE89">
        <v>8.9999999999999993E-3</v>
      </c>
      <c r="AF89">
        <v>109</v>
      </c>
      <c r="AG89">
        <v>1</v>
      </c>
      <c r="AH89">
        <v>8.9999999999999993E-3</v>
      </c>
      <c r="AI89">
        <v>110</v>
      </c>
      <c r="AJ89">
        <v>2</v>
      </c>
      <c r="AK89">
        <v>2.7E-2</v>
      </c>
      <c r="AL89">
        <v>113</v>
      </c>
      <c r="AM89">
        <v>2</v>
      </c>
      <c r="AN89">
        <v>8.9999999999999993E-3</v>
      </c>
      <c r="AO89">
        <v>114</v>
      </c>
      <c r="AP89">
        <v>3</v>
      </c>
      <c r="AQ89">
        <v>8.9999999999999993E-3</v>
      </c>
      <c r="AR89">
        <v>115</v>
      </c>
      <c r="AS89">
        <v>1</v>
      </c>
      <c r="AT89">
        <v>8.9999999999999993E-3</v>
      </c>
      <c r="AU89">
        <v>116</v>
      </c>
      <c r="AV89">
        <v>1</v>
      </c>
      <c r="AW89">
        <v>8.9999999999999993E-3</v>
      </c>
      <c r="AX89">
        <v>117</v>
      </c>
      <c r="AY89">
        <v>1</v>
      </c>
      <c r="AZ89">
        <v>8.0000000000000002E-3</v>
      </c>
      <c r="BA89">
        <v>118</v>
      </c>
      <c r="BB89">
        <v>2</v>
      </c>
      <c r="BC89">
        <v>1.7000000000000001E-2</v>
      </c>
      <c r="BD89">
        <v>120</v>
      </c>
      <c r="BE89">
        <v>1</v>
      </c>
      <c r="BF89">
        <v>0.05</v>
      </c>
      <c r="BG89" s="1" t="s">
        <v>49</v>
      </c>
      <c r="BJ89" t="s">
        <v>389</v>
      </c>
      <c r="BK89" t="s">
        <v>49</v>
      </c>
      <c r="BL89" t="s">
        <v>199</v>
      </c>
      <c r="BM89" t="s">
        <v>199</v>
      </c>
      <c r="BN89" s="2">
        <v>120</v>
      </c>
      <c r="BO89">
        <v>1</v>
      </c>
      <c r="BQ89" s="2">
        <v>180</v>
      </c>
    </row>
    <row r="90" spans="1:70" x14ac:dyDescent="0.35">
      <c r="A90" s="1" t="s">
        <v>281</v>
      </c>
      <c r="B90" s="1" t="s">
        <v>282</v>
      </c>
      <c r="C90" s="1" t="s">
        <v>58</v>
      </c>
      <c r="D90" s="1" t="s">
        <v>89</v>
      </c>
      <c r="E90" s="1" t="s">
        <v>65</v>
      </c>
      <c r="F90" s="1" t="s">
        <v>86</v>
      </c>
      <c r="G90">
        <v>115043</v>
      </c>
      <c r="H90">
        <v>37539</v>
      </c>
      <c r="J90" s="10"/>
      <c r="K90" s="10"/>
      <c r="L90" s="10" t="s">
        <v>427</v>
      </c>
      <c r="M90" s="13">
        <v>10</v>
      </c>
      <c r="N90">
        <v>24</v>
      </c>
      <c r="O90">
        <v>1</v>
      </c>
      <c r="P90">
        <v>26</v>
      </c>
      <c r="Q90">
        <v>3</v>
      </c>
      <c r="R90">
        <v>28</v>
      </c>
      <c r="S90">
        <v>2</v>
      </c>
      <c r="T90">
        <v>29</v>
      </c>
      <c r="U90">
        <v>1</v>
      </c>
      <c r="V90">
        <v>31</v>
      </c>
      <c r="W90">
        <v>1</v>
      </c>
      <c r="X90">
        <v>37</v>
      </c>
      <c r="Y90" s="17">
        <v>179</v>
      </c>
      <c r="Z90" s="4">
        <v>274</v>
      </c>
      <c r="AA90" s="18">
        <v>418</v>
      </c>
      <c r="AB90">
        <v>1186.9559999999999</v>
      </c>
      <c r="AC90">
        <v>1344</v>
      </c>
      <c r="AD90">
        <v>1</v>
      </c>
      <c r="AE90">
        <v>3.0000000000000001E-3</v>
      </c>
      <c r="AF90">
        <v>1348</v>
      </c>
      <c r="AG90">
        <v>1</v>
      </c>
      <c r="AH90">
        <v>0.01</v>
      </c>
      <c r="AI90">
        <v>1362</v>
      </c>
      <c r="AJ90">
        <v>2</v>
      </c>
      <c r="AK90">
        <v>4.0000000000000001E-3</v>
      </c>
      <c r="AL90">
        <v>1367</v>
      </c>
      <c r="AM90">
        <v>1</v>
      </c>
      <c r="AN90">
        <v>5.8000000000000003E-2</v>
      </c>
      <c r="AO90">
        <v>1449</v>
      </c>
      <c r="AP90">
        <v>1</v>
      </c>
      <c r="AQ90">
        <v>1.2E-2</v>
      </c>
      <c r="AR90">
        <v>1466</v>
      </c>
      <c r="AS90">
        <v>1</v>
      </c>
      <c r="AT90">
        <v>4.1000000000000002E-2</v>
      </c>
      <c r="AU90">
        <v>1528</v>
      </c>
      <c r="AV90">
        <v>1</v>
      </c>
      <c r="AW90">
        <v>0.107</v>
      </c>
      <c r="AX90">
        <v>1709</v>
      </c>
      <c r="AY90">
        <v>1</v>
      </c>
      <c r="AZ90">
        <v>3.6999999999999998E-2</v>
      </c>
      <c r="BA90">
        <v>1773</v>
      </c>
      <c r="BB90">
        <v>1</v>
      </c>
      <c r="BC90">
        <v>2.1000000000000001E-2</v>
      </c>
      <c r="BD90">
        <v>1810</v>
      </c>
      <c r="BE90">
        <v>1</v>
      </c>
      <c r="BF90">
        <v>0.34899999999999998</v>
      </c>
      <c r="BG90" s="1" t="s">
        <v>49</v>
      </c>
      <c r="BJ90" t="s">
        <v>390</v>
      </c>
      <c r="BK90" t="s">
        <v>49</v>
      </c>
      <c r="BL90" t="s">
        <v>199</v>
      </c>
      <c r="BN90" s="2">
        <v>1810</v>
      </c>
      <c r="BO90">
        <v>1</v>
      </c>
      <c r="BQ90" s="2">
        <v>2703</v>
      </c>
    </row>
    <row r="91" spans="1:70" x14ac:dyDescent="0.35">
      <c r="A91" s="1" t="s">
        <v>283</v>
      </c>
      <c r="B91" s="1" t="s">
        <v>284</v>
      </c>
      <c r="C91" s="1" t="s">
        <v>58</v>
      </c>
      <c r="D91" s="1" t="s">
        <v>70</v>
      </c>
      <c r="E91" s="1" t="s">
        <v>72</v>
      </c>
      <c r="F91" s="1" t="s">
        <v>152</v>
      </c>
      <c r="G91">
        <v>532643</v>
      </c>
      <c r="H91">
        <v>115733</v>
      </c>
      <c r="I91">
        <v>1</v>
      </c>
      <c r="J91" s="10">
        <f>loinc_statistical_checks__32[[#This Row],[min_n]]</f>
        <v>3</v>
      </c>
      <c r="K91" s="10"/>
      <c r="L91" s="10" t="s">
        <v>427</v>
      </c>
      <c r="M91" s="14">
        <v>1E-4</v>
      </c>
      <c r="N91">
        <v>0</v>
      </c>
      <c r="O91">
        <v>3</v>
      </c>
      <c r="P91">
        <v>0.05</v>
      </c>
      <c r="Q91">
        <v>1</v>
      </c>
      <c r="R91">
        <v>7.0000000000000007E-2</v>
      </c>
      <c r="S91">
        <v>1</v>
      </c>
      <c r="T91">
        <v>0.1</v>
      </c>
      <c r="U91">
        <v>6</v>
      </c>
      <c r="V91">
        <v>0.2</v>
      </c>
      <c r="W91">
        <v>17</v>
      </c>
      <c r="X91">
        <v>0.4</v>
      </c>
      <c r="Y91" s="17">
        <v>1.2</v>
      </c>
      <c r="Z91" s="4">
        <v>1.7</v>
      </c>
      <c r="AA91" s="18">
        <v>2.5</v>
      </c>
      <c r="AB91">
        <v>21</v>
      </c>
      <c r="AC91">
        <v>29.2</v>
      </c>
      <c r="AD91">
        <v>1</v>
      </c>
      <c r="AE91">
        <v>0.01</v>
      </c>
      <c r="AF91">
        <v>29.5</v>
      </c>
      <c r="AG91">
        <v>1</v>
      </c>
      <c r="AH91">
        <v>3.0000000000000001E-3</v>
      </c>
      <c r="AI91">
        <v>29.6</v>
      </c>
      <c r="AJ91">
        <v>1</v>
      </c>
      <c r="AK91">
        <v>7.4999999999999997E-2</v>
      </c>
      <c r="AL91">
        <v>32</v>
      </c>
      <c r="AM91">
        <v>1</v>
      </c>
      <c r="AN91">
        <v>0.13500000000000001</v>
      </c>
      <c r="AO91">
        <v>37</v>
      </c>
      <c r="AP91">
        <v>1</v>
      </c>
      <c r="AQ91">
        <v>0.28799999999999998</v>
      </c>
      <c r="AR91">
        <v>52</v>
      </c>
      <c r="AS91">
        <v>1</v>
      </c>
      <c r="AT91">
        <v>0.41599999999999998</v>
      </c>
      <c r="AU91">
        <v>89</v>
      </c>
      <c r="AV91">
        <v>1</v>
      </c>
      <c r="AW91">
        <v>0.11899999999999999</v>
      </c>
      <c r="AX91">
        <v>101</v>
      </c>
      <c r="AY91">
        <v>1</v>
      </c>
      <c r="AZ91">
        <v>0.23499999999999999</v>
      </c>
      <c r="BA91">
        <v>132</v>
      </c>
      <c r="BB91">
        <v>1</v>
      </c>
      <c r="BC91">
        <v>1</v>
      </c>
      <c r="BD91">
        <v>1276103</v>
      </c>
      <c r="BE91">
        <v>1</v>
      </c>
      <c r="BF91">
        <v>0.84099999999999997</v>
      </c>
      <c r="BG91" s="1" t="s">
        <v>161</v>
      </c>
      <c r="BH91" t="s">
        <v>37</v>
      </c>
      <c r="BI91">
        <v>4</v>
      </c>
      <c r="BJ91" t="s">
        <v>390</v>
      </c>
      <c r="BK91" t="s">
        <v>37</v>
      </c>
      <c r="BN91" s="2">
        <f>loinc_statistical_checks__32[[#This Row],[max_4]]</f>
        <v>52</v>
      </c>
      <c r="BO91">
        <f>loinc_statistical_checks__32[[#This Row],[max_4_n]]</f>
        <v>1</v>
      </c>
      <c r="BP91">
        <f>loinc_statistical_checks__32[[#This Row],[max_n]]+loinc_statistical_checks__32[[#This Row],[max_1_n]]+loinc_statistical_checks__32[[#This Row],[max_2_n]]+loinc_statistical_checks__32[[#This Row],[max_3_n]]</f>
        <v>4</v>
      </c>
      <c r="BQ91" s="2">
        <f>((3*loinc_statistical_checks__32[[#This Row],[highest_non_outlier_value]])-loinc_statistical_checks__32[[#This Row],[min]])/2</f>
        <v>78</v>
      </c>
      <c r="BR91">
        <v>1</v>
      </c>
    </row>
    <row r="92" spans="1:70" x14ac:dyDescent="0.35">
      <c r="A92" s="1" t="s">
        <v>285</v>
      </c>
      <c r="B92" s="1" t="s">
        <v>286</v>
      </c>
      <c r="C92" s="1" t="s">
        <v>58</v>
      </c>
      <c r="D92" s="1" t="s">
        <v>59</v>
      </c>
      <c r="E92" s="1" t="s">
        <v>65</v>
      </c>
      <c r="F92" s="1" t="s">
        <v>174</v>
      </c>
      <c r="G92">
        <v>67913</v>
      </c>
      <c r="H92">
        <v>29542</v>
      </c>
      <c r="J92" s="10"/>
      <c r="K92" s="10"/>
      <c r="L92" s="10" t="s">
        <v>427</v>
      </c>
      <c r="M92" s="14">
        <v>1E-4</v>
      </c>
      <c r="N92">
        <v>5</v>
      </c>
      <c r="O92">
        <v>26</v>
      </c>
      <c r="P92">
        <v>6</v>
      </c>
      <c r="Q92">
        <v>50</v>
      </c>
      <c r="R92">
        <v>7</v>
      </c>
      <c r="S92">
        <v>57</v>
      </c>
      <c r="T92">
        <v>8</v>
      </c>
      <c r="U92">
        <v>45</v>
      </c>
      <c r="V92">
        <v>8.49</v>
      </c>
      <c r="W92">
        <v>1</v>
      </c>
      <c r="X92">
        <v>6</v>
      </c>
      <c r="Y92" s="17">
        <v>351</v>
      </c>
      <c r="Z92" s="4">
        <v>1449</v>
      </c>
      <c r="AA92" s="18">
        <v>4647.5</v>
      </c>
      <c r="AB92">
        <v>68259.160999999993</v>
      </c>
      <c r="AC92">
        <v>69707</v>
      </c>
      <c r="AD92">
        <v>1</v>
      </c>
      <c r="AE92">
        <v>0</v>
      </c>
      <c r="AF92">
        <v>69738</v>
      </c>
      <c r="AG92">
        <v>1</v>
      </c>
      <c r="AH92">
        <v>0</v>
      </c>
      <c r="AI92">
        <v>69767</v>
      </c>
      <c r="AJ92">
        <v>1</v>
      </c>
      <c r="AK92">
        <v>1E-3</v>
      </c>
      <c r="AL92">
        <v>69816</v>
      </c>
      <c r="AM92">
        <v>1</v>
      </c>
      <c r="AN92">
        <v>0</v>
      </c>
      <c r="AO92">
        <v>69824</v>
      </c>
      <c r="AP92">
        <v>1</v>
      </c>
      <c r="AQ92">
        <v>0</v>
      </c>
      <c r="AR92">
        <v>69836</v>
      </c>
      <c r="AS92">
        <v>1</v>
      </c>
      <c r="AT92">
        <v>2E-3</v>
      </c>
      <c r="AU92">
        <v>69995</v>
      </c>
      <c r="AV92">
        <v>1</v>
      </c>
      <c r="AW92">
        <v>0.183</v>
      </c>
      <c r="AX92">
        <v>85696</v>
      </c>
      <c r="AY92">
        <v>1</v>
      </c>
      <c r="AZ92">
        <v>0.28100000000000003</v>
      </c>
      <c r="BA92">
        <v>119254</v>
      </c>
      <c r="BB92">
        <v>1</v>
      </c>
      <c r="BC92">
        <v>7.5999999999999998E-2</v>
      </c>
      <c r="BD92">
        <v>129001</v>
      </c>
      <c r="BE92">
        <v>1</v>
      </c>
      <c r="BF92">
        <v>0.47099999999999997</v>
      </c>
      <c r="BG92" s="1" t="s">
        <v>49</v>
      </c>
      <c r="BJ92" t="s">
        <v>390</v>
      </c>
      <c r="BK92" t="s">
        <v>49</v>
      </c>
      <c r="BN92" s="2">
        <v>129001</v>
      </c>
      <c r="BO92">
        <v>1</v>
      </c>
      <c r="BQ92" s="2">
        <v>193499</v>
      </c>
    </row>
    <row r="93" spans="1:70" x14ac:dyDescent="0.35">
      <c r="A93" s="1" t="s">
        <v>287</v>
      </c>
      <c r="B93" s="1" t="s">
        <v>288</v>
      </c>
      <c r="C93" s="1" t="s">
        <v>58</v>
      </c>
      <c r="D93" s="1" t="s">
        <v>59</v>
      </c>
      <c r="E93" s="1" t="s">
        <v>65</v>
      </c>
      <c r="F93" s="1" t="s">
        <v>147</v>
      </c>
      <c r="G93">
        <v>14706</v>
      </c>
      <c r="H93">
        <v>2840</v>
      </c>
      <c r="J93" s="10"/>
      <c r="K93" s="10"/>
      <c r="L93" s="10" t="s">
        <v>427</v>
      </c>
      <c r="M93" s="14">
        <v>1E-4</v>
      </c>
      <c r="N93">
        <v>0.7</v>
      </c>
      <c r="O93">
        <v>29</v>
      </c>
      <c r="P93">
        <v>0.71</v>
      </c>
      <c r="Q93">
        <v>1</v>
      </c>
      <c r="R93">
        <v>0.8</v>
      </c>
      <c r="S93">
        <v>95</v>
      </c>
      <c r="T93">
        <v>0.81</v>
      </c>
      <c r="U93">
        <v>1</v>
      </c>
      <c r="V93">
        <v>0.82</v>
      </c>
      <c r="W93">
        <v>1</v>
      </c>
      <c r="X93">
        <v>0.7</v>
      </c>
      <c r="Y93" s="17">
        <v>9</v>
      </c>
      <c r="Z93" s="4">
        <v>15.6</v>
      </c>
      <c r="AA93" s="18">
        <v>31.6</v>
      </c>
      <c r="AB93">
        <v>15560.924999999999</v>
      </c>
      <c r="AC93">
        <v>13159</v>
      </c>
      <c r="AD93">
        <v>1</v>
      </c>
      <c r="AE93">
        <v>0.127</v>
      </c>
      <c r="AF93">
        <v>15078</v>
      </c>
      <c r="AG93">
        <v>1</v>
      </c>
      <c r="AH93">
        <v>1.2999999999999999E-2</v>
      </c>
      <c r="AI93">
        <v>15270</v>
      </c>
      <c r="AJ93">
        <v>1</v>
      </c>
      <c r="AK93">
        <v>2.9000000000000001E-2</v>
      </c>
      <c r="AL93">
        <v>15720</v>
      </c>
      <c r="AM93">
        <v>1</v>
      </c>
      <c r="AN93">
        <v>5.1999999999999998E-2</v>
      </c>
      <c r="AO93">
        <v>16580</v>
      </c>
      <c r="AP93">
        <v>1</v>
      </c>
      <c r="AQ93">
        <v>0.17599999999999999</v>
      </c>
      <c r="AR93">
        <v>20110</v>
      </c>
      <c r="AS93">
        <v>1</v>
      </c>
      <c r="AT93">
        <v>1.9E-2</v>
      </c>
      <c r="AU93">
        <v>20503</v>
      </c>
      <c r="AV93">
        <v>1</v>
      </c>
      <c r="AW93">
        <v>0.123</v>
      </c>
      <c r="AX93">
        <v>23391</v>
      </c>
      <c r="AY93">
        <v>1</v>
      </c>
      <c r="AZ93">
        <v>1.7999999999999999E-2</v>
      </c>
      <c r="BA93">
        <v>23821</v>
      </c>
      <c r="BB93">
        <v>1</v>
      </c>
      <c r="BC93">
        <v>0.33500000000000002</v>
      </c>
      <c r="BD93">
        <v>35840</v>
      </c>
      <c r="BE93">
        <v>1</v>
      </c>
      <c r="BF93">
        <v>0.34699999999999998</v>
      </c>
      <c r="BG93" s="1" t="s">
        <v>46</v>
      </c>
      <c r="BI93">
        <v>1</v>
      </c>
      <c r="BJ93" t="s">
        <v>390</v>
      </c>
      <c r="BK93" t="s">
        <v>46</v>
      </c>
      <c r="BL93" t="s">
        <v>199</v>
      </c>
      <c r="BN93" s="2">
        <v>23821</v>
      </c>
      <c r="BO93">
        <v>1</v>
      </c>
      <c r="BP93">
        <v>1</v>
      </c>
      <c r="BQ93" s="2">
        <v>35731.15</v>
      </c>
      <c r="BR93">
        <v>1</v>
      </c>
    </row>
    <row r="94" spans="1:70" x14ac:dyDescent="0.35">
      <c r="A94" s="1" t="s">
        <v>289</v>
      </c>
      <c r="B94" s="1" t="s">
        <v>290</v>
      </c>
      <c r="C94" s="1" t="s">
        <v>58</v>
      </c>
      <c r="D94" s="1" t="s">
        <v>70</v>
      </c>
      <c r="E94" s="1" t="s">
        <v>72</v>
      </c>
      <c r="F94" s="1" t="s">
        <v>73</v>
      </c>
      <c r="G94">
        <v>537680</v>
      </c>
      <c r="H94">
        <v>57225</v>
      </c>
      <c r="J94" s="10">
        <f>loinc_statistical_checks__32[[#This Row],[min_n]]</f>
        <v>56</v>
      </c>
      <c r="K94" s="10"/>
      <c r="L94" s="10" t="s">
        <v>427</v>
      </c>
      <c r="M94" s="14">
        <v>1E-4</v>
      </c>
      <c r="N94">
        <v>0</v>
      </c>
      <c r="O94">
        <v>56</v>
      </c>
      <c r="P94">
        <v>1</v>
      </c>
      <c r="Q94">
        <v>5</v>
      </c>
      <c r="R94">
        <v>2</v>
      </c>
      <c r="S94">
        <v>23</v>
      </c>
      <c r="T94">
        <v>3</v>
      </c>
      <c r="U94">
        <v>58</v>
      </c>
      <c r="V94">
        <v>4</v>
      </c>
      <c r="W94">
        <v>125</v>
      </c>
      <c r="X94">
        <v>5</v>
      </c>
      <c r="Y94" s="17">
        <v>22</v>
      </c>
      <c r="Z94" s="4">
        <v>25</v>
      </c>
      <c r="AA94" s="18">
        <v>29</v>
      </c>
      <c r="AB94">
        <v>58</v>
      </c>
      <c r="AC94">
        <v>85</v>
      </c>
      <c r="AD94">
        <v>1</v>
      </c>
      <c r="AE94">
        <v>4.4999999999999998E-2</v>
      </c>
      <c r="AF94">
        <v>89</v>
      </c>
      <c r="AG94">
        <v>1</v>
      </c>
      <c r="AH94">
        <v>0.10100000000000001</v>
      </c>
      <c r="AI94">
        <v>99</v>
      </c>
      <c r="AJ94">
        <v>1</v>
      </c>
      <c r="AK94">
        <v>0.01</v>
      </c>
      <c r="AL94">
        <v>100</v>
      </c>
      <c r="AM94">
        <v>1</v>
      </c>
      <c r="AN94">
        <v>0.02</v>
      </c>
      <c r="AO94">
        <v>102</v>
      </c>
      <c r="AP94">
        <v>1</v>
      </c>
      <c r="AQ94">
        <v>1.9E-2</v>
      </c>
      <c r="AR94">
        <v>104</v>
      </c>
      <c r="AS94">
        <v>1</v>
      </c>
      <c r="AT94">
        <v>1.9E-2</v>
      </c>
      <c r="AU94">
        <v>106</v>
      </c>
      <c r="AV94">
        <v>1</v>
      </c>
      <c r="AW94">
        <v>7.0000000000000007E-2</v>
      </c>
      <c r="AX94">
        <v>114</v>
      </c>
      <c r="AY94">
        <v>1</v>
      </c>
      <c r="AZ94">
        <v>0.27800000000000002</v>
      </c>
      <c r="BA94">
        <v>158</v>
      </c>
      <c r="BB94">
        <v>1</v>
      </c>
      <c r="BC94">
        <v>0.41499999999999998</v>
      </c>
      <c r="BD94">
        <v>270</v>
      </c>
      <c r="BE94">
        <v>1</v>
      </c>
      <c r="BF94">
        <v>0.63300000000000001</v>
      </c>
      <c r="BG94" s="1" t="s">
        <v>46</v>
      </c>
      <c r="BI94">
        <v>1</v>
      </c>
      <c r="BJ94" t="s">
        <v>392</v>
      </c>
      <c r="BK94" t="s">
        <v>43</v>
      </c>
      <c r="BL94" t="s">
        <v>393</v>
      </c>
      <c r="BM94" t="s">
        <v>416</v>
      </c>
      <c r="BN94" s="2">
        <f>loinc_statistical_checks__32[[#This Row],[max_2]]</f>
        <v>114</v>
      </c>
      <c r="BO94">
        <f>loinc_statistical_checks__32[[#This Row],[max_2_n]]</f>
        <v>1</v>
      </c>
      <c r="BP94">
        <f>loinc_statistical_checks__32[[#This Row],[max_n]]+loinc_statistical_checks__32[[#This Row],[max_1_n]]</f>
        <v>2</v>
      </c>
      <c r="BQ94" s="2">
        <f>((3*loinc_statistical_checks__32[[#This Row],[highest_non_outlier_value]])-loinc_statistical_checks__32[[#This Row],[min]])/2</f>
        <v>171</v>
      </c>
      <c r="BR94">
        <v>1</v>
      </c>
    </row>
    <row r="95" spans="1:70" x14ac:dyDescent="0.35">
      <c r="A95" s="1" t="s">
        <v>291</v>
      </c>
      <c r="B95" s="1" t="s">
        <v>292</v>
      </c>
      <c r="C95" s="1" t="s">
        <v>58</v>
      </c>
      <c r="D95" s="1" t="s">
        <v>59</v>
      </c>
      <c r="E95" s="1" t="s">
        <v>65</v>
      </c>
      <c r="F95" s="1" t="s">
        <v>66</v>
      </c>
      <c r="G95">
        <v>20172</v>
      </c>
      <c r="H95">
        <v>633</v>
      </c>
      <c r="J95" s="10"/>
      <c r="K95" s="10"/>
      <c r="L95" s="10" t="s">
        <v>428</v>
      </c>
      <c r="M95" s="13">
        <v>0</v>
      </c>
      <c r="N95">
        <v>7</v>
      </c>
      <c r="O95">
        <v>1</v>
      </c>
      <c r="P95">
        <v>11</v>
      </c>
      <c r="Q95">
        <v>1</v>
      </c>
      <c r="R95">
        <v>16</v>
      </c>
      <c r="S95">
        <v>2</v>
      </c>
      <c r="T95">
        <v>21</v>
      </c>
      <c r="U95">
        <v>1</v>
      </c>
      <c r="V95">
        <v>22</v>
      </c>
      <c r="W95">
        <v>1</v>
      </c>
      <c r="X95">
        <v>25</v>
      </c>
      <c r="Y95" s="17">
        <v>99</v>
      </c>
      <c r="Z95" s="4">
        <v>166</v>
      </c>
      <c r="AA95" s="18">
        <v>242</v>
      </c>
      <c r="AB95">
        <v>1377.654</v>
      </c>
      <c r="AC95">
        <v>1378</v>
      </c>
      <c r="AD95">
        <v>1</v>
      </c>
      <c r="AE95">
        <v>6.0000000000000001E-3</v>
      </c>
      <c r="AF95">
        <v>1386</v>
      </c>
      <c r="AG95">
        <v>1</v>
      </c>
      <c r="AH95">
        <v>2.7E-2</v>
      </c>
      <c r="AI95">
        <v>1424</v>
      </c>
      <c r="AJ95">
        <v>1</v>
      </c>
      <c r="AK95">
        <v>0.01</v>
      </c>
      <c r="AL95">
        <v>1438</v>
      </c>
      <c r="AM95">
        <v>1</v>
      </c>
      <c r="AN95">
        <v>0.02</v>
      </c>
      <c r="AO95">
        <v>1467</v>
      </c>
      <c r="AP95">
        <v>1</v>
      </c>
      <c r="AQ95">
        <v>0.01</v>
      </c>
      <c r="AR95">
        <v>1482</v>
      </c>
      <c r="AS95">
        <v>1</v>
      </c>
      <c r="AT95">
        <v>3.0000000000000001E-3</v>
      </c>
      <c r="AU95">
        <v>1486</v>
      </c>
      <c r="AV95">
        <v>1</v>
      </c>
      <c r="AW95">
        <v>4.0000000000000001E-3</v>
      </c>
      <c r="AX95">
        <v>1492</v>
      </c>
      <c r="AY95">
        <v>1</v>
      </c>
      <c r="AZ95">
        <v>1E-3</v>
      </c>
      <c r="BA95">
        <v>1493</v>
      </c>
      <c r="BB95">
        <v>1</v>
      </c>
      <c r="BC95">
        <v>0.156</v>
      </c>
      <c r="BD95">
        <v>1768</v>
      </c>
      <c r="BE95">
        <v>1</v>
      </c>
      <c r="BF95">
        <v>0.222</v>
      </c>
      <c r="BG95" s="1" t="s">
        <v>49</v>
      </c>
      <c r="BJ95" t="s">
        <v>389</v>
      </c>
      <c r="BK95" t="s">
        <v>49</v>
      </c>
      <c r="BL95" t="s">
        <v>199</v>
      </c>
      <c r="BM95" t="s">
        <v>199</v>
      </c>
      <c r="BN95" s="2">
        <v>1768</v>
      </c>
      <c r="BO95">
        <v>1</v>
      </c>
      <c r="BQ95" s="2">
        <v>2648.5</v>
      </c>
    </row>
    <row r="96" spans="1:70" x14ac:dyDescent="0.35">
      <c r="A96" s="1" t="s">
        <v>293</v>
      </c>
      <c r="B96" s="1" t="s">
        <v>294</v>
      </c>
      <c r="C96" s="1" t="s">
        <v>58</v>
      </c>
      <c r="D96" s="1" t="s">
        <v>59</v>
      </c>
      <c r="E96" s="1" t="s">
        <v>65</v>
      </c>
      <c r="F96" s="1" t="s">
        <v>147</v>
      </c>
      <c r="G96">
        <v>14766</v>
      </c>
      <c r="H96">
        <v>2844</v>
      </c>
      <c r="J96" s="10"/>
      <c r="K96" s="10"/>
      <c r="L96" s="10" t="s">
        <v>427</v>
      </c>
      <c r="M96" s="14">
        <v>1E-4</v>
      </c>
      <c r="N96">
        <v>0.5</v>
      </c>
      <c r="O96">
        <v>1</v>
      </c>
      <c r="P96">
        <v>0.6</v>
      </c>
      <c r="Q96">
        <v>5</v>
      </c>
      <c r="R96">
        <v>0.7</v>
      </c>
      <c r="S96">
        <v>5</v>
      </c>
      <c r="T96">
        <v>0.8</v>
      </c>
      <c r="U96">
        <v>216</v>
      </c>
      <c r="V96">
        <v>0.9</v>
      </c>
      <c r="W96">
        <v>49</v>
      </c>
      <c r="X96">
        <v>0.7</v>
      </c>
      <c r="Y96" s="17">
        <v>12.7</v>
      </c>
      <c r="Z96" s="4">
        <v>26.3</v>
      </c>
      <c r="AA96" s="18">
        <v>79.8</v>
      </c>
      <c r="AB96">
        <v>49231.220999999998</v>
      </c>
      <c r="AC96">
        <v>41083</v>
      </c>
      <c r="AD96">
        <v>1</v>
      </c>
      <c r="AE96">
        <v>6.8000000000000005E-2</v>
      </c>
      <c r="AF96">
        <v>44090</v>
      </c>
      <c r="AG96">
        <v>1</v>
      </c>
      <c r="AH96">
        <v>2.5000000000000001E-2</v>
      </c>
      <c r="AI96">
        <v>45240</v>
      </c>
      <c r="AJ96">
        <v>1</v>
      </c>
      <c r="AK96">
        <v>0.125</v>
      </c>
      <c r="AL96">
        <v>51714</v>
      </c>
      <c r="AM96">
        <v>1</v>
      </c>
      <c r="AN96">
        <v>6.0999999999999999E-2</v>
      </c>
      <c r="AO96">
        <v>55090</v>
      </c>
      <c r="AP96">
        <v>1</v>
      </c>
      <c r="AQ96">
        <v>2.7E-2</v>
      </c>
      <c r="AR96">
        <v>56610</v>
      </c>
      <c r="AS96">
        <v>1</v>
      </c>
      <c r="AT96">
        <v>3.7999999999999999E-2</v>
      </c>
      <c r="AU96">
        <v>58860</v>
      </c>
      <c r="AV96">
        <v>1</v>
      </c>
      <c r="AW96">
        <v>2.9000000000000001E-2</v>
      </c>
      <c r="AX96">
        <v>60620</v>
      </c>
      <c r="AY96">
        <v>1</v>
      </c>
      <c r="AZ96">
        <v>1.7999999999999999E-2</v>
      </c>
      <c r="BA96">
        <v>61700</v>
      </c>
      <c r="BB96">
        <v>1</v>
      </c>
      <c r="BC96">
        <v>0.76200000000000001</v>
      </c>
      <c r="BD96">
        <v>258800</v>
      </c>
      <c r="BE96">
        <v>1</v>
      </c>
      <c r="BF96">
        <v>0.20200000000000001</v>
      </c>
      <c r="BG96" s="1" t="s">
        <v>46</v>
      </c>
      <c r="BI96">
        <v>1</v>
      </c>
      <c r="BJ96" t="s">
        <v>392</v>
      </c>
      <c r="BK96" t="s">
        <v>49</v>
      </c>
      <c r="BL96" t="s">
        <v>405</v>
      </c>
      <c r="BM96" t="s">
        <v>199</v>
      </c>
      <c r="BN96" s="2">
        <f>loinc_statistical_checks__32[[#This Row],[max]]</f>
        <v>258800</v>
      </c>
      <c r="BO96">
        <f>loinc_statistical_checks__32[[#This Row],[max_n]]</f>
        <v>1</v>
      </c>
      <c r="BQ96" s="2">
        <f>((3*loinc_statistical_checks__32[[#This Row],[highest_non_outlier_value]])-loinc_statistical_checks__32[[#This Row],[min]])/2</f>
        <v>388199.75</v>
      </c>
    </row>
    <row r="97" spans="1:70" x14ac:dyDescent="0.35">
      <c r="A97" s="1" t="s">
        <v>295</v>
      </c>
      <c r="B97" s="1" t="s">
        <v>296</v>
      </c>
      <c r="C97" s="1" t="s">
        <v>58</v>
      </c>
      <c r="D97" s="1" t="s">
        <v>59</v>
      </c>
      <c r="E97" s="1" t="s">
        <v>65</v>
      </c>
      <c r="F97" s="1" t="s">
        <v>158</v>
      </c>
      <c r="G97">
        <v>22804</v>
      </c>
      <c r="H97">
        <v>3705</v>
      </c>
      <c r="J97" s="10"/>
      <c r="K97" s="10"/>
      <c r="L97" s="10" t="s">
        <v>428</v>
      </c>
      <c r="M97" s="13">
        <v>0</v>
      </c>
      <c r="N97">
        <v>0.6</v>
      </c>
      <c r="O97">
        <v>16</v>
      </c>
      <c r="P97">
        <v>0.7</v>
      </c>
      <c r="Q97">
        <v>45</v>
      </c>
      <c r="R97">
        <v>0.8</v>
      </c>
      <c r="S97">
        <v>58</v>
      </c>
      <c r="T97">
        <v>0.9</v>
      </c>
      <c r="U97">
        <v>40</v>
      </c>
      <c r="V97">
        <v>1</v>
      </c>
      <c r="W97">
        <v>54</v>
      </c>
      <c r="X97">
        <v>0.6</v>
      </c>
      <c r="Y97" s="17">
        <v>7.3</v>
      </c>
      <c r="Z97" s="4">
        <v>10.8</v>
      </c>
      <c r="AA97" s="18">
        <v>14.9</v>
      </c>
      <c r="AB97">
        <v>59.517000000000003</v>
      </c>
      <c r="AC97">
        <v>60</v>
      </c>
      <c r="AD97">
        <v>1</v>
      </c>
      <c r="AE97">
        <v>3.3000000000000002E-2</v>
      </c>
      <c r="AF97">
        <v>62</v>
      </c>
      <c r="AG97">
        <v>1</v>
      </c>
      <c r="AH97">
        <v>3.0000000000000001E-3</v>
      </c>
      <c r="AI97">
        <v>62.2</v>
      </c>
      <c r="AJ97">
        <v>2</v>
      </c>
      <c r="AK97">
        <v>3.1E-2</v>
      </c>
      <c r="AL97">
        <v>64.2</v>
      </c>
      <c r="AM97">
        <v>1</v>
      </c>
      <c r="AN97">
        <v>8.4000000000000005E-2</v>
      </c>
      <c r="AO97">
        <v>70</v>
      </c>
      <c r="AP97">
        <v>1</v>
      </c>
      <c r="AQ97">
        <v>2.8000000000000001E-2</v>
      </c>
      <c r="AR97">
        <v>72</v>
      </c>
      <c r="AS97">
        <v>1</v>
      </c>
      <c r="AT97">
        <v>4.3999999999999997E-2</v>
      </c>
      <c r="AU97">
        <v>75.3</v>
      </c>
      <c r="AV97">
        <v>1</v>
      </c>
      <c r="AW97">
        <v>0.2</v>
      </c>
      <c r="AX97">
        <v>94</v>
      </c>
      <c r="AY97">
        <v>1</v>
      </c>
      <c r="AZ97">
        <v>0.66600000000000004</v>
      </c>
      <c r="BA97">
        <v>280.2</v>
      </c>
      <c r="BB97">
        <v>1</v>
      </c>
      <c r="BC97">
        <v>6.3E-2</v>
      </c>
      <c r="BD97">
        <v>299</v>
      </c>
      <c r="BE97">
        <v>1</v>
      </c>
      <c r="BF97">
        <v>0.80300000000000005</v>
      </c>
      <c r="BG97" s="1" t="s">
        <v>99</v>
      </c>
      <c r="BH97" t="s">
        <v>43</v>
      </c>
      <c r="BI97">
        <v>2</v>
      </c>
      <c r="BJ97" t="s">
        <v>389</v>
      </c>
      <c r="BK97" t="s">
        <v>43</v>
      </c>
      <c r="BM97" t="s">
        <v>412</v>
      </c>
      <c r="BN97" s="2">
        <f>loinc_statistical_checks__32[[#This Row],[max_2]]</f>
        <v>94</v>
      </c>
      <c r="BO97">
        <f>loinc_statistical_checks__32[[#This Row],[max_2_n]]</f>
        <v>1</v>
      </c>
      <c r="BP97">
        <f>loinc_statistical_checks__32[[#This Row],[max_n]]+loinc_statistical_checks__32[[#This Row],[max_1_n]]</f>
        <v>2</v>
      </c>
      <c r="BQ97" s="2">
        <f>((3*loinc_statistical_checks__32[[#This Row],[highest_non_outlier_value]])-loinc_statistical_checks__32[[#This Row],[min]])/2</f>
        <v>140.69999999999999</v>
      </c>
      <c r="BR97">
        <v>2</v>
      </c>
    </row>
    <row r="98" spans="1:70" x14ac:dyDescent="0.35">
      <c r="A98" s="1" t="s">
        <v>297</v>
      </c>
      <c r="B98" s="1" t="s">
        <v>298</v>
      </c>
      <c r="C98" s="1" t="s">
        <v>58</v>
      </c>
      <c r="D98" s="1" t="s">
        <v>59</v>
      </c>
      <c r="E98" s="1" t="s">
        <v>65</v>
      </c>
      <c r="F98" s="1" t="s">
        <v>158</v>
      </c>
      <c r="G98">
        <v>11473</v>
      </c>
      <c r="H98">
        <v>2767</v>
      </c>
      <c r="J98" s="10"/>
      <c r="K98" s="10"/>
      <c r="L98" s="10" t="s">
        <v>428</v>
      </c>
      <c r="M98" s="13">
        <v>0</v>
      </c>
      <c r="N98">
        <v>3</v>
      </c>
      <c r="O98">
        <v>24</v>
      </c>
      <c r="P98">
        <v>4</v>
      </c>
      <c r="Q98">
        <v>44</v>
      </c>
      <c r="R98">
        <v>5</v>
      </c>
      <c r="S98">
        <v>36</v>
      </c>
      <c r="T98">
        <v>6</v>
      </c>
      <c r="U98">
        <v>34</v>
      </c>
      <c r="V98">
        <v>7</v>
      </c>
      <c r="W98">
        <v>46</v>
      </c>
      <c r="X98">
        <v>3</v>
      </c>
      <c r="Y98" s="17">
        <v>42</v>
      </c>
      <c r="Z98" s="4">
        <v>62</v>
      </c>
      <c r="AA98" s="18">
        <v>83</v>
      </c>
      <c r="AB98">
        <v>263.15300000000002</v>
      </c>
      <c r="AC98">
        <v>231</v>
      </c>
      <c r="AD98">
        <v>1</v>
      </c>
      <c r="AE98">
        <v>1.2999999999999999E-2</v>
      </c>
      <c r="AF98">
        <v>234</v>
      </c>
      <c r="AG98">
        <v>2</v>
      </c>
      <c r="AH98">
        <v>2.5000000000000001E-2</v>
      </c>
      <c r="AI98">
        <v>240</v>
      </c>
      <c r="AJ98">
        <v>1</v>
      </c>
      <c r="AK98">
        <v>8.0000000000000002E-3</v>
      </c>
      <c r="AL98">
        <v>242</v>
      </c>
      <c r="AM98">
        <v>1</v>
      </c>
      <c r="AN98">
        <v>5.1999999999999998E-2</v>
      </c>
      <c r="AO98">
        <v>255</v>
      </c>
      <c r="AP98">
        <v>1</v>
      </c>
      <c r="AQ98">
        <v>0.11</v>
      </c>
      <c r="AR98">
        <v>286</v>
      </c>
      <c r="AS98">
        <v>1</v>
      </c>
      <c r="AT98">
        <v>0.158</v>
      </c>
      <c r="AU98">
        <v>339</v>
      </c>
      <c r="AV98">
        <v>1</v>
      </c>
      <c r="AW98">
        <v>0.33700000000000002</v>
      </c>
      <c r="AX98">
        <v>510</v>
      </c>
      <c r="AY98">
        <v>1</v>
      </c>
      <c r="AZ98">
        <v>0.52500000000000002</v>
      </c>
      <c r="BA98">
        <v>1070</v>
      </c>
      <c r="BB98">
        <v>1</v>
      </c>
      <c r="BC98">
        <v>9.8000000000000004E-2</v>
      </c>
      <c r="BD98">
        <v>1186</v>
      </c>
      <c r="BE98">
        <v>1</v>
      </c>
      <c r="BF98">
        <v>0.78</v>
      </c>
      <c r="BG98" s="1" t="s">
        <v>99</v>
      </c>
      <c r="BH98" t="s">
        <v>40</v>
      </c>
      <c r="BI98">
        <v>3</v>
      </c>
      <c r="BJ98" t="s">
        <v>392</v>
      </c>
      <c r="BK98" t="s">
        <v>49</v>
      </c>
      <c r="BL98" t="s">
        <v>405</v>
      </c>
      <c r="BN98" s="2">
        <f>loinc_statistical_checks__32[[#This Row],[max]]</f>
        <v>1186</v>
      </c>
      <c r="BO98">
        <f>loinc_statistical_checks__32[[#This Row],[max_n]]</f>
        <v>1</v>
      </c>
      <c r="BQ98" s="2">
        <f>((3*loinc_statistical_checks__32[[#This Row],[highest_non_outlier_value]])-loinc_statistical_checks__32[[#This Row],[min]])/2</f>
        <v>1777.5</v>
      </c>
    </row>
    <row r="99" spans="1:70" x14ac:dyDescent="0.35">
      <c r="A99" s="1" t="s">
        <v>299</v>
      </c>
      <c r="B99" s="1" t="s">
        <v>300</v>
      </c>
      <c r="C99" s="1" t="s">
        <v>58</v>
      </c>
      <c r="D99" s="1" t="s">
        <v>59</v>
      </c>
      <c r="E99" s="1" t="s">
        <v>65</v>
      </c>
      <c r="F99" s="1" t="s">
        <v>86</v>
      </c>
      <c r="G99">
        <v>11857</v>
      </c>
      <c r="H99">
        <v>5907</v>
      </c>
      <c r="J99" s="10"/>
      <c r="K99" s="10"/>
      <c r="L99" s="10" t="s">
        <v>427</v>
      </c>
      <c r="M99" s="14">
        <v>1E-4</v>
      </c>
      <c r="N99">
        <v>4</v>
      </c>
      <c r="O99">
        <v>2</v>
      </c>
      <c r="P99">
        <v>5</v>
      </c>
      <c r="Q99">
        <v>3</v>
      </c>
      <c r="R99">
        <v>6</v>
      </c>
      <c r="S99">
        <v>1</v>
      </c>
      <c r="T99">
        <v>9</v>
      </c>
      <c r="U99">
        <v>2</v>
      </c>
      <c r="V99">
        <v>12</v>
      </c>
      <c r="W99">
        <v>1</v>
      </c>
      <c r="X99">
        <v>5.9290000000000003</v>
      </c>
      <c r="Y99" s="17">
        <v>91</v>
      </c>
      <c r="Z99" s="4">
        <v>116</v>
      </c>
      <c r="AA99" s="18">
        <v>139</v>
      </c>
      <c r="AB99">
        <v>267.07100000000003</v>
      </c>
      <c r="AC99">
        <v>253</v>
      </c>
      <c r="AD99">
        <v>1</v>
      </c>
      <c r="AE99">
        <v>2.4E-2</v>
      </c>
      <c r="AF99">
        <v>259</v>
      </c>
      <c r="AG99">
        <v>1</v>
      </c>
      <c r="AH99">
        <v>1.4999999999999999E-2</v>
      </c>
      <c r="AI99">
        <v>263</v>
      </c>
      <c r="AJ99">
        <v>1</v>
      </c>
      <c r="AK99">
        <v>4.0000000000000001E-3</v>
      </c>
      <c r="AL99">
        <v>264</v>
      </c>
      <c r="AM99">
        <v>1</v>
      </c>
      <c r="AN99">
        <v>1.0999999999999999E-2</v>
      </c>
      <c r="AO99">
        <v>267</v>
      </c>
      <c r="AP99">
        <v>1</v>
      </c>
      <c r="AQ99">
        <v>4.0000000000000001E-3</v>
      </c>
      <c r="AR99">
        <v>268</v>
      </c>
      <c r="AS99">
        <v>1</v>
      </c>
      <c r="AT99">
        <v>1.9E-2</v>
      </c>
      <c r="AU99">
        <v>273</v>
      </c>
      <c r="AV99">
        <v>1</v>
      </c>
      <c r="AW99">
        <v>2.5000000000000001E-2</v>
      </c>
      <c r="AX99">
        <v>280</v>
      </c>
      <c r="AY99">
        <v>1</v>
      </c>
      <c r="AZ99">
        <v>1.0999999999999999E-2</v>
      </c>
      <c r="BA99">
        <v>283</v>
      </c>
      <c r="BB99">
        <v>1</v>
      </c>
      <c r="BC99">
        <v>7.5999999999999998E-2</v>
      </c>
      <c r="BD99">
        <v>306</v>
      </c>
      <c r="BE99">
        <v>1</v>
      </c>
      <c r="BF99">
        <v>0.129</v>
      </c>
      <c r="BG99" s="1" t="s">
        <v>49</v>
      </c>
      <c r="BJ99" t="s">
        <v>389</v>
      </c>
      <c r="BK99" t="s">
        <v>49</v>
      </c>
      <c r="BL99" t="s">
        <v>199</v>
      </c>
      <c r="BM99" t="s">
        <v>199</v>
      </c>
      <c r="BN99" s="2">
        <v>306</v>
      </c>
      <c r="BO99">
        <v>1</v>
      </c>
      <c r="BQ99" s="2">
        <v>457</v>
      </c>
    </row>
    <row r="100" spans="1:70" x14ac:dyDescent="0.35">
      <c r="A100" s="1" t="s">
        <v>301</v>
      </c>
      <c r="B100" s="1" t="s">
        <v>302</v>
      </c>
      <c r="C100" s="1" t="s">
        <v>58</v>
      </c>
      <c r="D100" s="1" t="s">
        <v>59</v>
      </c>
      <c r="E100" s="1" t="s">
        <v>65</v>
      </c>
      <c r="F100" s="1" t="s">
        <v>86</v>
      </c>
      <c r="G100">
        <v>12247</v>
      </c>
      <c r="H100">
        <v>6333</v>
      </c>
      <c r="J100" s="10">
        <f>loinc_statistical_checks__32[[#This Row],[min_n]]</f>
        <v>1</v>
      </c>
      <c r="K100" s="10"/>
      <c r="L100" s="10" t="s">
        <v>427</v>
      </c>
      <c r="M100" s="14">
        <v>1E-4</v>
      </c>
      <c r="N100">
        <v>0</v>
      </c>
      <c r="O100">
        <v>1</v>
      </c>
      <c r="P100">
        <v>1</v>
      </c>
      <c r="Q100">
        <v>1</v>
      </c>
      <c r="R100">
        <v>2</v>
      </c>
      <c r="S100">
        <v>67</v>
      </c>
      <c r="T100">
        <v>2.2000000000000002</v>
      </c>
      <c r="U100">
        <v>1</v>
      </c>
      <c r="V100">
        <v>3</v>
      </c>
      <c r="W100">
        <v>117</v>
      </c>
      <c r="X100">
        <v>2</v>
      </c>
      <c r="Y100" s="17">
        <v>17</v>
      </c>
      <c r="Z100" s="4">
        <v>25</v>
      </c>
      <c r="AA100" s="18">
        <v>33</v>
      </c>
      <c r="AB100">
        <v>79.628</v>
      </c>
      <c r="AC100">
        <v>73</v>
      </c>
      <c r="AD100">
        <v>3</v>
      </c>
      <c r="AE100">
        <v>1.4E-2</v>
      </c>
      <c r="AF100">
        <v>74</v>
      </c>
      <c r="AG100">
        <v>1</v>
      </c>
      <c r="AH100">
        <v>1.2999999999999999E-2</v>
      </c>
      <c r="AI100">
        <v>75</v>
      </c>
      <c r="AJ100">
        <v>1</v>
      </c>
      <c r="AK100">
        <v>1.2999999999999999E-2</v>
      </c>
      <c r="AL100">
        <v>76</v>
      </c>
      <c r="AM100">
        <v>3</v>
      </c>
      <c r="AN100">
        <v>1.2999999999999999E-2</v>
      </c>
      <c r="AO100">
        <v>77</v>
      </c>
      <c r="AP100">
        <v>2</v>
      </c>
      <c r="AQ100">
        <v>3.7999999999999999E-2</v>
      </c>
      <c r="AR100">
        <v>80</v>
      </c>
      <c r="AS100">
        <v>1</v>
      </c>
      <c r="AT100">
        <v>1.2E-2</v>
      </c>
      <c r="AU100">
        <v>81</v>
      </c>
      <c r="AV100">
        <v>1</v>
      </c>
      <c r="AW100">
        <v>3.5999999999999997E-2</v>
      </c>
      <c r="AX100">
        <v>84</v>
      </c>
      <c r="AY100">
        <v>1</v>
      </c>
      <c r="AZ100">
        <v>2.3E-2</v>
      </c>
      <c r="BA100">
        <v>86</v>
      </c>
      <c r="BB100">
        <v>2</v>
      </c>
      <c r="BC100">
        <v>2.3E-2</v>
      </c>
      <c r="BD100">
        <v>88</v>
      </c>
      <c r="BE100">
        <v>1</v>
      </c>
      <c r="BF100">
        <v>9.5000000000000001E-2</v>
      </c>
      <c r="BG100" s="1" t="s">
        <v>49</v>
      </c>
      <c r="BJ100" t="s">
        <v>389</v>
      </c>
      <c r="BK100" t="s">
        <v>49</v>
      </c>
      <c r="BL100" t="s">
        <v>199</v>
      </c>
      <c r="BM100" t="s">
        <v>199</v>
      </c>
      <c r="BN100" s="2">
        <v>88</v>
      </c>
      <c r="BO100">
        <v>1</v>
      </c>
      <c r="BQ100" s="2">
        <v>132</v>
      </c>
    </row>
    <row r="101" spans="1:70" x14ac:dyDescent="0.35">
      <c r="A101" s="1" t="s">
        <v>303</v>
      </c>
      <c r="B101" s="1" t="s">
        <v>304</v>
      </c>
      <c r="C101" s="1" t="s">
        <v>58</v>
      </c>
      <c r="D101" s="1" t="s">
        <v>89</v>
      </c>
      <c r="E101" s="1" t="s">
        <v>305</v>
      </c>
      <c r="F101" s="1" t="s">
        <v>306</v>
      </c>
      <c r="G101">
        <v>63324</v>
      </c>
      <c r="H101">
        <v>27204</v>
      </c>
      <c r="J101" s="10"/>
      <c r="K101" s="10"/>
      <c r="L101" s="10" t="s">
        <v>428</v>
      </c>
      <c r="M101" s="13">
        <v>0</v>
      </c>
      <c r="N101">
        <v>0</v>
      </c>
      <c r="O101">
        <v>1647</v>
      </c>
      <c r="P101">
        <v>0.15</v>
      </c>
      <c r="Q101">
        <v>1</v>
      </c>
      <c r="R101">
        <v>0.5</v>
      </c>
      <c r="S101">
        <v>1</v>
      </c>
      <c r="T101">
        <v>1</v>
      </c>
      <c r="U101">
        <v>1492</v>
      </c>
      <c r="V101">
        <v>2</v>
      </c>
      <c r="W101">
        <v>1856</v>
      </c>
      <c r="X101">
        <v>0</v>
      </c>
      <c r="Y101" s="17">
        <v>9</v>
      </c>
      <c r="Z101" s="4">
        <v>23</v>
      </c>
      <c r="AA101" s="18">
        <v>48</v>
      </c>
      <c r="AB101">
        <v>150</v>
      </c>
      <c r="AC101">
        <v>140</v>
      </c>
      <c r="AD101">
        <v>187</v>
      </c>
      <c r="AE101">
        <v>7.0000000000000001E-3</v>
      </c>
      <c r="AF101">
        <v>141</v>
      </c>
      <c r="AG101">
        <v>27</v>
      </c>
      <c r="AH101">
        <v>7.0000000000000001E-3</v>
      </c>
      <c r="AI101">
        <v>142</v>
      </c>
      <c r="AJ101">
        <v>24</v>
      </c>
      <c r="AK101">
        <v>7.0000000000000001E-3</v>
      </c>
      <c r="AL101">
        <v>143</v>
      </c>
      <c r="AM101">
        <v>15</v>
      </c>
      <c r="AN101">
        <v>7.0000000000000001E-3</v>
      </c>
      <c r="AO101">
        <v>144</v>
      </c>
      <c r="AP101">
        <v>7</v>
      </c>
      <c r="AQ101">
        <v>7.0000000000000001E-3</v>
      </c>
      <c r="AR101">
        <v>145</v>
      </c>
      <c r="AS101">
        <v>17</v>
      </c>
      <c r="AT101">
        <v>7.0000000000000001E-3</v>
      </c>
      <c r="AU101">
        <v>146</v>
      </c>
      <c r="AV101">
        <v>9</v>
      </c>
      <c r="AW101">
        <v>7.0000000000000001E-3</v>
      </c>
      <c r="AX101">
        <v>147</v>
      </c>
      <c r="AY101">
        <v>5</v>
      </c>
      <c r="AZ101">
        <v>7.0000000000000001E-3</v>
      </c>
      <c r="BA101">
        <v>148</v>
      </c>
      <c r="BB101">
        <v>4</v>
      </c>
      <c r="BC101">
        <v>1.2999999999999999E-2</v>
      </c>
      <c r="BD101">
        <v>150</v>
      </c>
      <c r="BE101">
        <v>64</v>
      </c>
      <c r="BF101">
        <v>0</v>
      </c>
      <c r="BG101" s="1" t="s">
        <v>49</v>
      </c>
      <c r="BJ101" t="s">
        <v>389</v>
      </c>
      <c r="BK101" t="s">
        <v>49</v>
      </c>
      <c r="BL101" t="s">
        <v>199</v>
      </c>
      <c r="BM101" t="s">
        <v>199</v>
      </c>
      <c r="BN101" s="2">
        <v>150</v>
      </c>
      <c r="BO101">
        <v>64</v>
      </c>
      <c r="BQ101" s="2">
        <v>225</v>
      </c>
    </row>
    <row r="102" spans="1:70" x14ac:dyDescent="0.35">
      <c r="A102" s="1" t="s">
        <v>307</v>
      </c>
      <c r="B102" s="1" t="s">
        <v>308</v>
      </c>
      <c r="C102" s="1" t="s">
        <v>58</v>
      </c>
      <c r="D102" s="1" t="s">
        <v>59</v>
      </c>
      <c r="E102" s="1" t="s">
        <v>65</v>
      </c>
      <c r="F102" s="1" t="s">
        <v>86</v>
      </c>
      <c r="G102">
        <v>37586</v>
      </c>
      <c r="H102">
        <v>20045</v>
      </c>
      <c r="J102" s="10"/>
      <c r="K102" s="10"/>
      <c r="L102" s="10" t="s">
        <v>427</v>
      </c>
      <c r="M102" s="14">
        <v>1E-4</v>
      </c>
      <c r="N102">
        <v>5</v>
      </c>
      <c r="O102">
        <v>74</v>
      </c>
      <c r="P102">
        <v>6</v>
      </c>
      <c r="Q102">
        <v>53</v>
      </c>
      <c r="R102">
        <v>7</v>
      </c>
      <c r="S102">
        <v>55</v>
      </c>
      <c r="T102">
        <v>8</v>
      </c>
      <c r="U102">
        <v>47</v>
      </c>
      <c r="V102">
        <v>9</v>
      </c>
      <c r="W102">
        <v>50</v>
      </c>
      <c r="X102">
        <v>5</v>
      </c>
      <c r="Y102" s="17">
        <v>89</v>
      </c>
      <c r="Z102" s="4">
        <v>157</v>
      </c>
      <c r="AA102" s="18">
        <v>245</v>
      </c>
      <c r="AB102">
        <v>758.41300000000001</v>
      </c>
      <c r="AC102">
        <v>806</v>
      </c>
      <c r="AD102">
        <v>1</v>
      </c>
      <c r="AE102">
        <v>2E-3</v>
      </c>
      <c r="AF102">
        <v>808</v>
      </c>
      <c r="AG102">
        <v>1</v>
      </c>
      <c r="AH102">
        <v>5.0000000000000001E-3</v>
      </c>
      <c r="AI102">
        <v>812</v>
      </c>
      <c r="AJ102">
        <v>1</v>
      </c>
      <c r="AK102">
        <v>5.0000000000000001E-3</v>
      </c>
      <c r="AL102">
        <v>816</v>
      </c>
      <c r="AM102">
        <v>1</v>
      </c>
      <c r="AN102">
        <v>8.9999999999999993E-3</v>
      </c>
      <c r="AO102">
        <v>823</v>
      </c>
      <c r="AP102">
        <v>1</v>
      </c>
      <c r="AQ102">
        <v>7.0000000000000001E-3</v>
      </c>
      <c r="AR102">
        <v>829</v>
      </c>
      <c r="AS102">
        <v>1</v>
      </c>
      <c r="AT102">
        <v>2.4E-2</v>
      </c>
      <c r="AU102">
        <v>849</v>
      </c>
      <c r="AV102">
        <v>1</v>
      </c>
      <c r="AW102">
        <v>5.0000000000000001E-3</v>
      </c>
      <c r="AX102">
        <v>853</v>
      </c>
      <c r="AY102">
        <v>1</v>
      </c>
      <c r="AZ102">
        <v>0.1</v>
      </c>
      <c r="BA102">
        <v>947</v>
      </c>
      <c r="BB102">
        <v>1</v>
      </c>
      <c r="BC102">
        <v>5.0000000000000001E-3</v>
      </c>
      <c r="BD102">
        <v>952</v>
      </c>
      <c r="BE102">
        <v>1</v>
      </c>
      <c r="BF102">
        <v>0.20399999999999999</v>
      </c>
      <c r="BG102" s="1" t="s">
        <v>49</v>
      </c>
      <c r="BJ102" t="s">
        <v>389</v>
      </c>
      <c r="BK102" t="s">
        <v>49</v>
      </c>
      <c r="BL102" t="s">
        <v>199</v>
      </c>
      <c r="BM102" t="s">
        <v>199</v>
      </c>
      <c r="BN102" s="2">
        <v>952</v>
      </c>
      <c r="BO102">
        <v>1</v>
      </c>
      <c r="BQ102" s="2">
        <v>1425.5</v>
      </c>
    </row>
    <row r="103" spans="1:70" x14ac:dyDescent="0.35">
      <c r="A103" s="1" t="s">
        <v>309</v>
      </c>
      <c r="B103" s="1" t="s">
        <v>310</v>
      </c>
      <c r="C103" s="1" t="s">
        <v>58</v>
      </c>
      <c r="D103" s="1" t="s">
        <v>59</v>
      </c>
      <c r="E103" s="1" t="s">
        <v>311</v>
      </c>
      <c r="F103" s="1" t="s">
        <v>312</v>
      </c>
      <c r="G103">
        <v>235261</v>
      </c>
      <c r="H103">
        <v>78724</v>
      </c>
      <c r="J103" s="10"/>
      <c r="K103" s="10"/>
      <c r="L103" s="10" t="s">
        <v>427</v>
      </c>
      <c r="M103" s="14">
        <v>1E-4</v>
      </c>
      <c r="N103">
        <v>3.2</v>
      </c>
      <c r="O103">
        <v>2</v>
      </c>
      <c r="P103">
        <v>3.3</v>
      </c>
      <c r="Q103">
        <v>3</v>
      </c>
      <c r="R103">
        <v>3.4</v>
      </c>
      <c r="S103">
        <v>4</v>
      </c>
      <c r="T103">
        <v>3.5</v>
      </c>
      <c r="U103">
        <v>7</v>
      </c>
      <c r="V103">
        <v>3.6</v>
      </c>
      <c r="W103">
        <v>9</v>
      </c>
      <c r="X103">
        <v>4</v>
      </c>
      <c r="Y103" s="17">
        <v>5.6</v>
      </c>
      <c r="Z103" s="4">
        <v>6.1</v>
      </c>
      <c r="AA103" s="18">
        <v>7.1</v>
      </c>
      <c r="AB103">
        <v>16.5</v>
      </c>
      <c r="AC103">
        <v>18.7</v>
      </c>
      <c r="AD103">
        <v>2</v>
      </c>
      <c r="AE103">
        <v>6.0000000000000001E-3</v>
      </c>
      <c r="AF103">
        <v>18.8</v>
      </c>
      <c r="AG103">
        <v>1</v>
      </c>
      <c r="AH103">
        <v>6.0000000000000001E-3</v>
      </c>
      <c r="AI103">
        <v>18.899999999999999</v>
      </c>
      <c r="AJ103">
        <v>1</v>
      </c>
      <c r="AK103">
        <v>1.9E-2</v>
      </c>
      <c r="AL103">
        <v>19.2</v>
      </c>
      <c r="AM103">
        <v>1</v>
      </c>
      <c r="AN103">
        <v>6.0000000000000001E-3</v>
      </c>
      <c r="AO103">
        <v>19.3</v>
      </c>
      <c r="AP103">
        <v>2</v>
      </c>
      <c r="AQ103">
        <v>6.0000000000000001E-3</v>
      </c>
      <c r="AR103">
        <v>19.399999999999999</v>
      </c>
      <c r="AS103">
        <v>3</v>
      </c>
      <c r="AT103">
        <v>1.2E-2</v>
      </c>
      <c r="AU103">
        <v>19.600000000000001</v>
      </c>
      <c r="AV103">
        <v>1</v>
      </c>
      <c r="AW103">
        <v>6.0000000000000001E-3</v>
      </c>
      <c r="AX103">
        <v>19.7</v>
      </c>
      <c r="AY103">
        <v>1</v>
      </c>
      <c r="AZ103">
        <v>0.122</v>
      </c>
      <c r="BA103">
        <v>22</v>
      </c>
      <c r="BB103">
        <v>1</v>
      </c>
      <c r="BC103">
        <v>5.0999999999999997E-2</v>
      </c>
      <c r="BD103">
        <v>23</v>
      </c>
      <c r="BE103">
        <v>1</v>
      </c>
      <c r="BF103">
        <v>0.32800000000000001</v>
      </c>
      <c r="BG103" s="1" t="s">
        <v>49</v>
      </c>
      <c r="BJ103" t="s">
        <v>389</v>
      </c>
      <c r="BK103" t="s">
        <v>49</v>
      </c>
      <c r="BL103" t="s">
        <v>199</v>
      </c>
      <c r="BM103" t="s">
        <v>199</v>
      </c>
      <c r="BN103" s="2">
        <v>23</v>
      </c>
      <c r="BO103">
        <v>1</v>
      </c>
      <c r="BQ103" s="2">
        <v>32.9</v>
      </c>
    </row>
    <row r="104" spans="1:70" x14ac:dyDescent="0.35">
      <c r="A104" s="1" t="s">
        <v>313</v>
      </c>
      <c r="B104" s="1" t="s">
        <v>314</v>
      </c>
      <c r="C104" s="1" t="s">
        <v>58</v>
      </c>
      <c r="D104" s="1" t="s">
        <v>59</v>
      </c>
      <c r="E104" s="1" t="s">
        <v>65</v>
      </c>
      <c r="F104" s="1" t="s">
        <v>66</v>
      </c>
      <c r="G104">
        <v>20145</v>
      </c>
      <c r="H104">
        <v>15951</v>
      </c>
      <c r="J104" s="10"/>
      <c r="K104" s="10"/>
      <c r="L104" s="10" t="s">
        <v>428</v>
      </c>
      <c r="M104" s="13">
        <v>0</v>
      </c>
      <c r="N104">
        <v>81</v>
      </c>
      <c r="O104">
        <v>1</v>
      </c>
      <c r="P104">
        <v>101</v>
      </c>
      <c r="Q104">
        <v>5</v>
      </c>
      <c r="R104">
        <v>102</v>
      </c>
      <c r="S104">
        <v>1</v>
      </c>
      <c r="T104">
        <v>103</v>
      </c>
      <c r="U104">
        <v>3</v>
      </c>
      <c r="V104">
        <v>104</v>
      </c>
      <c r="W104">
        <v>1</v>
      </c>
      <c r="X104">
        <v>103.07299999999999</v>
      </c>
      <c r="Y104" s="17">
        <v>287</v>
      </c>
      <c r="Z104" s="4">
        <v>512</v>
      </c>
      <c r="AA104" s="18">
        <v>1168.5</v>
      </c>
      <c r="AB104">
        <v>20716.321</v>
      </c>
      <c r="AC104">
        <v>20718</v>
      </c>
      <c r="AD104">
        <v>1</v>
      </c>
      <c r="AE104">
        <v>2E-3</v>
      </c>
      <c r="AF104">
        <v>20764</v>
      </c>
      <c r="AG104">
        <v>1</v>
      </c>
      <c r="AH104">
        <v>5.0000000000000001E-3</v>
      </c>
      <c r="AI104">
        <v>20875</v>
      </c>
      <c r="AJ104">
        <v>1</v>
      </c>
      <c r="AK104">
        <v>3.0000000000000001E-3</v>
      </c>
      <c r="AL104">
        <v>20948</v>
      </c>
      <c r="AM104">
        <v>1</v>
      </c>
      <c r="AN104">
        <v>1E-3</v>
      </c>
      <c r="AO104">
        <v>20970</v>
      </c>
      <c r="AP104">
        <v>1</v>
      </c>
      <c r="AQ104">
        <v>1E-3</v>
      </c>
      <c r="AR104">
        <v>20985</v>
      </c>
      <c r="AS104">
        <v>1</v>
      </c>
      <c r="AT104">
        <v>0</v>
      </c>
      <c r="AU104">
        <v>20994</v>
      </c>
      <c r="AV104">
        <v>1</v>
      </c>
      <c r="AW104">
        <v>0.42799999999999999</v>
      </c>
      <c r="AX104">
        <v>36650</v>
      </c>
      <c r="AY104">
        <v>1</v>
      </c>
      <c r="AZ104">
        <v>3.1E-2</v>
      </c>
      <c r="BA104">
        <v>37810</v>
      </c>
      <c r="BB104">
        <v>1</v>
      </c>
      <c r="BC104">
        <v>0.248</v>
      </c>
      <c r="BD104">
        <v>50270</v>
      </c>
      <c r="BE104">
        <v>1</v>
      </c>
      <c r="BF104">
        <v>0.58899999999999997</v>
      </c>
      <c r="BG104" s="1" t="s">
        <v>99</v>
      </c>
      <c r="BH104" t="s">
        <v>40</v>
      </c>
      <c r="BI104">
        <v>3</v>
      </c>
      <c r="BJ104" t="s">
        <v>392</v>
      </c>
      <c r="BK104" t="s">
        <v>49</v>
      </c>
      <c r="BL104" t="s">
        <v>405</v>
      </c>
      <c r="BN104" s="2">
        <f>loinc_statistical_checks__32[[#This Row],[max]]</f>
        <v>50270</v>
      </c>
      <c r="BO104">
        <f>loinc_statistical_checks__32[[#This Row],[max_n]]</f>
        <v>1</v>
      </c>
      <c r="BQ104" s="2">
        <f>((3*loinc_statistical_checks__32[[#This Row],[highest_non_outlier_value]])-loinc_statistical_checks__32[[#This Row],[min]])/2</f>
        <v>75364.5</v>
      </c>
    </row>
    <row r="105" spans="1:70" x14ac:dyDescent="0.35">
      <c r="A105" s="1" t="s">
        <v>315</v>
      </c>
      <c r="B105" s="1" t="s">
        <v>316</v>
      </c>
      <c r="C105" s="1" t="s">
        <v>58</v>
      </c>
      <c r="D105" s="1" t="s">
        <v>59</v>
      </c>
      <c r="E105" s="1" t="s">
        <v>107</v>
      </c>
      <c r="F105" s="1" t="s">
        <v>199</v>
      </c>
      <c r="G105">
        <v>14511</v>
      </c>
      <c r="H105">
        <v>2835</v>
      </c>
      <c r="J105" s="10"/>
      <c r="K105" s="10"/>
      <c r="L105" s="10" t="s">
        <v>428</v>
      </c>
      <c r="M105" s="13">
        <v>0</v>
      </c>
      <c r="N105">
        <v>0</v>
      </c>
      <c r="O105">
        <v>283</v>
      </c>
      <c r="P105">
        <v>2.0000000000000001E-4</v>
      </c>
      <c r="Q105">
        <v>1</v>
      </c>
      <c r="R105">
        <v>5.0000000000000001E-4</v>
      </c>
      <c r="S105">
        <v>1</v>
      </c>
      <c r="T105">
        <v>1E-3</v>
      </c>
      <c r="U105">
        <v>1</v>
      </c>
      <c r="V105">
        <v>1.1999999999999999E-3</v>
      </c>
      <c r="W105">
        <v>1</v>
      </c>
      <c r="X105">
        <v>0</v>
      </c>
      <c r="Y105" s="17">
        <v>0.79</v>
      </c>
      <c r="Z105" s="4">
        <v>1.4</v>
      </c>
      <c r="AA105" s="18">
        <v>4.2699999999999996</v>
      </c>
      <c r="AB105">
        <v>12397.52</v>
      </c>
      <c r="AC105">
        <v>11482.86</v>
      </c>
      <c r="AD105">
        <v>1</v>
      </c>
      <c r="AE105">
        <v>2.5999999999999999E-2</v>
      </c>
      <c r="AF105">
        <v>11794</v>
      </c>
      <c r="AG105">
        <v>1</v>
      </c>
      <c r="AH105">
        <v>3.6999999999999998E-2</v>
      </c>
      <c r="AI105">
        <v>12245</v>
      </c>
      <c r="AJ105">
        <v>1</v>
      </c>
      <c r="AK105">
        <v>1.6E-2</v>
      </c>
      <c r="AL105">
        <v>12450</v>
      </c>
      <c r="AM105">
        <v>1</v>
      </c>
      <c r="AN105">
        <v>4.8000000000000001E-2</v>
      </c>
      <c r="AO105">
        <v>13076.67</v>
      </c>
      <c r="AP105">
        <v>1</v>
      </c>
      <c r="AQ105">
        <v>1.4999999999999999E-2</v>
      </c>
      <c r="AR105">
        <v>13277</v>
      </c>
      <c r="AS105">
        <v>1</v>
      </c>
      <c r="AT105">
        <v>8.5000000000000006E-2</v>
      </c>
      <c r="AU105">
        <v>14514</v>
      </c>
      <c r="AV105">
        <v>1</v>
      </c>
      <c r="AW105">
        <v>8.9999999999999993E-3</v>
      </c>
      <c r="AX105">
        <v>14639</v>
      </c>
      <c r="AY105">
        <v>1</v>
      </c>
      <c r="AZ105">
        <v>0.23799999999999999</v>
      </c>
      <c r="BA105">
        <v>19221.32</v>
      </c>
      <c r="BB105">
        <v>1</v>
      </c>
      <c r="BC105">
        <v>0.30599999999999999</v>
      </c>
      <c r="BD105">
        <v>27682</v>
      </c>
      <c r="BE105">
        <v>1</v>
      </c>
      <c r="BF105">
        <v>0.55200000000000005</v>
      </c>
      <c r="BG105" s="1" t="s">
        <v>49</v>
      </c>
      <c r="BJ105" t="s">
        <v>390</v>
      </c>
      <c r="BK105" t="s">
        <v>49</v>
      </c>
      <c r="BL105" t="s">
        <v>199</v>
      </c>
      <c r="BN105" s="2">
        <v>27682</v>
      </c>
      <c r="BO105">
        <v>1</v>
      </c>
      <c r="BQ105" s="2">
        <v>41523</v>
      </c>
    </row>
    <row r="106" spans="1:70" x14ac:dyDescent="0.35">
      <c r="A106" s="1" t="s">
        <v>317</v>
      </c>
      <c r="B106" s="1" t="s">
        <v>318</v>
      </c>
      <c r="C106" s="1" t="s">
        <v>58</v>
      </c>
      <c r="D106" s="1" t="s">
        <v>59</v>
      </c>
      <c r="E106" s="1" t="s">
        <v>246</v>
      </c>
      <c r="F106" s="1" t="s">
        <v>312</v>
      </c>
      <c r="G106">
        <v>26366</v>
      </c>
      <c r="H106">
        <v>10182</v>
      </c>
      <c r="J106" s="10"/>
      <c r="K106" s="10"/>
      <c r="L106" s="10" t="s">
        <v>428</v>
      </c>
      <c r="M106" s="13">
        <v>0</v>
      </c>
      <c r="N106">
        <v>0</v>
      </c>
      <c r="O106">
        <v>31</v>
      </c>
      <c r="P106">
        <v>0.1</v>
      </c>
      <c r="Q106">
        <v>127</v>
      </c>
      <c r="R106">
        <v>0.2</v>
      </c>
      <c r="S106">
        <v>243</v>
      </c>
      <c r="T106">
        <v>0.3</v>
      </c>
      <c r="U106">
        <v>308</v>
      </c>
      <c r="V106">
        <v>0.4</v>
      </c>
      <c r="W106">
        <v>345</v>
      </c>
      <c r="X106">
        <v>0</v>
      </c>
      <c r="Y106" s="17">
        <v>2</v>
      </c>
      <c r="Z106" s="4">
        <v>4.9000000000000004</v>
      </c>
      <c r="AA106" s="18">
        <v>8.8000000000000007</v>
      </c>
      <c r="AB106">
        <v>50</v>
      </c>
      <c r="AC106">
        <v>50.4</v>
      </c>
      <c r="AD106">
        <v>1</v>
      </c>
      <c r="AE106">
        <v>5.3999999999999999E-2</v>
      </c>
      <c r="AF106">
        <v>53.3</v>
      </c>
      <c r="AG106">
        <v>1</v>
      </c>
      <c r="AH106">
        <v>1.2999999999999999E-2</v>
      </c>
      <c r="AI106">
        <v>54</v>
      </c>
      <c r="AJ106">
        <v>1</v>
      </c>
      <c r="AK106">
        <v>5.3999999999999999E-2</v>
      </c>
      <c r="AL106">
        <v>57.1</v>
      </c>
      <c r="AM106">
        <v>1</v>
      </c>
      <c r="AN106">
        <v>6.2E-2</v>
      </c>
      <c r="AO106">
        <v>60.9</v>
      </c>
      <c r="AP106">
        <v>1</v>
      </c>
      <c r="AQ106">
        <v>2E-3</v>
      </c>
      <c r="AR106">
        <v>61</v>
      </c>
      <c r="AS106">
        <v>1</v>
      </c>
      <c r="AT106">
        <v>3.2000000000000001E-2</v>
      </c>
      <c r="AU106">
        <v>63</v>
      </c>
      <c r="AV106">
        <v>1</v>
      </c>
      <c r="AW106">
        <v>0.02</v>
      </c>
      <c r="AX106">
        <v>64.3</v>
      </c>
      <c r="AY106">
        <v>1</v>
      </c>
      <c r="AZ106">
        <v>9.0999999999999998E-2</v>
      </c>
      <c r="BA106">
        <v>70.7</v>
      </c>
      <c r="BB106">
        <v>1</v>
      </c>
      <c r="BC106">
        <v>6.0000000000000001E-3</v>
      </c>
      <c r="BD106">
        <v>71.099999999999994</v>
      </c>
      <c r="BE106">
        <v>1</v>
      </c>
      <c r="BF106">
        <v>0.29699999999999999</v>
      </c>
      <c r="BG106" s="1" t="s">
        <v>49</v>
      </c>
      <c r="BJ106" t="s">
        <v>389</v>
      </c>
      <c r="BK106" t="s">
        <v>49</v>
      </c>
      <c r="BL106" t="s">
        <v>199</v>
      </c>
      <c r="BM106" t="s">
        <v>199</v>
      </c>
      <c r="BN106" s="2">
        <v>71.099999999999994</v>
      </c>
      <c r="BO106">
        <v>1</v>
      </c>
      <c r="BQ106" s="2">
        <v>106.65</v>
      </c>
    </row>
    <row r="107" spans="1:70" x14ac:dyDescent="0.35">
      <c r="A107" s="1" t="s">
        <v>319</v>
      </c>
      <c r="B107" s="1" t="s">
        <v>320</v>
      </c>
      <c r="C107" s="1" t="s">
        <v>217</v>
      </c>
      <c r="D107" s="1" t="s">
        <v>89</v>
      </c>
      <c r="E107" s="1" t="s">
        <v>97</v>
      </c>
      <c r="F107" s="1" t="s">
        <v>98</v>
      </c>
      <c r="G107">
        <v>12143</v>
      </c>
      <c r="H107">
        <v>3665</v>
      </c>
      <c r="J107" s="10"/>
      <c r="K107" s="10"/>
      <c r="L107" s="10" t="s">
        <v>428</v>
      </c>
      <c r="M107" s="13">
        <v>0</v>
      </c>
      <c r="N107">
        <v>0</v>
      </c>
      <c r="O107">
        <v>46</v>
      </c>
      <c r="P107">
        <v>1</v>
      </c>
      <c r="Q107">
        <v>53</v>
      </c>
      <c r="R107">
        <v>2</v>
      </c>
      <c r="S107">
        <v>34</v>
      </c>
      <c r="T107">
        <v>3</v>
      </c>
      <c r="U107">
        <v>41</v>
      </c>
      <c r="V107">
        <v>4</v>
      </c>
      <c r="W107">
        <v>29</v>
      </c>
      <c r="X107">
        <v>0</v>
      </c>
      <c r="Y107" s="17">
        <v>90</v>
      </c>
      <c r="Z107" s="4">
        <v>200</v>
      </c>
      <c r="AA107" s="18">
        <v>496</v>
      </c>
      <c r="AB107">
        <v>473768</v>
      </c>
      <c r="AC107">
        <v>336000</v>
      </c>
      <c r="AD107">
        <v>1</v>
      </c>
      <c r="AE107">
        <v>0.185</v>
      </c>
      <c r="AF107">
        <v>412500</v>
      </c>
      <c r="AG107">
        <v>1</v>
      </c>
      <c r="AH107">
        <v>3.1E-2</v>
      </c>
      <c r="AI107">
        <v>425899</v>
      </c>
      <c r="AJ107">
        <v>1</v>
      </c>
      <c r="AK107">
        <v>4.2999999999999997E-2</v>
      </c>
      <c r="AL107">
        <v>445000</v>
      </c>
      <c r="AM107">
        <v>1</v>
      </c>
      <c r="AN107">
        <v>6.5000000000000002E-2</v>
      </c>
      <c r="AO107">
        <v>476000</v>
      </c>
      <c r="AP107">
        <v>1</v>
      </c>
      <c r="AQ107">
        <v>8.0000000000000002E-3</v>
      </c>
      <c r="AR107">
        <v>480000</v>
      </c>
      <c r="AS107">
        <v>1</v>
      </c>
      <c r="AT107">
        <v>0.14599999999999999</v>
      </c>
      <c r="AU107">
        <v>562000</v>
      </c>
      <c r="AV107">
        <v>1</v>
      </c>
      <c r="AW107">
        <v>0.123</v>
      </c>
      <c r="AX107">
        <v>641000</v>
      </c>
      <c r="AY107">
        <v>1</v>
      </c>
      <c r="AZ107">
        <v>0.13100000000000001</v>
      </c>
      <c r="BA107">
        <v>737500</v>
      </c>
      <c r="BB107">
        <v>1</v>
      </c>
      <c r="BC107">
        <v>0.51500000000000001</v>
      </c>
      <c r="BD107">
        <v>1520000</v>
      </c>
      <c r="BE107">
        <v>1</v>
      </c>
      <c r="BF107">
        <v>0.35799999999999998</v>
      </c>
      <c r="BG107" s="1" t="s">
        <v>46</v>
      </c>
      <c r="BI107">
        <v>1</v>
      </c>
      <c r="BJ107" t="s">
        <v>390</v>
      </c>
      <c r="BK107" t="s">
        <v>46</v>
      </c>
      <c r="BL107" t="s">
        <v>199</v>
      </c>
      <c r="BN107" s="2">
        <v>737500</v>
      </c>
      <c r="BO107">
        <v>1</v>
      </c>
      <c r="BP107">
        <v>1</v>
      </c>
      <c r="BQ107" s="2">
        <v>1106250</v>
      </c>
      <c r="BR107">
        <v>1</v>
      </c>
    </row>
    <row r="108" spans="1:70" x14ac:dyDescent="0.35">
      <c r="A108" s="1" t="s">
        <v>321</v>
      </c>
      <c r="B108" s="1" t="s">
        <v>322</v>
      </c>
      <c r="C108" s="1" t="s">
        <v>58</v>
      </c>
      <c r="D108" s="1" t="s">
        <v>89</v>
      </c>
      <c r="E108" s="1" t="s">
        <v>323</v>
      </c>
      <c r="F108" s="1" t="s">
        <v>246</v>
      </c>
      <c r="G108">
        <v>27554</v>
      </c>
      <c r="H108">
        <v>4753</v>
      </c>
      <c r="J108" s="10"/>
      <c r="K108" s="10"/>
      <c r="L108" s="10" t="s">
        <v>428</v>
      </c>
      <c r="M108" s="13">
        <v>0</v>
      </c>
      <c r="N108">
        <v>0</v>
      </c>
      <c r="O108">
        <v>162</v>
      </c>
      <c r="P108">
        <v>0.01</v>
      </c>
      <c r="Q108">
        <v>58</v>
      </c>
      <c r="R108">
        <v>0.02</v>
      </c>
      <c r="S108">
        <v>55</v>
      </c>
      <c r="T108">
        <v>0.03</v>
      </c>
      <c r="U108">
        <v>67</v>
      </c>
      <c r="V108">
        <v>0.04</v>
      </c>
      <c r="W108">
        <v>59</v>
      </c>
      <c r="X108">
        <v>0</v>
      </c>
      <c r="Y108" s="17">
        <v>0.38</v>
      </c>
      <c r="Z108" s="4">
        <v>0.66</v>
      </c>
      <c r="AA108" s="18">
        <v>1.1000000000000001</v>
      </c>
      <c r="AB108">
        <v>21.777999999999999</v>
      </c>
      <c r="AC108">
        <v>25.9</v>
      </c>
      <c r="AD108">
        <v>1</v>
      </c>
      <c r="AE108">
        <v>2.5000000000000001E-2</v>
      </c>
      <c r="AF108">
        <v>26.56</v>
      </c>
      <c r="AG108">
        <v>1</v>
      </c>
      <c r="AH108">
        <v>0.13100000000000001</v>
      </c>
      <c r="AI108">
        <v>30.55</v>
      </c>
      <c r="AJ108">
        <v>1</v>
      </c>
      <c r="AK108">
        <v>6.2E-2</v>
      </c>
      <c r="AL108">
        <v>32.56</v>
      </c>
      <c r="AM108">
        <v>1</v>
      </c>
      <c r="AN108">
        <v>0.01</v>
      </c>
      <c r="AO108">
        <v>32.9</v>
      </c>
      <c r="AP108">
        <v>1</v>
      </c>
      <c r="AQ108">
        <v>4.3999999999999997E-2</v>
      </c>
      <c r="AR108">
        <v>34.4</v>
      </c>
      <c r="AS108">
        <v>1</v>
      </c>
      <c r="AT108">
        <v>0.111</v>
      </c>
      <c r="AU108">
        <v>38.700000000000003</v>
      </c>
      <c r="AV108">
        <v>1</v>
      </c>
      <c r="AW108">
        <v>0.59799999999999998</v>
      </c>
      <c r="AX108">
        <v>96.3</v>
      </c>
      <c r="AY108">
        <v>1</v>
      </c>
      <c r="AZ108">
        <v>0.223</v>
      </c>
      <c r="BA108">
        <v>124</v>
      </c>
      <c r="BB108">
        <v>1</v>
      </c>
      <c r="BC108">
        <v>3.5000000000000003E-2</v>
      </c>
      <c r="BD108">
        <v>128.44999999999999</v>
      </c>
      <c r="BE108">
        <v>1</v>
      </c>
      <c r="BF108">
        <v>0.83</v>
      </c>
      <c r="BG108" s="1" t="s">
        <v>99</v>
      </c>
      <c r="BH108" t="s">
        <v>40</v>
      </c>
      <c r="BI108">
        <v>3</v>
      </c>
      <c r="BJ108" t="s">
        <v>392</v>
      </c>
      <c r="BK108" t="s">
        <v>49</v>
      </c>
      <c r="BL108" t="s">
        <v>405</v>
      </c>
      <c r="BM108" t="s">
        <v>406</v>
      </c>
      <c r="BN108" s="2">
        <f>loinc_statistical_checks__32[[#This Row],[max]]</f>
        <v>128.44999999999999</v>
      </c>
      <c r="BO108">
        <f>loinc_statistical_checks__32[[#This Row],[max_n]]</f>
        <v>1</v>
      </c>
      <c r="BQ108" s="2">
        <f>((3*loinc_statistical_checks__32[[#This Row],[highest_non_outlier_value]])-loinc_statistical_checks__32[[#This Row],[min]])/2</f>
        <v>192.67499999999998</v>
      </c>
    </row>
    <row r="109" spans="1:70" x14ac:dyDescent="0.35">
      <c r="A109" s="1" t="s">
        <v>324</v>
      </c>
      <c r="B109" s="1" t="s">
        <v>325</v>
      </c>
      <c r="C109" s="1" t="s">
        <v>58</v>
      </c>
      <c r="D109" s="1" t="s">
        <v>59</v>
      </c>
      <c r="E109" s="1" t="s">
        <v>65</v>
      </c>
      <c r="F109" s="1" t="s">
        <v>86</v>
      </c>
      <c r="G109">
        <v>17846</v>
      </c>
      <c r="H109">
        <v>10379</v>
      </c>
      <c r="J109" s="10"/>
      <c r="K109" s="10"/>
      <c r="L109" s="10" t="s">
        <v>428</v>
      </c>
      <c r="M109" s="13">
        <v>0</v>
      </c>
      <c r="N109">
        <v>10</v>
      </c>
      <c r="O109">
        <v>86</v>
      </c>
      <c r="P109">
        <v>11</v>
      </c>
      <c r="Q109">
        <v>66</v>
      </c>
      <c r="R109">
        <v>12</v>
      </c>
      <c r="S109">
        <v>54</v>
      </c>
      <c r="T109">
        <v>13</v>
      </c>
      <c r="U109">
        <v>52</v>
      </c>
      <c r="V109">
        <v>14</v>
      </c>
      <c r="W109">
        <v>60</v>
      </c>
      <c r="X109">
        <v>10</v>
      </c>
      <c r="Y109" s="17">
        <v>112</v>
      </c>
      <c r="Z109" s="4">
        <v>206</v>
      </c>
      <c r="AA109" s="18">
        <v>295</v>
      </c>
      <c r="AB109">
        <v>624.22900000000004</v>
      </c>
      <c r="AC109">
        <v>620</v>
      </c>
      <c r="AD109">
        <v>1</v>
      </c>
      <c r="AE109">
        <v>7.0000000000000001E-3</v>
      </c>
      <c r="AF109">
        <v>624</v>
      </c>
      <c r="AG109">
        <v>1</v>
      </c>
      <c r="AH109">
        <v>5.0000000000000001E-3</v>
      </c>
      <c r="AI109">
        <v>627</v>
      </c>
      <c r="AJ109">
        <v>1</v>
      </c>
      <c r="AK109">
        <v>1.0999999999999999E-2</v>
      </c>
      <c r="AL109">
        <v>634</v>
      </c>
      <c r="AM109">
        <v>1</v>
      </c>
      <c r="AN109">
        <v>6.0000000000000001E-3</v>
      </c>
      <c r="AO109">
        <v>638</v>
      </c>
      <c r="AP109">
        <v>1</v>
      </c>
      <c r="AQ109">
        <v>2E-3</v>
      </c>
      <c r="AR109">
        <v>639</v>
      </c>
      <c r="AS109">
        <v>1</v>
      </c>
      <c r="AT109">
        <v>2E-3</v>
      </c>
      <c r="AU109">
        <v>640</v>
      </c>
      <c r="AV109">
        <v>1</v>
      </c>
      <c r="AW109">
        <v>2E-3</v>
      </c>
      <c r="AX109">
        <v>641</v>
      </c>
      <c r="AY109">
        <v>1</v>
      </c>
      <c r="AZ109">
        <v>7.6999999999999999E-2</v>
      </c>
      <c r="BA109">
        <v>694</v>
      </c>
      <c r="BB109">
        <v>1</v>
      </c>
      <c r="BC109">
        <v>6.2E-2</v>
      </c>
      <c r="BD109">
        <v>739</v>
      </c>
      <c r="BE109">
        <v>1</v>
      </c>
      <c r="BF109">
        <v>0.157</v>
      </c>
      <c r="BG109" s="1" t="s">
        <v>49</v>
      </c>
      <c r="BJ109" t="s">
        <v>389</v>
      </c>
      <c r="BK109" t="s">
        <v>49</v>
      </c>
      <c r="BL109" t="s">
        <v>199</v>
      </c>
      <c r="BM109" t="s">
        <v>199</v>
      </c>
      <c r="BN109" s="2">
        <v>739</v>
      </c>
      <c r="BO109">
        <v>1</v>
      </c>
      <c r="BQ109" s="2">
        <v>1103.5</v>
      </c>
    </row>
    <row r="110" spans="1:70" x14ac:dyDescent="0.35">
      <c r="A110" s="1" t="s">
        <v>326</v>
      </c>
      <c r="B110" s="1" t="s">
        <v>327</v>
      </c>
      <c r="C110" s="1" t="s">
        <v>88</v>
      </c>
      <c r="D110" s="1" t="s">
        <v>89</v>
      </c>
      <c r="E110" s="1" t="s">
        <v>91</v>
      </c>
      <c r="F110" s="1" t="s">
        <v>92</v>
      </c>
      <c r="G110">
        <v>361051</v>
      </c>
      <c r="H110">
        <v>128059</v>
      </c>
      <c r="J110" s="10"/>
      <c r="K110" s="10"/>
      <c r="L110" s="10" t="s">
        <v>428</v>
      </c>
      <c r="M110" s="13">
        <v>0</v>
      </c>
      <c r="N110">
        <v>0</v>
      </c>
      <c r="O110">
        <v>171212</v>
      </c>
      <c r="P110">
        <v>0.2</v>
      </c>
      <c r="Q110">
        <v>1</v>
      </c>
      <c r="R110">
        <v>1</v>
      </c>
      <c r="S110">
        <v>71091</v>
      </c>
      <c r="T110">
        <v>2</v>
      </c>
      <c r="U110">
        <v>32534</v>
      </c>
      <c r="V110">
        <v>3</v>
      </c>
      <c r="W110">
        <v>19740</v>
      </c>
      <c r="X110">
        <v>0</v>
      </c>
      <c r="Y110" s="17">
        <v>0</v>
      </c>
      <c r="Z110" s="4">
        <v>1</v>
      </c>
      <c r="AA110" s="18">
        <v>2</v>
      </c>
      <c r="AB110">
        <v>99.474000000000004</v>
      </c>
      <c r="AC110">
        <v>215</v>
      </c>
      <c r="AD110">
        <v>1</v>
      </c>
      <c r="AE110">
        <v>8.9999999999999993E-3</v>
      </c>
      <c r="AF110">
        <v>217</v>
      </c>
      <c r="AG110">
        <v>1</v>
      </c>
      <c r="AH110">
        <v>0.28899999999999998</v>
      </c>
      <c r="AI110">
        <v>305</v>
      </c>
      <c r="AJ110">
        <v>2</v>
      </c>
      <c r="AK110">
        <v>4.7E-2</v>
      </c>
      <c r="AL110">
        <v>320</v>
      </c>
      <c r="AM110">
        <v>1</v>
      </c>
      <c r="AN110">
        <v>8.3000000000000004E-2</v>
      </c>
      <c r="AO110">
        <v>349</v>
      </c>
      <c r="AP110">
        <v>1</v>
      </c>
      <c r="AQ110">
        <v>8.2000000000000003E-2</v>
      </c>
      <c r="AR110">
        <v>380</v>
      </c>
      <c r="AS110">
        <v>1</v>
      </c>
      <c r="AT110">
        <v>0.104</v>
      </c>
      <c r="AU110">
        <v>424</v>
      </c>
      <c r="AV110">
        <v>1</v>
      </c>
      <c r="AW110">
        <v>2.1000000000000001E-2</v>
      </c>
      <c r="AX110">
        <v>433</v>
      </c>
      <c r="AY110">
        <v>1</v>
      </c>
      <c r="AZ110">
        <v>0.28199999999999997</v>
      </c>
      <c r="BA110">
        <v>603</v>
      </c>
      <c r="BB110">
        <v>1</v>
      </c>
      <c r="BC110">
        <v>1.0999999999999999E-2</v>
      </c>
      <c r="BD110">
        <v>610</v>
      </c>
      <c r="BE110">
        <v>1</v>
      </c>
      <c r="BF110">
        <v>0.83699999999999997</v>
      </c>
      <c r="BG110" s="1" t="s">
        <v>49</v>
      </c>
      <c r="BJ110" t="s">
        <v>390</v>
      </c>
      <c r="BK110" t="s">
        <v>49</v>
      </c>
      <c r="BL110" t="s">
        <v>199</v>
      </c>
      <c r="BN110" s="2">
        <v>610</v>
      </c>
      <c r="BO110">
        <v>1</v>
      </c>
      <c r="BQ110" s="2">
        <v>915</v>
      </c>
    </row>
    <row r="111" spans="1:70" x14ac:dyDescent="0.35">
      <c r="A111" s="1" t="s">
        <v>328</v>
      </c>
      <c r="B111" s="1" t="s">
        <v>329</v>
      </c>
      <c r="C111" s="1" t="s">
        <v>88</v>
      </c>
      <c r="D111" s="1" t="s">
        <v>89</v>
      </c>
      <c r="E111" s="1" t="s">
        <v>91</v>
      </c>
      <c r="F111" s="1" t="s">
        <v>330</v>
      </c>
      <c r="G111">
        <v>12483</v>
      </c>
      <c r="H111">
        <v>9497</v>
      </c>
      <c r="J111" s="10"/>
      <c r="K111" s="10"/>
      <c r="L111" s="10" t="s">
        <v>428</v>
      </c>
      <c r="M111" s="13">
        <v>0</v>
      </c>
      <c r="N111">
        <v>0</v>
      </c>
      <c r="O111">
        <v>2</v>
      </c>
      <c r="P111">
        <v>1</v>
      </c>
      <c r="Q111">
        <v>3293</v>
      </c>
      <c r="R111">
        <v>2</v>
      </c>
      <c r="S111">
        <v>1374</v>
      </c>
      <c r="T111">
        <v>3</v>
      </c>
      <c r="U111">
        <v>1937</v>
      </c>
      <c r="V111">
        <v>4</v>
      </c>
      <c r="W111">
        <v>1195</v>
      </c>
      <c r="X111">
        <v>1</v>
      </c>
      <c r="Y111" s="17">
        <v>1</v>
      </c>
      <c r="Z111" s="4">
        <v>3</v>
      </c>
      <c r="AA111" s="18">
        <v>7</v>
      </c>
      <c r="AB111">
        <v>384.58</v>
      </c>
      <c r="AC111">
        <v>299</v>
      </c>
      <c r="AD111">
        <v>1</v>
      </c>
      <c r="AE111">
        <v>0.14799999999999999</v>
      </c>
      <c r="AF111">
        <v>351</v>
      </c>
      <c r="AG111">
        <v>1</v>
      </c>
      <c r="AH111">
        <v>4.3999999999999997E-2</v>
      </c>
      <c r="AI111">
        <v>367</v>
      </c>
      <c r="AJ111">
        <v>1</v>
      </c>
      <c r="AK111">
        <v>2.7E-2</v>
      </c>
      <c r="AL111">
        <v>377</v>
      </c>
      <c r="AM111">
        <v>1</v>
      </c>
      <c r="AN111">
        <v>2.5999999999999999E-2</v>
      </c>
      <c r="AO111">
        <v>387</v>
      </c>
      <c r="AP111">
        <v>1</v>
      </c>
      <c r="AQ111">
        <v>9.6000000000000002E-2</v>
      </c>
      <c r="AR111">
        <v>428</v>
      </c>
      <c r="AS111">
        <v>1</v>
      </c>
      <c r="AT111">
        <v>0.04</v>
      </c>
      <c r="AU111">
        <v>446</v>
      </c>
      <c r="AV111">
        <v>1</v>
      </c>
      <c r="AW111">
        <v>4.9000000000000002E-2</v>
      </c>
      <c r="AX111">
        <v>469</v>
      </c>
      <c r="AY111">
        <v>1</v>
      </c>
      <c r="AZ111">
        <v>0.32200000000000001</v>
      </c>
      <c r="BA111">
        <v>692</v>
      </c>
      <c r="BB111">
        <v>1</v>
      </c>
      <c r="BC111">
        <v>9.2999999999999999E-2</v>
      </c>
      <c r="BD111">
        <v>763</v>
      </c>
      <c r="BE111">
        <v>1</v>
      </c>
      <c r="BF111">
        <v>0.496</v>
      </c>
      <c r="BG111" s="1" t="s">
        <v>49</v>
      </c>
      <c r="BJ111" t="s">
        <v>390</v>
      </c>
      <c r="BK111" t="s">
        <v>49</v>
      </c>
      <c r="BL111" t="s">
        <v>199</v>
      </c>
      <c r="BN111" s="2">
        <v>763</v>
      </c>
      <c r="BO111">
        <v>1</v>
      </c>
      <c r="BQ111" s="2">
        <v>1144.5</v>
      </c>
    </row>
    <row r="112" spans="1:70" x14ac:dyDescent="0.35">
      <c r="A112" s="1" t="s">
        <v>331</v>
      </c>
      <c r="B112" s="1" t="s">
        <v>332</v>
      </c>
      <c r="C112" s="1" t="s">
        <v>88</v>
      </c>
      <c r="D112" s="1" t="s">
        <v>89</v>
      </c>
      <c r="E112" s="1" t="s">
        <v>91</v>
      </c>
      <c r="F112" s="1" t="s">
        <v>330</v>
      </c>
      <c r="G112">
        <v>103259</v>
      </c>
      <c r="H112">
        <v>49445</v>
      </c>
      <c r="J112" s="10"/>
      <c r="K112" s="10"/>
      <c r="L112" s="10" t="s">
        <v>428</v>
      </c>
      <c r="M112" s="13">
        <v>0</v>
      </c>
      <c r="N112">
        <v>0</v>
      </c>
      <c r="O112">
        <v>16</v>
      </c>
      <c r="P112">
        <v>0.2</v>
      </c>
      <c r="Q112">
        <v>1</v>
      </c>
      <c r="R112">
        <v>1</v>
      </c>
      <c r="S112">
        <v>26566</v>
      </c>
      <c r="T112">
        <v>2</v>
      </c>
      <c r="U112">
        <v>9808</v>
      </c>
      <c r="V112">
        <v>3</v>
      </c>
      <c r="W112">
        <v>14041</v>
      </c>
      <c r="X112">
        <v>1</v>
      </c>
      <c r="Y112" s="17">
        <v>1</v>
      </c>
      <c r="Z112" s="4">
        <v>4</v>
      </c>
      <c r="AA112" s="18">
        <v>9</v>
      </c>
      <c r="AB112">
        <v>346.7</v>
      </c>
      <c r="AC112">
        <v>606</v>
      </c>
      <c r="AD112">
        <v>1</v>
      </c>
      <c r="AE112">
        <v>5.6000000000000001E-2</v>
      </c>
      <c r="AF112">
        <v>642</v>
      </c>
      <c r="AG112">
        <v>1</v>
      </c>
      <c r="AH112">
        <v>2.1000000000000001E-2</v>
      </c>
      <c r="AI112">
        <v>656</v>
      </c>
      <c r="AJ112">
        <v>1</v>
      </c>
      <c r="AK112">
        <v>0.151</v>
      </c>
      <c r="AL112">
        <v>773</v>
      </c>
      <c r="AM112">
        <v>1</v>
      </c>
      <c r="AN112">
        <v>0.106</v>
      </c>
      <c r="AO112">
        <v>865</v>
      </c>
      <c r="AP112">
        <v>1</v>
      </c>
      <c r="AQ112">
        <v>2.5000000000000001E-2</v>
      </c>
      <c r="AR112">
        <v>887</v>
      </c>
      <c r="AS112">
        <v>1</v>
      </c>
      <c r="AT112">
        <v>0.317</v>
      </c>
      <c r="AU112">
        <v>1298</v>
      </c>
      <c r="AV112">
        <v>1</v>
      </c>
      <c r="AW112">
        <v>0.223</v>
      </c>
      <c r="AX112">
        <v>1671</v>
      </c>
      <c r="AY112">
        <v>1</v>
      </c>
      <c r="AZ112">
        <v>0.10100000000000001</v>
      </c>
      <c r="BA112">
        <v>1858</v>
      </c>
      <c r="BB112">
        <v>1</v>
      </c>
      <c r="BC112">
        <v>0.126</v>
      </c>
      <c r="BD112">
        <v>2127</v>
      </c>
      <c r="BE112">
        <v>1</v>
      </c>
      <c r="BF112">
        <v>0.83699999999999997</v>
      </c>
      <c r="BG112" s="1" t="s">
        <v>49</v>
      </c>
      <c r="BJ112" t="s">
        <v>390</v>
      </c>
      <c r="BK112" t="s">
        <v>49</v>
      </c>
      <c r="BL112" t="s">
        <v>199</v>
      </c>
      <c r="BN112" s="2">
        <v>2127</v>
      </c>
      <c r="BO112">
        <v>1</v>
      </c>
      <c r="BQ112" s="2">
        <v>3190.5</v>
      </c>
    </row>
    <row r="113" spans="1:70" x14ac:dyDescent="0.35">
      <c r="A113" s="1" t="s">
        <v>333</v>
      </c>
      <c r="B113" s="1" t="s">
        <v>334</v>
      </c>
      <c r="C113" s="1" t="s">
        <v>88</v>
      </c>
      <c r="D113" s="1" t="s">
        <v>89</v>
      </c>
      <c r="E113" s="1" t="s">
        <v>335</v>
      </c>
      <c r="F113" s="1" t="s">
        <v>336</v>
      </c>
      <c r="G113">
        <v>706488</v>
      </c>
      <c r="H113">
        <v>194925</v>
      </c>
      <c r="J113" s="10"/>
      <c r="K113" s="10"/>
      <c r="L113" s="10" t="s">
        <v>427</v>
      </c>
      <c r="M113" s="14">
        <v>1E-4</v>
      </c>
      <c r="N113">
        <v>0.01</v>
      </c>
      <c r="O113">
        <v>1</v>
      </c>
      <c r="P113">
        <v>0.05</v>
      </c>
      <c r="Q113">
        <v>1</v>
      </c>
      <c r="R113">
        <v>1</v>
      </c>
      <c r="S113">
        <v>320</v>
      </c>
      <c r="T113">
        <v>1.0003</v>
      </c>
      <c r="U113">
        <v>1</v>
      </c>
      <c r="V113">
        <v>1.0006999999999999</v>
      </c>
      <c r="W113">
        <v>1</v>
      </c>
      <c r="X113">
        <v>1.0009999999999999</v>
      </c>
      <c r="Y113" s="17">
        <v>1.01</v>
      </c>
      <c r="Z113" s="4">
        <v>1.0149999999999999</v>
      </c>
      <c r="AA113" s="18">
        <v>1.0209999999999999</v>
      </c>
      <c r="AB113">
        <v>1.05</v>
      </c>
      <c r="AC113">
        <v>1.069</v>
      </c>
      <c r="AD113">
        <v>2</v>
      </c>
      <c r="AE113">
        <v>1E-3</v>
      </c>
      <c r="AF113">
        <v>1.07</v>
      </c>
      <c r="AG113">
        <v>6</v>
      </c>
      <c r="AH113">
        <v>1E-3</v>
      </c>
      <c r="AI113">
        <v>1.071</v>
      </c>
      <c r="AJ113">
        <v>1</v>
      </c>
      <c r="AK113">
        <v>4.0000000000000001E-3</v>
      </c>
      <c r="AL113">
        <v>1.075</v>
      </c>
      <c r="AM113">
        <v>3</v>
      </c>
      <c r="AN113">
        <v>1E-3</v>
      </c>
      <c r="AO113">
        <v>1.0760000000000001</v>
      </c>
      <c r="AP113">
        <v>1</v>
      </c>
      <c r="AQ113">
        <v>2E-3</v>
      </c>
      <c r="AR113">
        <v>1.0780000000000001</v>
      </c>
      <c r="AS113">
        <v>2</v>
      </c>
      <c r="AT113">
        <v>2E-3</v>
      </c>
      <c r="AU113">
        <v>1.08</v>
      </c>
      <c r="AV113">
        <v>5</v>
      </c>
      <c r="AW113">
        <v>8.9999999999999993E-3</v>
      </c>
      <c r="AX113">
        <v>1.0900000000000001</v>
      </c>
      <c r="AY113">
        <v>1</v>
      </c>
      <c r="AZ113">
        <v>0.999</v>
      </c>
      <c r="BA113">
        <v>1015</v>
      </c>
      <c r="BB113">
        <v>1</v>
      </c>
      <c r="BC113">
        <v>0.01</v>
      </c>
      <c r="BD113">
        <v>1025</v>
      </c>
      <c r="BE113">
        <v>1</v>
      </c>
      <c r="BF113">
        <v>0.999</v>
      </c>
      <c r="BG113" s="1" t="s">
        <v>99</v>
      </c>
      <c r="BH113" t="s">
        <v>43</v>
      </c>
      <c r="BI113">
        <v>2</v>
      </c>
      <c r="BJ113" t="s">
        <v>389</v>
      </c>
      <c r="BK113" t="s">
        <v>43</v>
      </c>
      <c r="BM113" t="s">
        <v>413</v>
      </c>
      <c r="BN113" s="2">
        <f>loinc_statistical_checks__32[[#This Row],[max_2]]</f>
        <v>1.0900000000000001</v>
      </c>
      <c r="BO113">
        <f>loinc_statistical_checks__32[[#This Row],[max_2_n]]</f>
        <v>1</v>
      </c>
      <c r="BP113">
        <f>loinc_statistical_checks__32[[#This Row],[max_n]]+loinc_statistical_checks__32[[#This Row],[max_1_n]]</f>
        <v>2</v>
      </c>
      <c r="BQ113" s="2">
        <f>((3*loinc_statistical_checks__32[[#This Row],[highest_non_outlier_value]])-loinc_statistical_checks__32[[#This Row],[min]])/2</f>
        <v>1.6300000000000003</v>
      </c>
      <c r="BR113">
        <v>2</v>
      </c>
    </row>
    <row r="114" spans="1:70" x14ac:dyDescent="0.35">
      <c r="A114" s="1" t="s">
        <v>337</v>
      </c>
      <c r="B114" s="1" t="s">
        <v>338</v>
      </c>
      <c r="C114" s="1" t="s">
        <v>88</v>
      </c>
      <c r="D114" s="1" t="s">
        <v>89</v>
      </c>
      <c r="E114" s="1" t="s">
        <v>91</v>
      </c>
      <c r="F114" s="1" t="s">
        <v>92</v>
      </c>
      <c r="G114">
        <v>369617</v>
      </c>
      <c r="H114">
        <v>128932</v>
      </c>
      <c r="J114" s="10"/>
      <c r="K114" s="10"/>
      <c r="L114" s="10" t="s">
        <v>428</v>
      </c>
      <c r="M114" s="13">
        <v>0</v>
      </c>
      <c r="N114">
        <v>0</v>
      </c>
      <c r="O114">
        <v>37374</v>
      </c>
      <c r="P114">
        <v>0.2</v>
      </c>
      <c r="Q114">
        <v>10</v>
      </c>
      <c r="R114">
        <v>1</v>
      </c>
      <c r="S114">
        <v>91804</v>
      </c>
      <c r="T114">
        <v>2</v>
      </c>
      <c r="U114">
        <v>47862</v>
      </c>
      <c r="V114">
        <v>3</v>
      </c>
      <c r="W114">
        <v>30067</v>
      </c>
      <c r="X114">
        <v>0</v>
      </c>
      <c r="Y114" s="17">
        <v>1</v>
      </c>
      <c r="Z114" s="4">
        <v>3</v>
      </c>
      <c r="AA114" s="18">
        <v>10</v>
      </c>
      <c r="AB114">
        <v>809.19100000000003</v>
      </c>
      <c r="AC114">
        <v>983</v>
      </c>
      <c r="AD114">
        <v>2</v>
      </c>
      <c r="AE114">
        <v>4.0000000000000001E-3</v>
      </c>
      <c r="AF114">
        <v>987</v>
      </c>
      <c r="AG114">
        <v>1</v>
      </c>
      <c r="AH114">
        <v>2E-3</v>
      </c>
      <c r="AI114">
        <v>989</v>
      </c>
      <c r="AJ114">
        <v>2</v>
      </c>
      <c r="AK114">
        <v>1E-3</v>
      </c>
      <c r="AL114">
        <v>990</v>
      </c>
      <c r="AM114">
        <v>1</v>
      </c>
      <c r="AN114">
        <v>1E-3</v>
      </c>
      <c r="AO114">
        <v>991</v>
      </c>
      <c r="AP114">
        <v>3</v>
      </c>
      <c r="AQ114">
        <v>3.0000000000000001E-3</v>
      </c>
      <c r="AR114">
        <v>994</v>
      </c>
      <c r="AS114">
        <v>3</v>
      </c>
      <c r="AT114">
        <v>1E-3</v>
      </c>
      <c r="AU114">
        <v>995</v>
      </c>
      <c r="AV114">
        <v>1</v>
      </c>
      <c r="AW114">
        <v>2E-3</v>
      </c>
      <c r="AX114">
        <v>997</v>
      </c>
      <c r="AY114">
        <v>1</v>
      </c>
      <c r="AZ114">
        <v>1E-3</v>
      </c>
      <c r="BA114">
        <v>998</v>
      </c>
      <c r="BB114">
        <v>1</v>
      </c>
      <c r="BC114">
        <v>2E-3</v>
      </c>
      <c r="BD114">
        <v>1000</v>
      </c>
      <c r="BE114">
        <v>1</v>
      </c>
      <c r="BF114">
        <v>0.191</v>
      </c>
      <c r="BG114" s="1" t="s">
        <v>49</v>
      </c>
      <c r="BJ114" t="s">
        <v>389</v>
      </c>
      <c r="BK114" t="s">
        <v>49</v>
      </c>
      <c r="BL114" t="s">
        <v>199</v>
      </c>
      <c r="BM114" t="s">
        <v>199</v>
      </c>
      <c r="BN114" s="2">
        <v>1000</v>
      </c>
      <c r="BO114">
        <v>1</v>
      </c>
      <c r="BQ114" s="2">
        <v>1500</v>
      </c>
    </row>
    <row r="115" spans="1:70" x14ac:dyDescent="0.35">
      <c r="A115" s="1" t="s">
        <v>339</v>
      </c>
      <c r="B115" s="1" t="s">
        <v>340</v>
      </c>
      <c r="C115" s="1" t="s">
        <v>58</v>
      </c>
      <c r="D115" s="1" t="s">
        <v>89</v>
      </c>
      <c r="E115" s="1" t="s">
        <v>246</v>
      </c>
      <c r="F115" s="1" t="s">
        <v>312</v>
      </c>
      <c r="G115">
        <v>70198</v>
      </c>
      <c r="H115">
        <v>14421</v>
      </c>
      <c r="J115" s="10"/>
      <c r="K115" s="10"/>
      <c r="L115" s="10" t="s">
        <v>428</v>
      </c>
      <c r="M115" s="13">
        <v>0</v>
      </c>
      <c r="N115">
        <v>0</v>
      </c>
      <c r="O115">
        <v>423</v>
      </c>
      <c r="P115">
        <v>0.1</v>
      </c>
      <c r="Q115">
        <v>2512</v>
      </c>
      <c r="R115">
        <v>0.2</v>
      </c>
      <c r="S115">
        <v>4637</v>
      </c>
      <c r="T115">
        <v>0.3</v>
      </c>
      <c r="U115">
        <v>3739</v>
      </c>
      <c r="V115">
        <v>0.4</v>
      </c>
      <c r="W115">
        <v>2793</v>
      </c>
      <c r="X115">
        <v>0</v>
      </c>
      <c r="Y115" s="17">
        <v>0.6</v>
      </c>
      <c r="Z115" s="4">
        <v>1</v>
      </c>
      <c r="AA115" s="18">
        <v>3</v>
      </c>
      <c r="AB115">
        <v>367.90100000000001</v>
      </c>
      <c r="AC115">
        <v>498</v>
      </c>
      <c r="AD115">
        <v>1</v>
      </c>
      <c r="AE115">
        <v>2.5000000000000001E-2</v>
      </c>
      <c r="AF115">
        <v>511</v>
      </c>
      <c r="AG115">
        <v>1</v>
      </c>
      <c r="AH115">
        <v>7.3999999999999996E-2</v>
      </c>
      <c r="AI115">
        <v>552</v>
      </c>
      <c r="AJ115">
        <v>1</v>
      </c>
      <c r="AK115">
        <v>1.4E-2</v>
      </c>
      <c r="AL115">
        <v>560</v>
      </c>
      <c r="AM115">
        <v>1</v>
      </c>
      <c r="AN115">
        <v>0.121</v>
      </c>
      <c r="AO115">
        <v>637</v>
      </c>
      <c r="AP115">
        <v>1</v>
      </c>
      <c r="AQ115">
        <v>0.17100000000000001</v>
      </c>
      <c r="AR115">
        <v>768</v>
      </c>
      <c r="AS115">
        <v>1</v>
      </c>
      <c r="AT115">
        <v>8.7999999999999995E-2</v>
      </c>
      <c r="AU115">
        <v>842</v>
      </c>
      <c r="AV115">
        <v>1</v>
      </c>
      <c r="AW115">
        <v>5.0000000000000001E-3</v>
      </c>
      <c r="AX115">
        <v>846</v>
      </c>
      <c r="AY115">
        <v>1</v>
      </c>
      <c r="AZ115">
        <v>0.13600000000000001</v>
      </c>
      <c r="BA115">
        <v>979</v>
      </c>
      <c r="BB115">
        <v>1</v>
      </c>
      <c r="BC115">
        <v>0.06</v>
      </c>
      <c r="BD115">
        <v>1041</v>
      </c>
      <c r="BE115">
        <v>1</v>
      </c>
      <c r="BF115">
        <v>0.64700000000000002</v>
      </c>
      <c r="BG115" s="1" t="s">
        <v>49</v>
      </c>
      <c r="BJ115" t="s">
        <v>390</v>
      </c>
      <c r="BK115" t="s">
        <v>49</v>
      </c>
      <c r="BL115" t="s">
        <v>199</v>
      </c>
      <c r="BN115" s="2">
        <v>1041</v>
      </c>
      <c r="BO115">
        <v>1</v>
      </c>
      <c r="BQ115" s="2">
        <v>1561.5</v>
      </c>
    </row>
    <row r="116" spans="1:70" x14ac:dyDescent="0.35">
      <c r="A116" s="1" t="s">
        <v>341</v>
      </c>
      <c r="B116" s="1" t="s">
        <v>342</v>
      </c>
      <c r="C116" s="1" t="s">
        <v>193</v>
      </c>
      <c r="D116" s="1" t="s">
        <v>89</v>
      </c>
      <c r="E116" s="1" t="s">
        <v>97</v>
      </c>
      <c r="F116" s="1" t="s">
        <v>98</v>
      </c>
      <c r="G116">
        <v>18075</v>
      </c>
      <c r="H116">
        <v>9388</v>
      </c>
      <c r="J116" s="10"/>
      <c r="K116" s="10"/>
      <c r="L116" s="10" t="s">
        <v>428</v>
      </c>
      <c r="M116" s="13">
        <v>0</v>
      </c>
      <c r="N116">
        <v>0</v>
      </c>
      <c r="O116">
        <v>3042</v>
      </c>
      <c r="P116">
        <v>1</v>
      </c>
      <c r="Q116">
        <v>4863</v>
      </c>
      <c r="R116">
        <v>2</v>
      </c>
      <c r="S116">
        <v>2137</v>
      </c>
      <c r="T116">
        <v>3</v>
      </c>
      <c r="U116">
        <v>1126</v>
      </c>
      <c r="V116">
        <v>4</v>
      </c>
      <c r="W116">
        <v>737</v>
      </c>
      <c r="X116">
        <v>0</v>
      </c>
      <c r="Y116" s="17">
        <v>1</v>
      </c>
      <c r="Z116" s="4">
        <v>2</v>
      </c>
      <c r="AA116" s="18">
        <v>10</v>
      </c>
      <c r="AB116">
        <v>25089.464</v>
      </c>
      <c r="AC116">
        <v>23000</v>
      </c>
      <c r="AD116">
        <v>1</v>
      </c>
      <c r="AE116">
        <v>8.5999999999999993E-2</v>
      </c>
      <c r="AF116">
        <v>25172</v>
      </c>
      <c r="AG116">
        <v>1</v>
      </c>
      <c r="AH116">
        <v>8.9999999999999993E-3</v>
      </c>
      <c r="AI116">
        <v>25389</v>
      </c>
      <c r="AJ116">
        <v>1</v>
      </c>
      <c r="AK116">
        <v>4.0000000000000001E-3</v>
      </c>
      <c r="AL116">
        <v>25500</v>
      </c>
      <c r="AM116">
        <v>1</v>
      </c>
      <c r="AN116">
        <v>0.105</v>
      </c>
      <c r="AO116">
        <v>28500</v>
      </c>
      <c r="AP116">
        <v>1</v>
      </c>
      <c r="AQ116">
        <v>0.05</v>
      </c>
      <c r="AR116">
        <v>30000</v>
      </c>
      <c r="AS116">
        <v>1</v>
      </c>
      <c r="AT116">
        <v>0.11899999999999999</v>
      </c>
      <c r="AU116">
        <v>34056</v>
      </c>
      <c r="AV116">
        <v>1</v>
      </c>
      <c r="AW116">
        <v>0.41799999999999998</v>
      </c>
      <c r="AX116">
        <v>58500</v>
      </c>
      <c r="AY116">
        <v>1</v>
      </c>
      <c r="AZ116">
        <v>0.72799999999999998</v>
      </c>
      <c r="BA116">
        <v>215373</v>
      </c>
      <c r="BB116">
        <v>1</v>
      </c>
      <c r="BC116">
        <v>0.61799999999999999</v>
      </c>
      <c r="BD116">
        <v>563719</v>
      </c>
      <c r="BE116">
        <v>1</v>
      </c>
      <c r="BF116">
        <v>0.26300000000000001</v>
      </c>
      <c r="BG116" s="1" t="s">
        <v>40</v>
      </c>
      <c r="BI116">
        <v>1</v>
      </c>
      <c r="BJ116" t="s">
        <v>392</v>
      </c>
      <c r="BK116" t="s">
        <v>49</v>
      </c>
      <c r="BL116" t="s">
        <v>405</v>
      </c>
      <c r="BM116" t="s">
        <v>417</v>
      </c>
      <c r="BN116" s="2">
        <f>loinc_statistical_checks__32[[#This Row],[max]]</f>
        <v>563719</v>
      </c>
      <c r="BO116">
        <f>loinc_statistical_checks__32[[#This Row],[max_n]]</f>
        <v>1</v>
      </c>
      <c r="BQ116" s="2">
        <f>((3*loinc_statistical_checks__32[[#This Row],[highest_non_outlier_value]])-loinc_statistical_checks__32[[#This Row],[min]])/2</f>
        <v>845578.5</v>
      </c>
    </row>
    <row r="117" spans="1:70" x14ac:dyDescent="0.35">
      <c r="A117" s="1" t="s">
        <v>343</v>
      </c>
      <c r="B117" s="1" t="s">
        <v>344</v>
      </c>
      <c r="C117" s="1" t="s">
        <v>58</v>
      </c>
      <c r="D117" s="1" t="s">
        <v>89</v>
      </c>
      <c r="E117" s="1" t="s">
        <v>111</v>
      </c>
      <c r="F117" s="1" t="s">
        <v>112</v>
      </c>
      <c r="G117">
        <v>1461948</v>
      </c>
      <c r="H117">
        <v>165314</v>
      </c>
      <c r="J117" s="10"/>
      <c r="K117" s="10"/>
      <c r="L117" s="10" t="s">
        <v>427</v>
      </c>
      <c r="M117" s="13">
        <v>1</v>
      </c>
      <c r="N117">
        <v>2.6</v>
      </c>
      <c r="O117">
        <v>1</v>
      </c>
      <c r="P117">
        <v>4.5</v>
      </c>
      <c r="Q117">
        <v>1</v>
      </c>
      <c r="R117">
        <v>5.0999999999999996</v>
      </c>
      <c r="S117">
        <v>1</v>
      </c>
      <c r="T117">
        <v>5.6</v>
      </c>
      <c r="U117">
        <v>2</v>
      </c>
      <c r="V117">
        <v>5.8</v>
      </c>
      <c r="W117">
        <v>1</v>
      </c>
      <c r="X117">
        <v>9</v>
      </c>
      <c r="Y117" s="17">
        <v>12.2</v>
      </c>
      <c r="Z117" s="4">
        <v>14.1</v>
      </c>
      <c r="AA117" s="18">
        <v>19.7</v>
      </c>
      <c r="AB117">
        <v>130.5</v>
      </c>
      <c r="AC117">
        <v>149.19999999999999</v>
      </c>
      <c r="AD117">
        <v>1</v>
      </c>
      <c r="AE117">
        <v>1E-3</v>
      </c>
      <c r="AF117">
        <v>149.30000000000001</v>
      </c>
      <c r="AG117">
        <v>1</v>
      </c>
      <c r="AH117">
        <v>1E-3</v>
      </c>
      <c r="AI117">
        <v>149.5</v>
      </c>
      <c r="AJ117">
        <v>2</v>
      </c>
      <c r="AK117">
        <v>1E-3</v>
      </c>
      <c r="AL117">
        <v>149.69999999999999</v>
      </c>
      <c r="AM117">
        <v>1</v>
      </c>
      <c r="AN117">
        <v>1E-3</v>
      </c>
      <c r="AO117">
        <v>149.80000000000001</v>
      </c>
      <c r="AP117">
        <v>1</v>
      </c>
      <c r="AQ117">
        <v>1E-3</v>
      </c>
      <c r="AR117">
        <v>150</v>
      </c>
      <c r="AS117">
        <v>514</v>
      </c>
      <c r="AT117">
        <v>1E-3</v>
      </c>
      <c r="AU117">
        <v>150.1</v>
      </c>
      <c r="AV117">
        <v>1</v>
      </c>
      <c r="AW117">
        <v>0.03</v>
      </c>
      <c r="AX117">
        <v>154.6</v>
      </c>
      <c r="AY117">
        <v>1</v>
      </c>
      <c r="AZ117">
        <v>0.76900000000000002</v>
      </c>
      <c r="BA117">
        <v>662</v>
      </c>
      <c r="BB117">
        <v>1</v>
      </c>
      <c r="BC117">
        <v>0.65400000000000003</v>
      </c>
      <c r="BD117">
        <v>1907</v>
      </c>
      <c r="BE117">
        <v>1</v>
      </c>
      <c r="BF117">
        <v>0.159</v>
      </c>
      <c r="BG117" s="1" t="s">
        <v>43</v>
      </c>
      <c r="BI117">
        <v>2</v>
      </c>
      <c r="BJ117" t="s">
        <v>389</v>
      </c>
      <c r="BK117" t="s">
        <v>43</v>
      </c>
      <c r="BL117" t="s">
        <v>199</v>
      </c>
      <c r="BM117" t="s">
        <v>199</v>
      </c>
      <c r="BN117" s="2">
        <v>154.6</v>
      </c>
      <c r="BO117">
        <v>1</v>
      </c>
      <c r="BP117">
        <v>2</v>
      </c>
      <c r="BQ117" s="2">
        <v>230.6</v>
      </c>
      <c r="BR117">
        <v>2</v>
      </c>
    </row>
    <row r="118" spans="1:70" x14ac:dyDescent="0.35">
      <c r="A118" s="1" t="s">
        <v>345</v>
      </c>
      <c r="B118" s="1" t="s">
        <v>346</v>
      </c>
      <c r="C118" s="1" t="s">
        <v>58</v>
      </c>
      <c r="D118" s="1" t="s">
        <v>89</v>
      </c>
      <c r="E118" s="1" t="s">
        <v>97</v>
      </c>
      <c r="F118" s="1" t="s">
        <v>312</v>
      </c>
      <c r="G118">
        <v>49588</v>
      </c>
      <c r="H118">
        <v>25295</v>
      </c>
      <c r="J118" s="10"/>
      <c r="K118" s="10"/>
      <c r="L118" s="10" t="s">
        <v>428</v>
      </c>
      <c r="M118" s="13">
        <v>0</v>
      </c>
      <c r="N118">
        <v>0</v>
      </c>
      <c r="O118">
        <v>4</v>
      </c>
      <c r="P118">
        <v>0.02</v>
      </c>
      <c r="Q118">
        <v>1</v>
      </c>
      <c r="R118">
        <v>0.1</v>
      </c>
      <c r="S118">
        <v>198</v>
      </c>
      <c r="T118">
        <v>0.2</v>
      </c>
      <c r="U118">
        <v>329</v>
      </c>
      <c r="V118">
        <v>0.25</v>
      </c>
      <c r="W118">
        <v>1</v>
      </c>
      <c r="X118">
        <v>0.1</v>
      </c>
      <c r="Y118" s="17">
        <v>1.4</v>
      </c>
      <c r="Z118" s="4">
        <v>2</v>
      </c>
      <c r="AA118" s="18">
        <v>2.9</v>
      </c>
      <c r="AB118">
        <v>21.041</v>
      </c>
      <c r="AC118">
        <v>24.3</v>
      </c>
      <c r="AD118">
        <v>1</v>
      </c>
      <c r="AE118">
        <v>4.0000000000000001E-3</v>
      </c>
      <c r="AF118">
        <v>24.4</v>
      </c>
      <c r="AG118">
        <v>1</v>
      </c>
      <c r="AH118">
        <v>4.0000000000000001E-3</v>
      </c>
      <c r="AI118">
        <v>24.5</v>
      </c>
      <c r="AJ118">
        <v>1</v>
      </c>
      <c r="AK118">
        <v>0.05</v>
      </c>
      <c r="AL118">
        <v>25.8</v>
      </c>
      <c r="AM118">
        <v>2</v>
      </c>
      <c r="AN118">
        <v>8.0000000000000002E-3</v>
      </c>
      <c r="AO118">
        <v>26</v>
      </c>
      <c r="AP118">
        <v>1</v>
      </c>
      <c r="AQ118">
        <v>0.16700000000000001</v>
      </c>
      <c r="AR118">
        <v>31.2</v>
      </c>
      <c r="AS118">
        <v>1</v>
      </c>
      <c r="AT118">
        <v>2.1999999999999999E-2</v>
      </c>
      <c r="AU118">
        <v>31.9</v>
      </c>
      <c r="AV118">
        <v>1</v>
      </c>
      <c r="AW118">
        <v>1.2E-2</v>
      </c>
      <c r="AX118">
        <v>32.299999999999997</v>
      </c>
      <c r="AY118">
        <v>1</v>
      </c>
      <c r="AZ118">
        <v>1.7999999999999999E-2</v>
      </c>
      <c r="BA118">
        <v>32.9</v>
      </c>
      <c r="BB118">
        <v>1</v>
      </c>
      <c r="BC118">
        <v>0.154</v>
      </c>
      <c r="BD118">
        <v>38.9</v>
      </c>
      <c r="BE118">
        <v>1</v>
      </c>
      <c r="BF118">
        <v>0.45900000000000002</v>
      </c>
      <c r="BG118" s="1" t="s">
        <v>49</v>
      </c>
      <c r="BJ118" t="s">
        <v>390</v>
      </c>
      <c r="BK118" t="s">
        <v>49</v>
      </c>
      <c r="BL118" t="s">
        <v>199</v>
      </c>
      <c r="BN118" s="2">
        <v>38.9</v>
      </c>
      <c r="BO118">
        <v>1</v>
      </c>
      <c r="BQ118" s="2">
        <v>58.35</v>
      </c>
    </row>
    <row r="119" spans="1:70" x14ac:dyDescent="0.35">
      <c r="A119" s="1" t="s">
        <v>347</v>
      </c>
      <c r="B119" s="1" t="s">
        <v>348</v>
      </c>
      <c r="C119" s="1" t="s">
        <v>58</v>
      </c>
      <c r="D119" s="1" t="s">
        <v>89</v>
      </c>
      <c r="E119" s="1" t="s">
        <v>349</v>
      </c>
      <c r="F119" s="1" t="s">
        <v>199</v>
      </c>
      <c r="G119">
        <v>1462433</v>
      </c>
      <c r="H119">
        <v>165316</v>
      </c>
      <c r="J119" s="10"/>
      <c r="K119" s="10"/>
      <c r="L119" s="10" t="s">
        <v>427</v>
      </c>
      <c r="M119" s="14">
        <v>1E-4</v>
      </c>
      <c r="N119">
        <v>0.4</v>
      </c>
      <c r="O119">
        <v>5</v>
      </c>
      <c r="P119">
        <v>0.5</v>
      </c>
      <c r="Q119">
        <v>9</v>
      </c>
      <c r="R119">
        <v>0.6</v>
      </c>
      <c r="S119">
        <v>30</v>
      </c>
      <c r="T119">
        <v>0.7</v>
      </c>
      <c r="U119">
        <v>45</v>
      </c>
      <c r="V119">
        <v>0.74</v>
      </c>
      <c r="W119">
        <v>1</v>
      </c>
      <c r="X119">
        <v>0.8</v>
      </c>
      <c r="Y119" s="17">
        <v>1.1000000000000001</v>
      </c>
      <c r="Z119" s="4">
        <v>1.3</v>
      </c>
      <c r="AA119" s="18">
        <v>1.8</v>
      </c>
      <c r="AB119">
        <v>12.4</v>
      </c>
      <c r="AC119">
        <v>23.6</v>
      </c>
      <c r="AD119">
        <v>1</v>
      </c>
      <c r="AE119">
        <v>4.0000000000000001E-3</v>
      </c>
      <c r="AF119">
        <v>23.7</v>
      </c>
      <c r="AG119">
        <v>1</v>
      </c>
      <c r="AH119">
        <v>1.2999999999999999E-2</v>
      </c>
      <c r="AI119">
        <v>24</v>
      </c>
      <c r="AJ119">
        <v>1</v>
      </c>
      <c r="AK119">
        <v>2.1000000000000001E-2</v>
      </c>
      <c r="AL119">
        <v>24.5</v>
      </c>
      <c r="AM119">
        <v>1</v>
      </c>
      <c r="AN119">
        <v>4.0000000000000001E-3</v>
      </c>
      <c r="AO119">
        <v>24.6</v>
      </c>
      <c r="AP119">
        <v>1</v>
      </c>
      <c r="AQ119">
        <v>1.2E-2</v>
      </c>
      <c r="AR119">
        <v>24.9</v>
      </c>
      <c r="AS119">
        <v>1</v>
      </c>
      <c r="AT119">
        <v>3.5000000000000003E-2</v>
      </c>
      <c r="AU119">
        <v>25.8</v>
      </c>
      <c r="AV119">
        <v>1</v>
      </c>
      <c r="AW119">
        <v>3.4000000000000002E-2</v>
      </c>
      <c r="AX119">
        <v>26.7</v>
      </c>
      <c r="AY119">
        <v>1</v>
      </c>
      <c r="AZ119">
        <v>2.5999999999999999E-2</v>
      </c>
      <c r="BA119">
        <v>27.4</v>
      </c>
      <c r="BB119">
        <v>2</v>
      </c>
      <c r="BC119">
        <v>4.0000000000000001E-3</v>
      </c>
      <c r="BD119">
        <v>27.5</v>
      </c>
      <c r="BE119">
        <v>2</v>
      </c>
      <c r="BF119">
        <v>0.55700000000000005</v>
      </c>
      <c r="BG119" s="1" t="s">
        <v>49</v>
      </c>
      <c r="BJ119" t="s">
        <v>390</v>
      </c>
      <c r="BK119" t="s">
        <v>49</v>
      </c>
      <c r="BL119" t="s">
        <v>199</v>
      </c>
      <c r="BN119" s="2">
        <v>27.5</v>
      </c>
      <c r="BO119">
        <v>2</v>
      </c>
      <c r="BQ119" s="2">
        <v>41.05</v>
      </c>
    </row>
    <row r="120" spans="1:70" x14ac:dyDescent="0.35">
      <c r="A120" s="1" t="s">
        <v>350</v>
      </c>
      <c r="B120" s="1" t="s">
        <v>351</v>
      </c>
      <c r="C120" s="1" t="s">
        <v>58</v>
      </c>
      <c r="D120" s="1" t="s">
        <v>59</v>
      </c>
      <c r="E120" s="1" t="s">
        <v>65</v>
      </c>
      <c r="F120" s="1" t="s">
        <v>66</v>
      </c>
      <c r="G120">
        <v>156998</v>
      </c>
      <c r="H120">
        <v>31508</v>
      </c>
      <c r="J120" s="10"/>
      <c r="K120" s="10"/>
      <c r="L120" s="10" t="s">
        <v>428</v>
      </c>
      <c r="M120" s="13">
        <v>0</v>
      </c>
      <c r="N120">
        <v>0</v>
      </c>
      <c r="O120">
        <v>24</v>
      </c>
      <c r="P120">
        <v>0.01</v>
      </c>
      <c r="Q120">
        <v>10412</v>
      </c>
      <c r="R120">
        <v>1.2E-2</v>
      </c>
      <c r="S120">
        <v>1</v>
      </c>
      <c r="T120">
        <v>1.4E-2</v>
      </c>
      <c r="U120">
        <v>1</v>
      </c>
      <c r="V120">
        <v>1.9E-2</v>
      </c>
      <c r="W120">
        <v>1</v>
      </c>
      <c r="X120">
        <v>0.01</v>
      </c>
      <c r="Y120" s="17">
        <v>0.03</v>
      </c>
      <c r="Z120" s="4">
        <v>0.09</v>
      </c>
      <c r="AA120" s="18">
        <v>0.3</v>
      </c>
      <c r="AB120">
        <v>21.324999999999999</v>
      </c>
      <c r="AC120">
        <v>24.62</v>
      </c>
      <c r="AD120">
        <v>1</v>
      </c>
      <c r="AE120">
        <v>7.0000000000000001E-3</v>
      </c>
      <c r="AF120">
        <v>24.8</v>
      </c>
      <c r="AG120">
        <v>1</v>
      </c>
      <c r="AH120">
        <v>0</v>
      </c>
      <c r="AI120">
        <v>24.81</v>
      </c>
      <c r="AJ120">
        <v>1</v>
      </c>
      <c r="AK120">
        <v>7.0000000000000001E-3</v>
      </c>
      <c r="AL120">
        <v>24.98</v>
      </c>
      <c r="AM120">
        <v>1</v>
      </c>
      <c r="AN120">
        <v>1E-3</v>
      </c>
      <c r="AO120">
        <v>25</v>
      </c>
      <c r="AP120">
        <v>1</v>
      </c>
      <c r="AQ120">
        <v>0.37</v>
      </c>
      <c r="AR120">
        <v>39.700000000000003</v>
      </c>
      <c r="AS120">
        <v>1</v>
      </c>
      <c r="AT120">
        <v>3.9E-2</v>
      </c>
      <c r="AU120">
        <v>41.3</v>
      </c>
      <c r="AV120">
        <v>1</v>
      </c>
      <c r="AW120">
        <v>3.1E-2</v>
      </c>
      <c r="AX120">
        <v>42.6</v>
      </c>
      <c r="AY120">
        <v>1</v>
      </c>
      <c r="AZ120">
        <v>0.17799999999999999</v>
      </c>
      <c r="BA120">
        <v>51.84</v>
      </c>
      <c r="BB120">
        <v>1</v>
      </c>
      <c r="BC120">
        <v>1.0999999999999999E-2</v>
      </c>
      <c r="BD120">
        <v>52.4</v>
      </c>
      <c r="BE120">
        <v>1</v>
      </c>
      <c r="BF120">
        <v>0.59299999999999997</v>
      </c>
      <c r="BG120" s="1" t="s">
        <v>99</v>
      </c>
      <c r="BH120" t="s">
        <v>34</v>
      </c>
      <c r="BI120">
        <v>5</v>
      </c>
      <c r="BJ120" t="s">
        <v>392</v>
      </c>
      <c r="BK120" t="s">
        <v>49</v>
      </c>
      <c r="BL120" t="s">
        <v>405</v>
      </c>
      <c r="BN120" s="2">
        <f>loinc_statistical_checks__32[[#This Row],[max]]</f>
        <v>52.4</v>
      </c>
      <c r="BO120">
        <f>loinc_statistical_checks__32[[#This Row],[max_n]]</f>
        <v>1</v>
      </c>
      <c r="BQ120" s="2">
        <f>((3*loinc_statistical_checks__32[[#This Row],[highest_non_outlier_value]])-loinc_statistical_checks__32[[#This Row],[min]])/2</f>
        <v>78.599999999999994</v>
      </c>
    </row>
    <row r="121" spans="1:70" x14ac:dyDescent="0.35">
      <c r="A121" s="1" t="s">
        <v>352</v>
      </c>
      <c r="B121" s="1" t="s">
        <v>353</v>
      </c>
      <c r="C121" s="1" t="s">
        <v>58</v>
      </c>
      <c r="D121" s="1" t="s">
        <v>89</v>
      </c>
      <c r="E121" s="1" t="s">
        <v>97</v>
      </c>
      <c r="F121" s="1" t="s">
        <v>354</v>
      </c>
      <c r="G121">
        <v>3357843</v>
      </c>
      <c r="H121">
        <v>255301</v>
      </c>
      <c r="J121" s="10"/>
      <c r="K121" s="10"/>
      <c r="L121" s="10" t="s">
        <v>428</v>
      </c>
      <c r="M121" s="13">
        <v>0</v>
      </c>
      <c r="N121">
        <v>0</v>
      </c>
      <c r="O121">
        <v>33</v>
      </c>
      <c r="P121">
        <v>0.1</v>
      </c>
      <c r="Q121">
        <v>5698</v>
      </c>
      <c r="R121">
        <v>0.11</v>
      </c>
      <c r="S121">
        <v>3</v>
      </c>
      <c r="T121">
        <v>0.12</v>
      </c>
      <c r="U121">
        <v>11</v>
      </c>
      <c r="V121">
        <v>0.13</v>
      </c>
      <c r="W121">
        <v>8</v>
      </c>
      <c r="X121">
        <v>0.1</v>
      </c>
      <c r="Y121" s="17">
        <v>5.5</v>
      </c>
      <c r="Z121" s="4">
        <v>7.6</v>
      </c>
      <c r="AA121" s="18">
        <v>10.4</v>
      </c>
      <c r="AB121">
        <v>152.108</v>
      </c>
      <c r="AC121">
        <v>767.9</v>
      </c>
      <c r="AD121">
        <v>1</v>
      </c>
      <c r="AE121">
        <v>7.0000000000000001E-3</v>
      </c>
      <c r="AF121">
        <v>773.1</v>
      </c>
      <c r="AG121">
        <v>1</v>
      </c>
      <c r="AH121">
        <v>3.0000000000000001E-3</v>
      </c>
      <c r="AI121">
        <v>775.5</v>
      </c>
      <c r="AJ121">
        <v>1</v>
      </c>
      <c r="AK121">
        <v>2.7E-2</v>
      </c>
      <c r="AL121">
        <v>797.4</v>
      </c>
      <c r="AM121">
        <v>1</v>
      </c>
      <c r="AN121">
        <v>7.0000000000000001E-3</v>
      </c>
      <c r="AO121">
        <v>803.4</v>
      </c>
      <c r="AP121">
        <v>1</v>
      </c>
      <c r="AQ121">
        <v>5.0000000000000001E-3</v>
      </c>
      <c r="AR121">
        <v>807.5</v>
      </c>
      <c r="AS121">
        <v>1</v>
      </c>
      <c r="AT121">
        <v>4.0000000000000001E-3</v>
      </c>
      <c r="AU121">
        <v>810.9</v>
      </c>
      <c r="AV121">
        <v>1</v>
      </c>
      <c r="AW121">
        <v>7.6999999999999999E-2</v>
      </c>
      <c r="AX121">
        <v>878.3</v>
      </c>
      <c r="AY121">
        <v>1</v>
      </c>
      <c r="AZ121">
        <v>6.0000000000000001E-3</v>
      </c>
      <c r="BA121">
        <v>884</v>
      </c>
      <c r="BB121">
        <v>1</v>
      </c>
      <c r="BC121">
        <v>0.92900000000000005</v>
      </c>
      <c r="BD121">
        <v>12500</v>
      </c>
      <c r="BE121">
        <v>1</v>
      </c>
      <c r="BF121">
        <v>0.82799999999999996</v>
      </c>
      <c r="BG121" s="1" t="s">
        <v>46</v>
      </c>
      <c r="BI121">
        <v>1</v>
      </c>
      <c r="BJ121" t="s">
        <v>390</v>
      </c>
      <c r="BK121" t="s">
        <v>46</v>
      </c>
      <c r="BL121" t="s">
        <v>199</v>
      </c>
      <c r="BN121" s="2">
        <v>884</v>
      </c>
      <c r="BO121">
        <v>1</v>
      </c>
      <c r="BP121">
        <v>1</v>
      </c>
      <c r="BQ121" s="2">
        <v>1326</v>
      </c>
      <c r="BR121">
        <v>1</v>
      </c>
    </row>
    <row r="122" spans="1:70" x14ac:dyDescent="0.35">
      <c r="A122" s="1" t="s">
        <v>355</v>
      </c>
      <c r="B122" s="1" t="s">
        <v>356</v>
      </c>
      <c r="C122" s="1" t="s">
        <v>58</v>
      </c>
      <c r="D122" s="1" t="s">
        <v>59</v>
      </c>
      <c r="E122" s="1" t="s">
        <v>115</v>
      </c>
      <c r="F122" s="1" t="s">
        <v>116</v>
      </c>
      <c r="G122">
        <v>1232106</v>
      </c>
      <c r="H122">
        <v>156709</v>
      </c>
      <c r="J122" s="10">
        <f>loinc_statistical_checks__32[[#This Row],[min_n]]</f>
        <v>5</v>
      </c>
      <c r="K122" s="10"/>
      <c r="L122" s="10" t="s">
        <v>427</v>
      </c>
      <c r="M122" s="14">
        <v>1E-4</v>
      </c>
      <c r="N122">
        <v>0</v>
      </c>
      <c r="O122">
        <v>5</v>
      </c>
      <c r="P122">
        <v>1</v>
      </c>
      <c r="Q122">
        <v>6</v>
      </c>
      <c r="R122">
        <v>2</v>
      </c>
      <c r="S122">
        <v>4</v>
      </c>
      <c r="T122">
        <v>3</v>
      </c>
      <c r="U122">
        <v>1</v>
      </c>
      <c r="V122">
        <v>4</v>
      </c>
      <c r="W122">
        <v>3</v>
      </c>
      <c r="X122">
        <v>21</v>
      </c>
      <c r="Y122" s="17">
        <v>67</v>
      </c>
      <c r="Z122" s="4">
        <v>89</v>
      </c>
      <c r="AA122" s="18">
        <v>132</v>
      </c>
      <c r="AB122">
        <v>1979.9469999999999</v>
      </c>
      <c r="AC122">
        <v>4212</v>
      </c>
      <c r="AD122">
        <v>1</v>
      </c>
      <c r="AE122">
        <v>5.6000000000000001E-2</v>
      </c>
      <c r="AF122">
        <v>4460</v>
      </c>
      <c r="AG122">
        <v>1</v>
      </c>
      <c r="AH122">
        <v>2E-3</v>
      </c>
      <c r="AI122">
        <v>4471</v>
      </c>
      <c r="AJ122">
        <v>1</v>
      </c>
      <c r="AK122">
        <v>3.1E-2</v>
      </c>
      <c r="AL122">
        <v>4616</v>
      </c>
      <c r="AM122">
        <v>1</v>
      </c>
      <c r="AN122">
        <v>2E-3</v>
      </c>
      <c r="AO122">
        <v>4623</v>
      </c>
      <c r="AP122">
        <v>1</v>
      </c>
      <c r="AQ122">
        <v>2.3E-2</v>
      </c>
      <c r="AR122">
        <v>4734</v>
      </c>
      <c r="AS122">
        <v>1</v>
      </c>
      <c r="AT122">
        <v>5.3999999999999999E-2</v>
      </c>
      <c r="AU122">
        <v>5006</v>
      </c>
      <c r="AV122">
        <v>1</v>
      </c>
      <c r="AW122">
        <v>1.4999999999999999E-2</v>
      </c>
      <c r="AX122">
        <v>5080</v>
      </c>
      <c r="AY122">
        <v>1</v>
      </c>
      <c r="AZ122">
        <v>2.5000000000000001E-2</v>
      </c>
      <c r="BA122">
        <v>5210</v>
      </c>
      <c r="BB122">
        <v>1</v>
      </c>
      <c r="BC122">
        <v>0.127</v>
      </c>
      <c r="BD122">
        <v>5965</v>
      </c>
      <c r="BE122">
        <v>1</v>
      </c>
      <c r="BF122">
        <v>0.66800000000000004</v>
      </c>
      <c r="BG122" s="1" t="s">
        <v>49</v>
      </c>
      <c r="BJ122" t="s">
        <v>390</v>
      </c>
      <c r="BK122" t="s">
        <v>49</v>
      </c>
      <c r="BL122" t="s">
        <v>199</v>
      </c>
      <c r="BN122" s="2">
        <v>5965</v>
      </c>
      <c r="BO122">
        <v>1</v>
      </c>
      <c r="BQ122" s="2">
        <v>8947.5</v>
      </c>
    </row>
    <row r="123" spans="1:70" x14ac:dyDescent="0.35">
      <c r="A123" s="1" t="s">
        <v>357</v>
      </c>
      <c r="B123" s="1" t="s">
        <v>358</v>
      </c>
      <c r="C123" s="1" t="s">
        <v>58</v>
      </c>
      <c r="D123" s="1" t="s">
        <v>89</v>
      </c>
      <c r="E123" s="1" t="s">
        <v>97</v>
      </c>
      <c r="F123" s="1" t="s">
        <v>354</v>
      </c>
      <c r="G123">
        <v>540164</v>
      </c>
      <c r="H123">
        <v>114996</v>
      </c>
      <c r="J123" s="10"/>
      <c r="K123" s="10"/>
      <c r="L123" s="10" t="s">
        <v>428</v>
      </c>
      <c r="M123" s="13">
        <v>0</v>
      </c>
      <c r="N123">
        <v>0</v>
      </c>
      <c r="O123">
        <v>86104</v>
      </c>
      <c r="P123">
        <v>0.01</v>
      </c>
      <c r="Q123">
        <v>53526</v>
      </c>
      <c r="R123">
        <v>0.02</v>
      </c>
      <c r="S123">
        <v>80425</v>
      </c>
      <c r="T123">
        <v>0.03</v>
      </c>
      <c r="U123">
        <v>87996</v>
      </c>
      <c r="V123">
        <v>0.04</v>
      </c>
      <c r="W123">
        <v>73756</v>
      </c>
      <c r="X123">
        <v>0</v>
      </c>
      <c r="Y123" s="17">
        <v>0.01</v>
      </c>
      <c r="Z123" s="4">
        <v>0.03</v>
      </c>
      <c r="AA123" s="18">
        <v>0.05</v>
      </c>
      <c r="AB123">
        <v>2.4089999999999998</v>
      </c>
      <c r="AC123">
        <v>22.66</v>
      </c>
      <c r="AD123">
        <v>1</v>
      </c>
      <c r="AE123">
        <v>0.03</v>
      </c>
      <c r="AF123">
        <v>23.37</v>
      </c>
      <c r="AG123">
        <v>1</v>
      </c>
      <c r="AH123">
        <v>2.1999999999999999E-2</v>
      </c>
      <c r="AI123">
        <v>23.9</v>
      </c>
      <c r="AJ123">
        <v>1</v>
      </c>
      <c r="AK123">
        <v>5.0000000000000001E-3</v>
      </c>
      <c r="AL123">
        <v>24.01</v>
      </c>
      <c r="AM123">
        <v>1</v>
      </c>
      <c r="AN123">
        <v>1E-3</v>
      </c>
      <c r="AO123">
        <v>24.04</v>
      </c>
      <c r="AP123">
        <v>1</v>
      </c>
      <c r="AQ123">
        <v>2.1000000000000001E-2</v>
      </c>
      <c r="AR123">
        <v>24.56</v>
      </c>
      <c r="AS123">
        <v>1</v>
      </c>
      <c r="AT123">
        <v>1.7999999999999999E-2</v>
      </c>
      <c r="AU123">
        <v>25</v>
      </c>
      <c r="AV123">
        <v>1</v>
      </c>
      <c r="AW123">
        <v>9.1999999999999998E-2</v>
      </c>
      <c r="AX123">
        <v>27.54</v>
      </c>
      <c r="AY123">
        <v>1</v>
      </c>
      <c r="AZ123">
        <v>9.6000000000000002E-2</v>
      </c>
      <c r="BA123">
        <v>30.48</v>
      </c>
      <c r="BB123">
        <v>1</v>
      </c>
      <c r="BC123">
        <v>4.4999999999999998E-2</v>
      </c>
      <c r="BD123">
        <v>31.9</v>
      </c>
      <c r="BE123">
        <v>1</v>
      </c>
      <c r="BF123">
        <v>0.92400000000000004</v>
      </c>
      <c r="BG123" s="1" t="s">
        <v>49</v>
      </c>
      <c r="BJ123" t="s">
        <v>390</v>
      </c>
      <c r="BK123" t="s">
        <v>49</v>
      </c>
      <c r="BM123" t="s">
        <v>391</v>
      </c>
      <c r="BN123" s="2">
        <v>31.9</v>
      </c>
      <c r="BO123">
        <v>1</v>
      </c>
      <c r="BQ123" s="2">
        <v>47.85</v>
      </c>
    </row>
    <row r="124" spans="1:70" x14ac:dyDescent="0.35">
      <c r="A124" s="1" t="s">
        <v>359</v>
      </c>
      <c r="B124" s="1" t="s">
        <v>360</v>
      </c>
      <c r="C124" s="1" t="s">
        <v>58</v>
      </c>
      <c r="D124" s="1" t="s">
        <v>89</v>
      </c>
      <c r="E124" s="1" t="s">
        <v>97</v>
      </c>
      <c r="F124" s="1" t="s">
        <v>354</v>
      </c>
      <c r="G124">
        <v>540210</v>
      </c>
      <c r="H124">
        <v>115000</v>
      </c>
      <c r="J124" s="10"/>
      <c r="K124" s="10"/>
      <c r="L124" s="10" t="s">
        <v>428</v>
      </c>
      <c r="M124" s="13">
        <v>0</v>
      </c>
      <c r="N124">
        <v>0</v>
      </c>
      <c r="O124">
        <v>89160</v>
      </c>
      <c r="P124">
        <v>0.01</v>
      </c>
      <c r="Q124">
        <v>27652</v>
      </c>
      <c r="R124">
        <v>0.02</v>
      </c>
      <c r="S124">
        <v>22521</v>
      </c>
      <c r="T124">
        <v>0.03</v>
      </c>
      <c r="U124">
        <v>21621</v>
      </c>
      <c r="V124">
        <v>0.04</v>
      </c>
      <c r="W124">
        <v>20976</v>
      </c>
      <c r="X124">
        <v>0</v>
      </c>
      <c r="Y124" s="17">
        <v>0.02</v>
      </c>
      <c r="Z124" s="4">
        <v>0.09</v>
      </c>
      <c r="AA124" s="18">
        <v>0.19</v>
      </c>
      <c r="AB124">
        <v>6.0389999999999997</v>
      </c>
      <c r="AC124">
        <v>24.78</v>
      </c>
      <c r="AD124">
        <v>1</v>
      </c>
      <c r="AE124">
        <v>5.3999999999999999E-2</v>
      </c>
      <c r="AF124">
        <v>26.2</v>
      </c>
      <c r="AG124">
        <v>1</v>
      </c>
      <c r="AH124">
        <v>1.0999999999999999E-2</v>
      </c>
      <c r="AI124">
        <v>26.48</v>
      </c>
      <c r="AJ124">
        <v>1</v>
      </c>
      <c r="AK124">
        <v>7.3999999999999996E-2</v>
      </c>
      <c r="AL124">
        <v>28.59</v>
      </c>
      <c r="AM124">
        <v>1</v>
      </c>
      <c r="AN124">
        <v>9.0999999999999998E-2</v>
      </c>
      <c r="AO124">
        <v>31.46</v>
      </c>
      <c r="AP124">
        <v>1</v>
      </c>
      <c r="AQ124">
        <v>2.4E-2</v>
      </c>
      <c r="AR124">
        <v>32.25</v>
      </c>
      <c r="AS124">
        <v>1</v>
      </c>
      <c r="AT124">
        <v>0.13900000000000001</v>
      </c>
      <c r="AU124">
        <v>37.46</v>
      </c>
      <c r="AV124">
        <v>1</v>
      </c>
      <c r="AW124">
        <v>0.13300000000000001</v>
      </c>
      <c r="AX124">
        <v>43.22</v>
      </c>
      <c r="AY124">
        <v>1</v>
      </c>
      <c r="AZ124">
        <v>0.13900000000000001</v>
      </c>
      <c r="BA124">
        <v>50.18</v>
      </c>
      <c r="BB124">
        <v>1</v>
      </c>
      <c r="BC124">
        <v>0.11</v>
      </c>
      <c r="BD124">
        <v>56.36</v>
      </c>
      <c r="BE124">
        <v>1</v>
      </c>
      <c r="BF124">
        <v>0.89300000000000002</v>
      </c>
      <c r="BG124" s="1" t="s">
        <v>49</v>
      </c>
      <c r="BJ124" t="s">
        <v>390</v>
      </c>
      <c r="BK124" t="s">
        <v>49</v>
      </c>
      <c r="BL124" t="s">
        <v>199</v>
      </c>
      <c r="BN124" s="2">
        <v>56.36</v>
      </c>
      <c r="BO124">
        <v>1</v>
      </c>
      <c r="BQ124" s="2">
        <v>84.54</v>
      </c>
    </row>
    <row r="125" spans="1:70" x14ac:dyDescent="0.35">
      <c r="A125" s="1" t="s">
        <v>361</v>
      </c>
      <c r="B125" s="1" t="s">
        <v>362</v>
      </c>
      <c r="C125" s="1" t="s">
        <v>58</v>
      </c>
      <c r="D125" s="1" t="s">
        <v>70</v>
      </c>
      <c r="E125" s="1" t="s">
        <v>65</v>
      </c>
      <c r="F125" s="1" t="s">
        <v>119</v>
      </c>
      <c r="G125">
        <v>3467638</v>
      </c>
      <c r="H125">
        <v>255442</v>
      </c>
      <c r="J125" s="10">
        <f>loinc_statistical_checks__32[[#This Row],[min_n]]</f>
        <v>72</v>
      </c>
      <c r="K125" s="10"/>
      <c r="L125" s="10" t="s">
        <v>427</v>
      </c>
      <c r="M125" s="14">
        <v>1E-4</v>
      </c>
      <c r="N125">
        <v>0</v>
      </c>
      <c r="O125">
        <v>72</v>
      </c>
      <c r="P125">
        <v>1.03</v>
      </c>
      <c r="Q125">
        <v>1</v>
      </c>
      <c r="R125">
        <v>1.3</v>
      </c>
      <c r="S125">
        <v>1</v>
      </c>
      <c r="T125">
        <v>1.5</v>
      </c>
      <c r="U125">
        <v>1</v>
      </c>
      <c r="V125">
        <v>1.6</v>
      </c>
      <c r="W125">
        <v>1</v>
      </c>
      <c r="X125">
        <v>4.8</v>
      </c>
      <c r="Y125" s="17">
        <v>9.1999999999999993</v>
      </c>
      <c r="Z125" s="4">
        <v>11</v>
      </c>
      <c r="AA125" s="18">
        <v>12.8</v>
      </c>
      <c r="AB125">
        <v>18.100000000000001</v>
      </c>
      <c r="AC125">
        <v>23.9</v>
      </c>
      <c r="AD125">
        <v>1</v>
      </c>
      <c r="AE125">
        <v>0.04</v>
      </c>
      <c r="AF125">
        <v>24.9</v>
      </c>
      <c r="AG125">
        <v>1</v>
      </c>
      <c r="AH125">
        <v>0.17799999999999999</v>
      </c>
      <c r="AI125">
        <v>30.3</v>
      </c>
      <c r="AJ125">
        <v>1</v>
      </c>
      <c r="AK125">
        <v>0.252</v>
      </c>
      <c r="AL125">
        <v>40.5</v>
      </c>
      <c r="AM125">
        <v>1</v>
      </c>
      <c r="AN125">
        <v>0.19</v>
      </c>
      <c r="AO125">
        <v>50</v>
      </c>
      <c r="AP125">
        <v>1</v>
      </c>
      <c r="AQ125">
        <v>0.24199999999999999</v>
      </c>
      <c r="AR125">
        <v>66</v>
      </c>
      <c r="AS125">
        <v>1</v>
      </c>
      <c r="AT125">
        <v>0.154</v>
      </c>
      <c r="AU125">
        <v>78</v>
      </c>
      <c r="AV125">
        <v>1</v>
      </c>
      <c r="AW125">
        <v>0.188</v>
      </c>
      <c r="AX125">
        <v>96</v>
      </c>
      <c r="AY125">
        <v>2</v>
      </c>
      <c r="AZ125">
        <v>0.01</v>
      </c>
      <c r="BA125">
        <v>97</v>
      </c>
      <c r="BB125">
        <v>2</v>
      </c>
      <c r="BC125">
        <v>0.01</v>
      </c>
      <c r="BD125">
        <v>98</v>
      </c>
      <c r="BE125">
        <v>1</v>
      </c>
      <c r="BF125">
        <v>0.81499999999999995</v>
      </c>
      <c r="BG125" s="1" t="s">
        <v>49</v>
      </c>
      <c r="BJ125" t="s">
        <v>392</v>
      </c>
      <c r="BK125" t="s">
        <v>25</v>
      </c>
      <c r="BL125" t="s">
        <v>393</v>
      </c>
      <c r="BM125" t="s">
        <v>394</v>
      </c>
      <c r="BN125" s="2">
        <f>loinc_statistical_checks__32[[#This Row],[max_8]]</f>
        <v>24.9</v>
      </c>
      <c r="BO125">
        <f>loinc_statistical_checks__32[[#This Row],[max_8_n]]</f>
        <v>1</v>
      </c>
      <c r="BP125">
        <f>loinc_statistical_checks__32[[#This Row],[max_n]]+loinc_statistical_checks__32[[#This Row],[max_1_n]]+loinc_statistical_checks__32[[#This Row],[max_2_n]]+loinc_statistical_checks__32[[#This Row],[max_3_n]]+loinc_statistical_checks__32[[#This Row],[max_4_n]]+loinc_statistical_checks__32[[#This Row],[max_5_n]]+loinc_statistical_checks__32[[#This Row],[max_6_n]]+loinc_statistical_checks__32[[#This Row],[max_7_n]]</f>
        <v>10</v>
      </c>
      <c r="BQ125" s="2">
        <f>((3*loinc_statistical_checks__32[[#This Row],[highest_non_outlier_value]])-loinc_statistical_checks__32[[#This Row],[min]])/2</f>
        <v>37.349999999999994</v>
      </c>
      <c r="BR125">
        <v>9</v>
      </c>
    </row>
    <row r="126" spans="1:70" x14ac:dyDescent="0.35">
      <c r="A126" s="1" t="s">
        <v>363</v>
      </c>
      <c r="B126" s="1" t="s">
        <v>364</v>
      </c>
      <c r="C126" s="1" t="s">
        <v>58</v>
      </c>
      <c r="D126" s="1" t="s">
        <v>89</v>
      </c>
      <c r="E126" s="1" t="s">
        <v>97</v>
      </c>
      <c r="F126" s="1" t="s">
        <v>354</v>
      </c>
      <c r="G126">
        <v>567717</v>
      </c>
      <c r="H126">
        <v>116887</v>
      </c>
      <c r="J126" s="10"/>
      <c r="K126" s="10"/>
      <c r="L126" s="10" t="s">
        <v>428</v>
      </c>
      <c r="M126" s="13">
        <v>0</v>
      </c>
      <c r="N126">
        <v>0</v>
      </c>
      <c r="O126">
        <v>1509</v>
      </c>
      <c r="P126">
        <v>8.9999999999999998E-4</v>
      </c>
      <c r="Q126">
        <v>1</v>
      </c>
      <c r="R126">
        <v>8.0000000000000002E-3</v>
      </c>
      <c r="S126">
        <v>1</v>
      </c>
      <c r="T126">
        <v>0.01</v>
      </c>
      <c r="U126">
        <v>298</v>
      </c>
      <c r="V126">
        <v>1.6899999999999998E-2</v>
      </c>
      <c r="W126">
        <v>1</v>
      </c>
      <c r="X126">
        <v>0</v>
      </c>
      <c r="Y126" s="17">
        <v>0.8</v>
      </c>
      <c r="Z126" s="4">
        <v>1.36</v>
      </c>
      <c r="AA126" s="18">
        <v>2.02</v>
      </c>
      <c r="AB126">
        <v>170.26499999999999</v>
      </c>
      <c r="AC126">
        <v>467.54</v>
      </c>
      <c r="AD126">
        <v>1</v>
      </c>
      <c r="AE126">
        <v>3.2000000000000001E-2</v>
      </c>
      <c r="AF126">
        <v>482.77</v>
      </c>
      <c r="AG126">
        <v>1</v>
      </c>
      <c r="AH126">
        <v>3.1E-2</v>
      </c>
      <c r="AI126">
        <v>498.29</v>
      </c>
      <c r="AJ126">
        <v>1</v>
      </c>
      <c r="AK126">
        <v>8.9999999999999993E-3</v>
      </c>
      <c r="AL126">
        <v>502.6</v>
      </c>
      <c r="AM126">
        <v>1</v>
      </c>
      <c r="AN126">
        <v>4.4999999999999998E-2</v>
      </c>
      <c r="AO126">
        <v>526.05999999999995</v>
      </c>
      <c r="AP126">
        <v>1</v>
      </c>
      <c r="AQ126">
        <v>7.0000000000000001E-3</v>
      </c>
      <c r="AR126">
        <v>529.91</v>
      </c>
      <c r="AS126">
        <v>1</v>
      </c>
      <c r="AT126">
        <v>3.0000000000000001E-3</v>
      </c>
      <c r="AU126">
        <v>531.54999999999995</v>
      </c>
      <c r="AV126">
        <v>1</v>
      </c>
      <c r="AW126">
        <v>6.6000000000000003E-2</v>
      </c>
      <c r="AX126">
        <v>569.25</v>
      </c>
      <c r="AY126">
        <v>1</v>
      </c>
      <c r="AZ126">
        <v>5.1999999999999998E-2</v>
      </c>
      <c r="BA126">
        <v>600.5</v>
      </c>
      <c r="BB126">
        <v>1</v>
      </c>
      <c r="BC126">
        <v>1.7999999999999999E-2</v>
      </c>
      <c r="BD126">
        <v>611.23</v>
      </c>
      <c r="BE126">
        <v>1</v>
      </c>
      <c r="BF126">
        <v>0.72099999999999997</v>
      </c>
      <c r="BG126" s="1" t="s">
        <v>49</v>
      </c>
      <c r="BJ126" t="s">
        <v>390</v>
      </c>
      <c r="BK126" t="s">
        <v>49</v>
      </c>
      <c r="BL126" t="s">
        <v>199</v>
      </c>
      <c r="BN126" s="2">
        <v>611.23</v>
      </c>
      <c r="BO126">
        <v>1</v>
      </c>
      <c r="BQ126" s="2">
        <v>916.84500000000003</v>
      </c>
    </row>
    <row r="127" spans="1:70" x14ac:dyDescent="0.35">
      <c r="A127" s="1" t="s">
        <v>365</v>
      </c>
      <c r="B127" s="1" t="s">
        <v>366</v>
      </c>
      <c r="C127" s="1" t="s">
        <v>58</v>
      </c>
      <c r="D127" s="1" t="s">
        <v>89</v>
      </c>
      <c r="E127" s="1" t="s">
        <v>97</v>
      </c>
      <c r="F127" s="1" t="s">
        <v>354</v>
      </c>
      <c r="G127">
        <v>540164</v>
      </c>
      <c r="H127">
        <v>114996</v>
      </c>
      <c r="J127" s="10"/>
      <c r="K127" s="10"/>
      <c r="L127" s="10" t="s">
        <v>428</v>
      </c>
      <c r="M127" s="13">
        <v>0</v>
      </c>
      <c r="N127">
        <v>0</v>
      </c>
      <c r="O127">
        <v>10507</v>
      </c>
      <c r="P127">
        <v>0.01</v>
      </c>
      <c r="Q127">
        <v>3192</v>
      </c>
      <c r="R127">
        <v>0.02</v>
      </c>
      <c r="S127">
        <v>3067</v>
      </c>
      <c r="T127">
        <v>0.03</v>
      </c>
      <c r="U127">
        <v>2434</v>
      </c>
      <c r="V127">
        <v>0.04</v>
      </c>
      <c r="W127">
        <v>2449</v>
      </c>
      <c r="X127">
        <v>0</v>
      </c>
      <c r="Y127" s="17">
        <v>0.39</v>
      </c>
      <c r="Z127" s="4">
        <v>0.56999999999999995</v>
      </c>
      <c r="AA127" s="18">
        <v>0.79</v>
      </c>
      <c r="AB127">
        <v>15.778</v>
      </c>
      <c r="AC127">
        <v>69.38</v>
      </c>
      <c r="AD127">
        <v>1</v>
      </c>
      <c r="AE127">
        <v>0.05</v>
      </c>
      <c r="AF127">
        <v>73.03</v>
      </c>
      <c r="AG127">
        <v>1</v>
      </c>
      <c r="AH127">
        <v>1.4E-2</v>
      </c>
      <c r="AI127">
        <v>74.040000000000006</v>
      </c>
      <c r="AJ127">
        <v>1</v>
      </c>
      <c r="AK127">
        <v>3.7999999999999999E-2</v>
      </c>
      <c r="AL127">
        <v>77</v>
      </c>
      <c r="AM127">
        <v>1</v>
      </c>
      <c r="AN127">
        <v>6.0000000000000001E-3</v>
      </c>
      <c r="AO127">
        <v>77.430000000000007</v>
      </c>
      <c r="AP127">
        <v>1</v>
      </c>
      <c r="AQ127">
        <v>4.7E-2</v>
      </c>
      <c r="AR127">
        <v>81.27</v>
      </c>
      <c r="AS127">
        <v>1</v>
      </c>
      <c r="AT127">
        <v>1.0999999999999999E-2</v>
      </c>
      <c r="AU127">
        <v>82.21</v>
      </c>
      <c r="AV127">
        <v>1</v>
      </c>
      <c r="AW127">
        <v>8.6999999999999994E-2</v>
      </c>
      <c r="AX127">
        <v>90</v>
      </c>
      <c r="AY127">
        <v>1</v>
      </c>
      <c r="AZ127">
        <v>7.0000000000000007E-2</v>
      </c>
      <c r="BA127">
        <v>96.8</v>
      </c>
      <c r="BB127">
        <v>1</v>
      </c>
      <c r="BC127">
        <v>0.16600000000000001</v>
      </c>
      <c r="BD127">
        <v>116.03</v>
      </c>
      <c r="BE127">
        <v>1</v>
      </c>
      <c r="BF127">
        <v>0.86399999999999999</v>
      </c>
      <c r="BG127" s="1" t="s">
        <v>49</v>
      </c>
      <c r="BJ127" t="s">
        <v>390</v>
      </c>
      <c r="BK127" t="s">
        <v>49</v>
      </c>
      <c r="BN127" s="2">
        <v>116.03</v>
      </c>
      <c r="BO127">
        <v>1</v>
      </c>
      <c r="BQ127" s="2">
        <v>174.04499999999999</v>
      </c>
    </row>
    <row r="128" spans="1:70" x14ac:dyDescent="0.35">
      <c r="A128" s="1" t="s">
        <v>367</v>
      </c>
      <c r="B128" s="1" t="s">
        <v>368</v>
      </c>
      <c r="C128" s="1" t="s">
        <v>58</v>
      </c>
      <c r="D128" s="1" t="s">
        <v>89</v>
      </c>
      <c r="E128" s="1" t="s">
        <v>97</v>
      </c>
      <c r="F128" s="1" t="s">
        <v>354</v>
      </c>
      <c r="G128">
        <v>564797</v>
      </c>
      <c r="H128">
        <v>115074</v>
      </c>
      <c r="J128" s="10"/>
      <c r="K128" s="10"/>
      <c r="L128" s="10" t="s">
        <v>428</v>
      </c>
      <c r="M128" s="13">
        <v>0</v>
      </c>
      <c r="N128">
        <v>0</v>
      </c>
      <c r="O128">
        <v>3296</v>
      </c>
      <c r="P128">
        <v>0.01</v>
      </c>
      <c r="Q128">
        <v>1451</v>
      </c>
      <c r="R128">
        <v>0.02</v>
      </c>
      <c r="S128">
        <v>1090</v>
      </c>
      <c r="T128">
        <v>0.03</v>
      </c>
      <c r="U128">
        <v>698</v>
      </c>
      <c r="V128">
        <v>0.04</v>
      </c>
      <c r="W128">
        <v>755</v>
      </c>
      <c r="X128">
        <v>0</v>
      </c>
      <c r="Y128" s="17">
        <v>2.85</v>
      </c>
      <c r="Z128" s="4">
        <v>4.51</v>
      </c>
      <c r="AA128" s="18">
        <v>6.99</v>
      </c>
      <c r="AB128">
        <v>70.644000000000005</v>
      </c>
      <c r="AC128">
        <v>216.01</v>
      </c>
      <c r="AD128">
        <v>1</v>
      </c>
      <c r="AE128">
        <v>1.7000000000000001E-2</v>
      </c>
      <c r="AF128">
        <v>219.72</v>
      </c>
      <c r="AG128">
        <v>1</v>
      </c>
      <c r="AH128">
        <v>4.9000000000000002E-2</v>
      </c>
      <c r="AI128">
        <v>230.97</v>
      </c>
      <c r="AJ128">
        <v>1</v>
      </c>
      <c r="AK128">
        <v>8.9999999999999993E-3</v>
      </c>
      <c r="AL128">
        <v>232.99</v>
      </c>
      <c r="AM128">
        <v>1</v>
      </c>
      <c r="AN128">
        <v>3.0000000000000001E-3</v>
      </c>
      <c r="AO128">
        <v>233.75</v>
      </c>
      <c r="AP128">
        <v>1</v>
      </c>
      <c r="AQ128">
        <v>9.2999999999999999E-2</v>
      </c>
      <c r="AR128">
        <v>257.70999999999998</v>
      </c>
      <c r="AS128">
        <v>1</v>
      </c>
      <c r="AT128">
        <v>3.0000000000000001E-3</v>
      </c>
      <c r="AU128">
        <v>258.51</v>
      </c>
      <c r="AV128">
        <v>1</v>
      </c>
      <c r="AW128">
        <v>4.1000000000000002E-2</v>
      </c>
      <c r="AX128">
        <v>269.64</v>
      </c>
      <c r="AY128">
        <v>1</v>
      </c>
      <c r="AZ128">
        <v>0.65900000000000003</v>
      </c>
      <c r="BA128">
        <v>790</v>
      </c>
      <c r="BB128">
        <v>1</v>
      </c>
      <c r="BC128">
        <v>0.10199999999999999</v>
      </c>
      <c r="BD128">
        <v>880</v>
      </c>
      <c r="BE128">
        <v>1</v>
      </c>
      <c r="BF128">
        <v>0.92</v>
      </c>
      <c r="BG128" s="1" t="s">
        <v>99</v>
      </c>
      <c r="BH128" t="s">
        <v>43</v>
      </c>
      <c r="BI128">
        <v>2</v>
      </c>
      <c r="BJ128" t="s">
        <v>389</v>
      </c>
      <c r="BK128" t="s">
        <v>43</v>
      </c>
      <c r="BM128" t="s">
        <v>411</v>
      </c>
      <c r="BN128" s="2">
        <f>loinc_statistical_checks__32[[#This Row],[max_2]]</f>
        <v>269.64</v>
      </c>
      <c r="BO128">
        <f>loinc_statistical_checks__32[[#This Row],[max_2_n]]</f>
        <v>1</v>
      </c>
      <c r="BP128">
        <f>loinc_statistical_checks__32[[#This Row],[max_n]]+loinc_statistical_checks__32[[#This Row],[max_1_n]]</f>
        <v>2</v>
      </c>
      <c r="BQ128" s="2">
        <f>((3*loinc_statistical_checks__32[[#This Row],[highest_non_outlier_value]])-loinc_statistical_checks__32[[#This Row],[min]])/2</f>
        <v>404.46</v>
      </c>
      <c r="BR128">
        <v>2</v>
      </c>
    </row>
    <row r="129" spans="1:70" x14ac:dyDescent="0.35">
      <c r="A129" s="1" t="s">
        <v>369</v>
      </c>
      <c r="B129" s="1" t="s">
        <v>370</v>
      </c>
      <c r="C129" s="1" t="s">
        <v>58</v>
      </c>
      <c r="D129" s="1" t="s">
        <v>89</v>
      </c>
      <c r="E129" s="1" t="s">
        <v>97</v>
      </c>
      <c r="F129" s="1" t="s">
        <v>354</v>
      </c>
      <c r="G129">
        <v>3374489</v>
      </c>
      <c r="H129">
        <v>255369</v>
      </c>
      <c r="J129" s="10"/>
      <c r="K129" s="10"/>
      <c r="L129" s="10" t="s">
        <v>427</v>
      </c>
      <c r="M129" s="14">
        <v>1E-4</v>
      </c>
      <c r="N129">
        <v>5</v>
      </c>
      <c r="O129">
        <v>1212</v>
      </c>
      <c r="P129">
        <v>5.5</v>
      </c>
      <c r="Q129">
        <v>1</v>
      </c>
      <c r="R129">
        <v>6</v>
      </c>
      <c r="S129">
        <v>1334</v>
      </c>
      <c r="T129">
        <v>7</v>
      </c>
      <c r="U129">
        <v>1788</v>
      </c>
      <c r="V129">
        <v>8</v>
      </c>
      <c r="W129">
        <v>2039</v>
      </c>
      <c r="X129">
        <v>6</v>
      </c>
      <c r="Y129" s="17">
        <v>155</v>
      </c>
      <c r="Z129" s="4">
        <v>219</v>
      </c>
      <c r="AA129" s="18">
        <v>290</v>
      </c>
      <c r="AB129">
        <v>1127</v>
      </c>
      <c r="AC129">
        <v>2573</v>
      </c>
      <c r="AD129">
        <v>1</v>
      </c>
      <c r="AE129">
        <v>3.0000000000000001E-3</v>
      </c>
      <c r="AF129">
        <v>2582</v>
      </c>
      <c r="AG129">
        <v>1</v>
      </c>
      <c r="AH129">
        <v>3.0000000000000001E-3</v>
      </c>
      <c r="AI129">
        <v>2589</v>
      </c>
      <c r="AJ129">
        <v>1</v>
      </c>
      <c r="AK129">
        <v>5.0000000000000001E-3</v>
      </c>
      <c r="AL129">
        <v>2603</v>
      </c>
      <c r="AM129">
        <v>1</v>
      </c>
      <c r="AN129">
        <v>3.0000000000000001E-3</v>
      </c>
      <c r="AO129">
        <v>2611</v>
      </c>
      <c r="AP129">
        <v>1</v>
      </c>
      <c r="AQ129">
        <v>1.7999999999999999E-2</v>
      </c>
      <c r="AR129">
        <v>2660</v>
      </c>
      <c r="AS129">
        <v>1</v>
      </c>
      <c r="AT129">
        <v>3.0000000000000001E-3</v>
      </c>
      <c r="AU129">
        <v>2669</v>
      </c>
      <c r="AV129">
        <v>1</v>
      </c>
      <c r="AW129">
        <v>9.2999999999999999E-2</v>
      </c>
      <c r="AX129">
        <v>2941</v>
      </c>
      <c r="AY129">
        <v>1</v>
      </c>
      <c r="AZ129">
        <v>2E-3</v>
      </c>
      <c r="BA129">
        <v>2947</v>
      </c>
      <c r="BB129">
        <v>1</v>
      </c>
      <c r="BC129">
        <v>1.4E-2</v>
      </c>
      <c r="BD129">
        <v>2989</v>
      </c>
      <c r="BE129">
        <v>1</v>
      </c>
      <c r="BF129">
        <v>0.624</v>
      </c>
      <c r="BG129" s="1" t="s">
        <v>49</v>
      </c>
      <c r="BJ129" t="s">
        <v>390</v>
      </c>
      <c r="BK129" t="s">
        <v>49</v>
      </c>
      <c r="BL129" t="s">
        <v>199</v>
      </c>
      <c r="BN129" s="2">
        <v>2989</v>
      </c>
      <c r="BO129">
        <v>1</v>
      </c>
      <c r="BQ129" s="2">
        <v>4481</v>
      </c>
    </row>
    <row r="130" spans="1:70" x14ac:dyDescent="0.35">
      <c r="A130" s="1" t="s">
        <v>371</v>
      </c>
      <c r="B130" s="1" t="s">
        <v>372</v>
      </c>
      <c r="C130" s="1" t="s">
        <v>58</v>
      </c>
      <c r="D130" s="1" t="s">
        <v>89</v>
      </c>
      <c r="E130" s="1" t="s">
        <v>373</v>
      </c>
      <c r="F130" s="1" t="s">
        <v>374</v>
      </c>
      <c r="G130">
        <v>3326336</v>
      </c>
      <c r="H130">
        <v>255282</v>
      </c>
      <c r="J130" s="10">
        <f>loinc_statistical_checks__32[[#This Row],[min_n]]</f>
        <v>25</v>
      </c>
      <c r="K130" s="10"/>
      <c r="L130" s="10" t="s">
        <v>427</v>
      </c>
      <c r="M130" s="14">
        <v>1E-4</v>
      </c>
      <c r="N130">
        <v>0</v>
      </c>
      <c r="O130">
        <v>25</v>
      </c>
      <c r="P130">
        <v>11.5</v>
      </c>
      <c r="Q130">
        <v>1</v>
      </c>
      <c r="R130">
        <v>11.9</v>
      </c>
      <c r="S130">
        <v>1</v>
      </c>
      <c r="T130">
        <v>12.1</v>
      </c>
      <c r="U130">
        <v>1</v>
      </c>
      <c r="V130">
        <v>12.3</v>
      </c>
      <c r="W130">
        <v>1</v>
      </c>
      <c r="X130">
        <v>17.399999999999999</v>
      </c>
      <c r="Y130" s="17">
        <v>28.4</v>
      </c>
      <c r="Z130" s="4">
        <v>30</v>
      </c>
      <c r="AA130" s="18">
        <v>31.5</v>
      </c>
      <c r="AB130">
        <v>41.4</v>
      </c>
      <c r="AC130">
        <v>50</v>
      </c>
      <c r="AD130">
        <v>1</v>
      </c>
      <c r="AE130">
        <v>9.4E-2</v>
      </c>
      <c r="AF130">
        <v>55.2</v>
      </c>
      <c r="AG130">
        <v>1</v>
      </c>
      <c r="AH130">
        <v>2.5999999999999999E-2</v>
      </c>
      <c r="AI130">
        <v>56.7</v>
      </c>
      <c r="AJ130">
        <v>1</v>
      </c>
      <c r="AK130">
        <v>4.0000000000000001E-3</v>
      </c>
      <c r="AL130">
        <v>56.9</v>
      </c>
      <c r="AM130">
        <v>1</v>
      </c>
      <c r="AN130">
        <v>2.4E-2</v>
      </c>
      <c r="AO130">
        <v>58.3</v>
      </c>
      <c r="AP130">
        <v>1</v>
      </c>
      <c r="AQ130">
        <v>0.25</v>
      </c>
      <c r="AR130">
        <v>77.7</v>
      </c>
      <c r="AS130">
        <v>1</v>
      </c>
      <c r="AT130">
        <v>9.7000000000000003E-2</v>
      </c>
      <c r="AU130">
        <v>86</v>
      </c>
      <c r="AV130">
        <v>1</v>
      </c>
      <c r="AW130">
        <v>0.68600000000000005</v>
      </c>
      <c r="AX130">
        <v>273.8</v>
      </c>
      <c r="AY130">
        <v>1</v>
      </c>
      <c r="AZ130">
        <v>0.26200000000000001</v>
      </c>
      <c r="BA130">
        <v>371</v>
      </c>
      <c r="BB130">
        <v>1</v>
      </c>
      <c r="BC130">
        <v>0.01</v>
      </c>
      <c r="BD130">
        <v>374.6</v>
      </c>
      <c r="BE130">
        <v>1</v>
      </c>
      <c r="BF130">
        <v>0.88900000000000001</v>
      </c>
      <c r="BG130" s="1" t="s">
        <v>99</v>
      </c>
      <c r="BH130" t="s">
        <v>40</v>
      </c>
      <c r="BI130">
        <v>3</v>
      </c>
      <c r="BJ130" t="s">
        <v>389</v>
      </c>
      <c r="BK130" t="s">
        <v>40</v>
      </c>
      <c r="BM130" t="s">
        <v>409</v>
      </c>
      <c r="BN130" s="2">
        <f>loinc_statistical_checks__32[[#This Row],[max_3]]</f>
        <v>86</v>
      </c>
      <c r="BO130">
        <f>loinc_statistical_checks__32[[#This Row],[max_3_n]]</f>
        <v>1</v>
      </c>
      <c r="BP130">
        <f>loinc_statistical_checks__32[[#This Row],[max_n]]+loinc_statistical_checks__32[[#This Row],[max_1_n]]+loinc_statistical_checks__32[[#This Row],[max_2_n]]</f>
        <v>3</v>
      </c>
      <c r="BQ130" s="2">
        <f>((3*loinc_statistical_checks__32[[#This Row],[highest_non_outlier_value]])-loinc_statistical_checks__32[[#This Row],[min]])/2</f>
        <v>129</v>
      </c>
      <c r="BR130">
        <v>3</v>
      </c>
    </row>
    <row r="131" spans="1:70" x14ac:dyDescent="0.35">
      <c r="A131" s="1" t="s">
        <v>375</v>
      </c>
      <c r="B131" s="1" t="s">
        <v>376</v>
      </c>
      <c r="C131" s="1" t="s">
        <v>58</v>
      </c>
      <c r="D131" s="1" t="s">
        <v>89</v>
      </c>
      <c r="E131" s="1" t="s">
        <v>65</v>
      </c>
      <c r="F131" s="1" t="s">
        <v>119</v>
      </c>
      <c r="G131">
        <v>3326756</v>
      </c>
      <c r="H131">
        <v>255285</v>
      </c>
      <c r="J131" s="10">
        <f>loinc_statistical_checks__32[[#This Row],[min_n]]</f>
        <v>10</v>
      </c>
      <c r="K131" s="10"/>
      <c r="L131" s="10" t="s">
        <v>427</v>
      </c>
      <c r="M131" s="14">
        <v>1E-4</v>
      </c>
      <c r="N131">
        <v>0</v>
      </c>
      <c r="O131">
        <v>10</v>
      </c>
      <c r="P131">
        <v>21.3</v>
      </c>
      <c r="Q131">
        <v>1</v>
      </c>
      <c r="R131">
        <v>21.5</v>
      </c>
      <c r="S131">
        <v>1</v>
      </c>
      <c r="T131">
        <v>21.6</v>
      </c>
      <c r="U131">
        <v>1</v>
      </c>
      <c r="V131">
        <v>21.7</v>
      </c>
      <c r="W131">
        <v>1</v>
      </c>
      <c r="X131">
        <v>26.2</v>
      </c>
      <c r="Y131" s="17">
        <v>31.8</v>
      </c>
      <c r="Z131" s="4">
        <v>32.9</v>
      </c>
      <c r="AA131" s="18">
        <v>33.9</v>
      </c>
      <c r="AB131">
        <v>38.1</v>
      </c>
      <c r="AC131">
        <v>43.8</v>
      </c>
      <c r="AD131">
        <v>2</v>
      </c>
      <c r="AE131">
        <v>8.9999999999999993E-3</v>
      </c>
      <c r="AF131">
        <v>44.2</v>
      </c>
      <c r="AG131">
        <v>3</v>
      </c>
      <c r="AH131">
        <v>1.2999999999999999E-2</v>
      </c>
      <c r="AI131">
        <v>44.8</v>
      </c>
      <c r="AJ131">
        <v>1</v>
      </c>
      <c r="AK131">
        <v>2.1999999999999999E-2</v>
      </c>
      <c r="AL131">
        <v>45.8</v>
      </c>
      <c r="AM131">
        <v>1</v>
      </c>
      <c r="AN131">
        <v>3.7999999999999999E-2</v>
      </c>
      <c r="AO131">
        <v>47.6</v>
      </c>
      <c r="AP131">
        <v>1</v>
      </c>
      <c r="AQ131">
        <v>2.7E-2</v>
      </c>
      <c r="AR131">
        <v>48.9</v>
      </c>
      <c r="AS131">
        <v>1</v>
      </c>
      <c r="AT131">
        <v>0.30499999999999999</v>
      </c>
      <c r="AU131">
        <v>70.400000000000006</v>
      </c>
      <c r="AV131">
        <v>1</v>
      </c>
      <c r="AW131">
        <v>0.14799999999999999</v>
      </c>
      <c r="AX131">
        <v>82.6</v>
      </c>
      <c r="AY131">
        <v>1</v>
      </c>
      <c r="AZ131">
        <v>0.73199999999999998</v>
      </c>
      <c r="BA131">
        <v>308</v>
      </c>
      <c r="BB131">
        <v>1</v>
      </c>
      <c r="BC131">
        <v>5.8000000000000003E-2</v>
      </c>
      <c r="BD131">
        <v>327</v>
      </c>
      <c r="BE131">
        <v>1</v>
      </c>
      <c r="BF131">
        <v>0.88300000000000001</v>
      </c>
      <c r="BG131" s="1" t="s">
        <v>99</v>
      </c>
      <c r="BH131" t="s">
        <v>43</v>
      </c>
      <c r="BI131">
        <v>2</v>
      </c>
      <c r="BJ131" t="s">
        <v>389</v>
      </c>
      <c r="BK131" t="s">
        <v>43</v>
      </c>
      <c r="BM131" t="s">
        <v>410</v>
      </c>
      <c r="BN131" s="2">
        <f>loinc_statistical_checks__32[[#This Row],[max_2]]</f>
        <v>82.6</v>
      </c>
      <c r="BO131">
        <f>loinc_statistical_checks__32[[#This Row],[max_2_n]]</f>
        <v>1</v>
      </c>
      <c r="BP131">
        <f>loinc_statistical_checks__32[[#This Row],[max_n]]+loinc_statistical_checks__32[[#This Row],[max_1_n]]</f>
        <v>2</v>
      </c>
      <c r="BQ131" s="2">
        <f>((3*loinc_statistical_checks__32[[#This Row],[highest_non_outlier_value]])-loinc_statistical_checks__32[[#This Row],[min]])/2</f>
        <v>123.89999999999999</v>
      </c>
      <c r="BR131">
        <v>2</v>
      </c>
    </row>
    <row r="132" spans="1:70" x14ac:dyDescent="0.35">
      <c r="A132" s="1" t="s">
        <v>377</v>
      </c>
      <c r="B132" s="1" t="s">
        <v>378</v>
      </c>
      <c r="C132" s="1" t="s">
        <v>58</v>
      </c>
      <c r="D132" s="1" t="s">
        <v>89</v>
      </c>
      <c r="E132" s="1" t="s">
        <v>170</v>
      </c>
      <c r="F132" s="1" t="s">
        <v>171</v>
      </c>
      <c r="G132">
        <v>3326501</v>
      </c>
      <c r="H132">
        <v>255286</v>
      </c>
      <c r="J132" s="10">
        <f>loinc_statistical_checks__32[[#This Row],[min_n]]</f>
        <v>25</v>
      </c>
      <c r="K132" s="10"/>
      <c r="L132" s="10" t="s">
        <v>427</v>
      </c>
      <c r="M132" s="14">
        <v>1E-4</v>
      </c>
      <c r="N132">
        <v>0</v>
      </c>
      <c r="O132">
        <v>25</v>
      </c>
      <c r="P132">
        <v>8</v>
      </c>
      <c r="Q132">
        <v>1</v>
      </c>
      <c r="R132">
        <v>38</v>
      </c>
      <c r="S132">
        <v>1</v>
      </c>
      <c r="T132">
        <v>42</v>
      </c>
      <c r="U132">
        <v>2</v>
      </c>
      <c r="V132">
        <v>46</v>
      </c>
      <c r="W132">
        <v>1</v>
      </c>
      <c r="X132">
        <v>61</v>
      </c>
      <c r="Y132" s="17">
        <v>87</v>
      </c>
      <c r="Z132" s="4">
        <v>91</v>
      </c>
      <c r="AA132" s="18">
        <v>95</v>
      </c>
      <c r="AB132">
        <v>124</v>
      </c>
      <c r="AC132">
        <v>143</v>
      </c>
      <c r="AD132">
        <v>2</v>
      </c>
      <c r="AE132">
        <v>7.0000000000000001E-3</v>
      </c>
      <c r="AF132">
        <v>144</v>
      </c>
      <c r="AG132">
        <v>5</v>
      </c>
      <c r="AH132">
        <v>7.0000000000000001E-3</v>
      </c>
      <c r="AI132">
        <v>145</v>
      </c>
      <c r="AJ132">
        <v>1</v>
      </c>
      <c r="AK132">
        <v>7.0000000000000001E-3</v>
      </c>
      <c r="AL132">
        <v>146</v>
      </c>
      <c r="AM132">
        <v>2</v>
      </c>
      <c r="AN132">
        <v>7.0000000000000001E-3</v>
      </c>
      <c r="AO132">
        <v>147</v>
      </c>
      <c r="AP132">
        <v>1</v>
      </c>
      <c r="AQ132">
        <v>7.0000000000000001E-3</v>
      </c>
      <c r="AR132">
        <v>148</v>
      </c>
      <c r="AS132">
        <v>3</v>
      </c>
      <c r="AT132">
        <v>7.0000000000000001E-3</v>
      </c>
      <c r="AU132">
        <v>149</v>
      </c>
      <c r="AV132">
        <v>3</v>
      </c>
      <c r="AW132">
        <v>7.0000000000000001E-3</v>
      </c>
      <c r="AX132">
        <v>150</v>
      </c>
      <c r="AY132">
        <v>1</v>
      </c>
      <c r="AZ132">
        <v>2.5999999999999999E-2</v>
      </c>
      <c r="BA132">
        <v>154</v>
      </c>
      <c r="BB132">
        <v>1</v>
      </c>
      <c r="BC132">
        <v>1.2999999999999999E-2</v>
      </c>
      <c r="BD132">
        <v>156</v>
      </c>
      <c r="BE132">
        <v>1</v>
      </c>
      <c r="BF132">
        <v>0.20499999999999999</v>
      </c>
      <c r="BG132" s="1" t="s">
        <v>49</v>
      </c>
      <c r="BJ132" t="s">
        <v>389</v>
      </c>
      <c r="BK132" t="s">
        <v>49</v>
      </c>
      <c r="BM132" t="s">
        <v>199</v>
      </c>
      <c r="BN132" s="2">
        <v>156</v>
      </c>
      <c r="BO132">
        <v>1</v>
      </c>
      <c r="BQ132" s="2">
        <v>234</v>
      </c>
    </row>
    <row r="133" spans="1:70" x14ac:dyDescent="0.35">
      <c r="A133" s="1" t="s">
        <v>379</v>
      </c>
      <c r="B133" s="1" t="s">
        <v>380</v>
      </c>
      <c r="C133" s="1" t="s">
        <v>58</v>
      </c>
      <c r="D133" s="1" t="s">
        <v>89</v>
      </c>
      <c r="E133" s="1" t="s">
        <v>246</v>
      </c>
      <c r="F133" s="1" t="s">
        <v>312</v>
      </c>
      <c r="G133">
        <v>3324331</v>
      </c>
      <c r="H133">
        <v>255273</v>
      </c>
      <c r="J133" s="10">
        <f>loinc_statistical_checks__32[[#This Row],[min_n]]</f>
        <v>23</v>
      </c>
      <c r="K133" s="10"/>
      <c r="L133" s="10" t="s">
        <v>427</v>
      </c>
      <c r="M133" s="14">
        <v>1E-4</v>
      </c>
      <c r="N133">
        <v>0</v>
      </c>
      <c r="O133">
        <v>23</v>
      </c>
      <c r="P133">
        <v>10.3</v>
      </c>
      <c r="Q133">
        <v>1</v>
      </c>
      <c r="R133">
        <v>10.4</v>
      </c>
      <c r="S133">
        <v>4</v>
      </c>
      <c r="T133">
        <v>10.5</v>
      </c>
      <c r="U133">
        <v>6</v>
      </c>
      <c r="V133">
        <v>10.6</v>
      </c>
      <c r="W133">
        <v>27</v>
      </c>
      <c r="X133">
        <v>11.3</v>
      </c>
      <c r="Y133" s="17">
        <v>13.4</v>
      </c>
      <c r="Z133" s="4">
        <v>14.6</v>
      </c>
      <c r="AA133" s="18">
        <v>16.3</v>
      </c>
      <c r="AB133">
        <v>29.4</v>
      </c>
      <c r="AC133">
        <v>40.200000000000003</v>
      </c>
      <c r="AD133">
        <v>1</v>
      </c>
      <c r="AE133">
        <v>5.0000000000000001E-3</v>
      </c>
      <c r="AF133">
        <v>40.4</v>
      </c>
      <c r="AG133">
        <v>1</v>
      </c>
      <c r="AH133">
        <v>7.0000000000000001E-3</v>
      </c>
      <c r="AI133">
        <v>40.700000000000003</v>
      </c>
      <c r="AJ133">
        <v>1</v>
      </c>
      <c r="AK133">
        <v>5.0000000000000001E-3</v>
      </c>
      <c r="AL133">
        <v>40.9</v>
      </c>
      <c r="AM133">
        <v>1</v>
      </c>
      <c r="AN133">
        <v>1.4E-2</v>
      </c>
      <c r="AO133">
        <v>41.5</v>
      </c>
      <c r="AP133">
        <v>1</v>
      </c>
      <c r="AQ133">
        <v>5.0000000000000001E-3</v>
      </c>
      <c r="AR133">
        <v>41.7</v>
      </c>
      <c r="AS133">
        <v>1</v>
      </c>
      <c r="AT133">
        <v>5.8999999999999997E-2</v>
      </c>
      <c r="AU133">
        <v>44.3</v>
      </c>
      <c r="AV133">
        <v>1</v>
      </c>
      <c r="AW133">
        <v>3.9E-2</v>
      </c>
      <c r="AX133">
        <v>46.1</v>
      </c>
      <c r="AY133">
        <v>1</v>
      </c>
      <c r="AZ133">
        <v>4.9000000000000002E-2</v>
      </c>
      <c r="BA133">
        <v>48.5</v>
      </c>
      <c r="BB133">
        <v>1</v>
      </c>
      <c r="BC133">
        <v>0.69899999999999995</v>
      </c>
      <c r="BD133">
        <v>161</v>
      </c>
      <c r="BE133">
        <v>1</v>
      </c>
      <c r="BF133">
        <v>0.39400000000000002</v>
      </c>
      <c r="BG133" s="1" t="s">
        <v>46</v>
      </c>
      <c r="BI133">
        <v>1</v>
      </c>
      <c r="BJ133" t="s">
        <v>390</v>
      </c>
      <c r="BK133" t="s">
        <v>46</v>
      </c>
      <c r="BL133" t="s">
        <v>199</v>
      </c>
      <c r="BN133" s="2">
        <v>48.5</v>
      </c>
      <c r="BO133">
        <v>1</v>
      </c>
      <c r="BP133">
        <v>1</v>
      </c>
      <c r="BQ133" s="2">
        <v>72.75</v>
      </c>
      <c r="BR133">
        <v>1</v>
      </c>
    </row>
    <row r="134" spans="1:70" x14ac:dyDescent="0.35">
      <c r="A134" s="1" t="s">
        <v>381</v>
      </c>
      <c r="B134" s="1" t="s">
        <v>382</v>
      </c>
      <c r="C134" s="1" t="s">
        <v>58</v>
      </c>
      <c r="D134" s="1" t="s">
        <v>89</v>
      </c>
      <c r="E134" s="1" t="s">
        <v>97</v>
      </c>
      <c r="F134" s="1" t="s">
        <v>102</v>
      </c>
      <c r="G134">
        <v>3326547</v>
      </c>
      <c r="H134">
        <v>255286</v>
      </c>
      <c r="J134" s="10">
        <f>loinc_statistical_checks__32[[#This Row],[min_n]]</f>
        <v>27</v>
      </c>
      <c r="K134" s="10"/>
      <c r="L134" s="10" t="s">
        <v>427</v>
      </c>
      <c r="M134" s="14">
        <v>1E-4</v>
      </c>
      <c r="N134">
        <v>0</v>
      </c>
      <c r="O134">
        <v>27</v>
      </c>
      <c r="P134">
        <v>0.45</v>
      </c>
      <c r="Q134">
        <v>1</v>
      </c>
      <c r="R134">
        <v>0.48</v>
      </c>
      <c r="S134">
        <v>1</v>
      </c>
      <c r="T134">
        <v>0.56000000000000005</v>
      </c>
      <c r="U134">
        <v>1</v>
      </c>
      <c r="V134">
        <v>0.59</v>
      </c>
      <c r="W134">
        <v>2</v>
      </c>
      <c r="X134">
        <v>1.61</v>
      </c>
      <c r="Y134" s="17">
        <v>3.1</v>
      </c>
      <c r="Z134" s="4">
        <v>3.72</v>
      </c>
      <c r="AA134" s="18">
        <v>4.3099999999999996</v>
      </c>
      <c r="AB134">
        <v>6.52</v>
      </c>
      <c r="AC134">
        <v>8.64</v>
      </c>
      <c r="AD134">
        <v>1</v>
      </c>
      <c r="AE134">
        <v>6.0000000000000001E-3</v>
      </c>
      <c r="AF134">
        <v>8.69</v>
      </c>
      <c r="AG134">
        <v>1</v>
      </c>
      <c r="AH134">
        <v>3.0000000000000001E-3</v>
      </c>
      <c r="AI134">
        <v>8.7200000000000006</v>
      </c>
      <c r="AJ134">
        <v>1</v>
      </c>
      <c r="AK134">
        <v>7.0000000000000001E-3</v>
      </c>
      <c r="AL134">
        <v>8.7799999999999994</v>
      </c>
      <c r="AM134">
        <v>1</v>
      </c>
      <c r="AN134">
        <v>2.4E-2</v>
      </c>
      <c r="AO134">
        <v>9</v>
      </c>
      <c r="AP134">
        <v>1</v>
      </c>
      <c r="AQ134">
        <v>0.01</v>
      </c>
      <c r="AR134">
        <v>9.09</v>
      </c>
      <c r="AS134">
        <v>2</v>
      </c>
      <c r="AT134">
        <v>3.2000000000000001E-2</v>
      </c>
      <c r="AU134">
        <v>9.39</v>
      </c>
      <c r="AV134">
        <v>1</v>
      </c>
      <c r="AW134">
        <v>6.0000000000000001E-3</v>
      </c>
      <c r="AX134">
        <v>9.4499999999999993</v>
      </c>
      <c r="AY134">
        <v>1</v>
      </c>
      <c r="AZ134">
        <v>0.71299999999999997</v>
      </c>
      <c r="BA134">
        <v>32.97</v>
      </c>
      <c r="BB134">
        <v>1</v>
      </c>
      <c r="BC134">
        <v>0.87</v>
      </c>
      <c r="BD134">
        <v>254</v>
      </c>
      <c r="BE134">
        <v>1</v>
      </c>
      <c r="BF134">
        <v>0.31</v>
      </c>
      <c r="BG134" s="1" t="s">
        <v>43</v>
      </c>
      <c r="BI134">
        <v>2</v>
      </c>
      <c r="BJ134" t="s">
        <v>389</v>
      </c>
      <c r="BK134" t="s">
        <v>43</v>
      </c>
      <c r="BL134" t="s">
        <v>199</v>
      </c>
      <c r="BM134" t="s">
        <v>199</v>
      </c>
      <c r="BN134" s="2">
        <v>9.4499999999999993</v>
      </c>
      <c r="BO134">
        <v>1</v>
      </c>
      <c r="BP134">
        <v>2</v>
      </c>
      <c r="BQ134" s="2">
        <v>14.175000000000001</v>
      </c>
      <c r="BR134">
        <v>2</v>
      </c>
    </row>
    <row r="135" spans="1:70" x14ac:dyDescent="0.35">
      <c r="A135" s="1" t="s">
        <v>383</v>
      </c>
      <c r="B135" s="1" t="s">
        <v>384</v>
      </c>
      <c r="C135" s="1" t="s">
        <v>58</v>
      </c>
      <c r="D135" s="1" t="s">
        <v>89</v>
      </c>
      <c r="E135" s="1" t="s">
        <v>97</v>
      </c>
      <c r="F135" s="1" t="s">
        <v>98</v>
      </c>
      <c r="G135">
        <v>27554</v>
      </c>
      <c r="H135">
        <v>4753</v>
      </c>
      <c r="J135" s="10"/>
      <c r="K135" s="10"/>
      <c r="L135" s="10" t="s">
        <v>428</v>
      </c>
      <c r="M135" s="13">
        <v>0</v>
      </c>
      <c r="N135">
        <v>0</v>
      </c>
      <c r="O135">
        <v>6</v>
      </c>
      <c r="P135">
        <v>0.3</v>
      </c>
      <c r="Q135">
        <v>1</v>
      </c>
      <c r="R135">
        <v>0.8</v>
      </c>
      <c r="S135">
        <v>1</v>
      </c>
      <c r="T135">
        <v>0.9</v>
      </c>
      <c r="U135">
        <v>1</v>
      </c>
      <c r="V135">
        <v>1</v>
      </c>
      <c r="W135">
        <v>19</v>
      </c>
      <c r="X135">
        <v>1</v>
      </c>
      <c r="Y135" s="17">
        <v>822</v>
      </c>
      <c r="Z135" s="4">
        <v>1257</v>
      </c>
      <c r="AA135" s="18">
        <v>1729</v>
      </c>
      <c r="AB135">
        <v>9714.0120000000006</v>
      </c>
      <c r="AC135">
        <v>10681</v>
      </c>
      <c r="AD135">
        <v>1</v>
      </c>
      <c r="AE135">
        <v>0.28699999999999998</v>
      </c>
      <c r="AF135">
        <v>14984</v>
      </c>
      <c r="AG135">
        <v>1</v>
      </c>
      <c r="AH135">
        <v>5.2999999999999999E-2</v>
      </c>
      <c r="AI135">
        <v>15829</v>
      </c>
      <c r="AJ135">
        <v>1</v>
      </c>
      <c r="AK135">
        <v>9.5000000000000001E-2</v>
      </c>
      <c r="AL135">
        <v>17488</v>
      </c>
      <c r="AM135">
        <v>1</v>
      </c>
      <c r="AN135">
        <v>3.4000000000000002E-2</v>
      </c>
      <c r="AO135">
        <v>18103</v>
      </c>
      <c r="AP135">
        <v>1</v>
      </c>
      <c r="AQ135">
        <v>0.26200000000000001</v>
      </c>
      <c r="AR135">
        <v>24539</v>
      </c>
      <c r="AS135">
        <v>1</v>
      </c>
      <c r="AT135">
        <v>0.189</v>
      </c>
      <c r="AU135">
        <v>30267</v>
      </c>
      <c r="AV135">
        <v>1</v>
      </c>
      <c r="AW135">
        <v>0.56699999999999995</v>
      </c>
      <c r="AX135">
        <v>69906</v>
      </c>
      <c r="AY135">
        <v>1</v>
      </c>
      <c r="AZ135">
        <v>0.01</v>
      </c>
      <c r="BA135">
        <v>70644</v>
      </c>
      <c r="BB135">
        <v>1</v>
      </c>
      <c r="BC135">
        <v>0.54600000000000004</v>
      </c>
      <c r="BD135">
        <v>155620</v>
      </c>
      <c r="BE135">
        <v>1</v>
      </c>
      <c r="BF135">
        <v>0.86199999999999999</v>
      </c>
      <c r="BG135" s="1" t="s">
        <v>161</v>
      </c>
      <c r="BH135" t="s">
        <v>40</v>
      </c>
      <c r="BI135">
        <v>3</v>
      </c>
      <c r="BJ135" t="s">
        <v>392</v>
      </c>
      <c r="BK135" t="s">
        <v>46</v>
      </c>
      <c r="BL135" t="s">
        <v>405</v>
      </c>
      <c r="BN135" s="2">
        <f>loinc_statistical_checks__32[[#This Row],[max_1]]</f>
        <v>70644</v>
      </c>
      <c r="BO135">
        <f>loinc_statistical_checks__32[[#This Row],[max_1_n]]</f>
        <v>1</v>
      </c>
      <c r="BP135">
        <f>loinc_statistical_checks__32[[#This Row],[max_n]]</f>
        <v>1</v>
      </c>
      <c r="BQ135" s="2">
        <f>((3*loinc_statistical_checks__32[[#This Row],[highest_non_outlier_value]])-loinc_statistical_checks__32[[#This Row],[min]])/2</f>
        <v>105966</v>
      </c>
      <c r="BR135">
        <v>1</v>
      </c>
    </row>
    <row r="136" spans="1:70" ht="15" thickBot="1" x14ac:dyDescent="0.4">
      <c r="A136" s="1" t="s">
        <v>385</v>
      </c>
      <c r="B136" s="1" t="s">
        <v>386</v>
      </c>
      <c r="C136" s="1" t="s">
        <v>58</v>
      </c>
      <c r="D136" s="1" t="s">
        <v>59</v>
      </c>
      <c r="E136" s="1" t="s">
        <v>107</v>
      </c>
      <c r="F136" s="1" t="s">
        <v>246</v>
      </c>
      <c r="G136">
        <v>256750</v>
      </c>
      <c r="H136">
        <v>86613</v>
      </c>
      <c r="J136" s="10"/>
      <c r="K136" s="10">
        <v>2</v>
      </c>
      <c r="L136" s="10" t="s">
        <v>427</v>
      </c>
      <c r="M136" s="15">
        <v>1</v>
      </c>
      <c r="N136">
        <v>0.8</v>
      </c>
      <c r="O136">
        <v>1</v>
      </c>
      <c r="P136">
        <v>0.9</v>
      </c>
      <c r="Q136">
        <v>1</v>
      </c>
      <c r="R136">
        <v>1.1000000000000001</v>
      </c>
      <c r="S136">
        <v>4</v>
      </c>
      <c r="T136">
        <v>1.2</v>
      </c>
      <c r="U136">
        <v>15</v>
      </c>
      <c r="V136">
        <v>1.3</v>
      </c>
      <c r="W136">
        <v>59</v>
      </c>
      <c r="X136">
        <v>1.4</v>
      </c>
      <c r="Y136" s="19">
        <v>2.7</v>
      </c>
      <c r="Z136" s="20">
        <v>3.4</v>
      </c>
      <c r="AA136" s="21">
        <v>4.3</v>
      </c>
      <c r="AB136">
        <v>22.062000000000001</v>
      </c>
      <c r="AC136">
        <v>60.3</v>
      </c>
      <c r="AD136">
        <v>1</v>
      </c>
      <c r="AE136">
        <v>1.4999999999999999E-2</v>
      </c>
      <c r="AF136">
        <v>61.2</v>
      </c>
      <c r="AG136">
        <v>1</v>
      </c>
      <c r="AH136">
        <v>2.3E-2</v>
      </c>
      <c r="AI136">
        <v>62.6</v>
      </c>
      <c r="AJ136">
        <v>1</v>
      </c>
      <c r="AK136">
        <v>8.0000000000000002E-3</v>
      </c>
      <c r="AL136">
        <v>63.1</v>
      </c>
      <c r="AM136">
        <v>1</v>
      </c>
      <c r="AN136">
        <v>1.2999999999999999E-2</v>
      </c>
      <c r="AO136">
        <v>63.9</v>
      </c>
      <c r="AP136">
        <v>1</v>
      </c>
      <c r="AQ136">
        <v>2E-3</v>
      </c>
      <c r="AR136">
        <v>64</v>
      </c>
      <c r="AS136">
        <v>1</v>
      </c>
      <c r="AT136">
        <v>2.1999999999999999E-2</v>
      </c>
      <c r="AU136">
        <v>65.400000000000006</v>
      </c>
      <c r="AV136">
        <v>1</v>
      </c>
      <c r="AW136">
        <v>8.4000000000000005E-2</v>
      </c>
      <c r="AX136">
        <v>71.3</v>
      </c>
      <c r="AY136">
        <v>1</v>
      </c>
      <c r="AZ136">
        <v>0.53100000000000003</v>
      </c>
      <c r="BA136">
        <v>151</v>
      </c>
      <c r="BB136">
        <v>1</v>
      </c>
      <c r="BC136">
        <v>0.107</v>
      </c>
      <c r="BD136">
        <v>169</v>
      </c>
      <c r="BE136">
        <v>1</v>
      </c>
      <c r="BF136">
        <v>0.874</v>
      </c>
      <c r="BG136" s="1" t="s">
        <v>99</v>
      </c>
      <c r="BH136" t="s">
        <v>43</v>
      </c>
      <c r="BI136">
        <v>2</v>
      </c>
      <c r="BJ136" t="s">
        <v>392</v>
      </c>
      <c r="BK136" t="s">
        <v>49</v>
      </c>
      <c r="BL136" t="s">
        <v>405</v>
      </c>
      <c r="BM136" t="s">
        <v>407</v>
      </c>
      <c r="BN136" s="8">
        <f>loinc_statistical_checks__32[[#This Row],[max]]</f>
        <v>169</v>
      </c>
      <c r="BO136">
        <f>loinc_statistical_checks__32[[#This Row],[max_n]]</f>
        <v>1</v>
      </c>
      <c r="BQ136" s="8">
        <f>((3*loinc_statistical_checks__32[[#This Row],[highest_non_outlier_value]])-loinc_statistical_checks__32[[#This Row],[min]])/2</f>
        <v>253.1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258FE53-328F-4811-A04B-3390909233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0.33300000000000002</xm:f>
              </x14:cfvo>
              <x14:cfIcon iconSet="3TrafficLights1" iconId="0"/>
              <x14:cfIcon iconSet="3Symbols" iconId="2"/>
              <x14:cfIcon iconSet="3Symbols" iconId="0"/>
            </x14:iconSet>
          </x14:cfRule>
          <xm:sqref>AE2:AE136 AH2:AH136 AK2:AK136 AN2:AN136 AQ2:AQ136 AT2:AT136 AW2:AW136 AZ2:AZ136 BC2:BC136 BF2:BF136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F A A B Q S w M E F A A C A A g A P H 5 9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P H 5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+ f V e 4 D E e C + Q I A A H o i A A A T A B w A R m 9 y b X V s Y X M v U 2 V j d G l v b j E u b S C i G A A o o B Q A A A A A A A A A A A A A A A A A A A A A A A A A A A D t l l F P 2 z A U h d 8 r 9 T 9 Y 4 a U V I W r T t N B N f Z h a p k 1 D W 0 f h i U y R m 1 w a C 8 e u b K e i Q v z 3 O b Q I t t i E o b 1 M M y / A u f e e H N + k 6 S c h V Y Q z t N j 9 7 r 9 v t 9 o t m W M B G T r w K C c s R V J h R a Q i K a Y o z S G 9 k R 6 a I A q q 3 U L 6 Z 8 F L k Y J W p n I T z H h a F s B U 5 y O h E E w 5 U / o f 2 f G m 7 + J L C U L G Z a 8 f n Y y i K P 7 G Y C b I B t A R + n K J z q D c A I v n + Q x V k z I e o D O 8 D F M K m K F z N M f p D V 5 B H L I M f S z Z L v M R 2 m B K M q w g E S B L q m R 8 D m s u F F 5 S Q J / 1 p Y V u i G d Y Y d 1 7 K i u d y J y w F T L 1 2 Q 4 b p H L j d f 2 r G V B S E N 0 8 8 X z P R 1 N O y 4 L J y S j y 0 S l L e a Z 9 J / 1 w G P r o e 8 k V L N S W w u T p z + A r Z / C j 6 + + W d u D N B S 9 0 L U O f A G d 6 M 9 V O L 6 p E w b 6 y 1 z u 7 / f r o a q 9 / o H S h 0 2 E h J 0 q U z y 2 n O W Y r 7 X i x X c O T 3 Y X A T F 5 z U e w S V 0 X Z M V z f v 7 v b 3 f B E H w b 0 C Z X u R A p u 1 b 2 P 7 j z 2 u G R d 0 T s b R U H l t C + t 9 d K q G 1 2 v 6 Y U V J K v r F C + B 1 i 5 y T c u H 5 l / V V N / i F R f b W m E X l + G i H n d X W g u + B q F s k y n F U l a F e j 7 9 R J R Q 8 s K w B w Y r f d w N J K R Y U 1 x K o r d c N y g I C 2 4 f p 1 l Z L E E 8 6 g k z t h / 2 z e 2 H f d t A a B k I b Q M D y 8 D A N h B Z B i L T w L w X 9 I a G g X l o U g v I C G a m 9 m O j y X g c j I e 2 l Q Z b + 4 i p V O D b Z G z T T W f j p a I E R P L w T u j 3 L K M n N r 3 R 0 h b m 2 K Y 3 O t q y j G x 6 o 6 M t i / H u V n q j o y 2 L 8 b G r 9 E Z H W x b j k 1 / p j Y 6 2 L M Y P X 6 U 3 O t q y G D / / l d 7 o a M l i 8 W t 8 v A 1 z O V n l I F X C O E v 2 z b V X o 6 E n e X i P v s 7 v p V y G U u W Q 5 N s 1 V / n v i f b X u e + 2 W 4 Q Z v x 1 f x z m o E 3 Y d 6 z x j n d C x j m M d I y k 4 0 v n L p O O g x U G L g x Y H L W + A l o G D l m f Q M h z / H 9 D y A i C 8 C T W s P P E C L r w J m x x l O M p w l O E o w 1 H G P 0 U Z k a M M R x m O M h x l O M p w l O E o w 1 H G n 1 H G T 1 B L A Q I t A B Q A A g A I A D x + f V f 2 X + L u p A A A A P c A A A A S A A A A A A A A A A A A A A A A A A A A A A B D b 2 5 m a W c v U G F j a 2 F n Z S 5 4 b W x Q S w E C L Q A U A A I A C A A 8 f n 1 X D 8 r p q 6 Q A A A D p A A A A E w A A A A A A A A A A A A A A A A D w A A A A W 0 N v b n R l b n R f V H l w Z X N d L n h t b F B L A Q I t A B Q A A g A I A D x + f V e 4 D E e C + Q I A A H o i A A A T A A A A A A A A A A A A A A A A A O E B A A B G b 3 J t d W x h c y 9 T Z W N 0 a W 9 u M S 5 t U E s F B g A A A A A D A A M A w g A A A C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T R A A A A A A A A o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l u Y y U y M H N 0 Y X R p c 3 R p Y 2 F s J T I w Y 2 h l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O T o y O T o x M y 4 y N D E w M T M x W i I g L z 4 8 R W 5 0 c n k g V H l w Z T 0 i R m l s b E N v b H V t b l R 5 c G V z I i B W Y W x 1 Z T 0 i c 0 J n T U R B d 1 l H Q m d Z R 0 F 3 W U R C U U 1 G Q X d V R E J R T U Z B d 1 V G Q l F V R k J R V U Z B d 1 V G Q X d V R k F 3 V U Z B d 1 V G Q X d V R k F 3 V U Z B d 1 V G Q X d V R k F 3 V U Z B d 1 V H Q l F N R E J R P T 0 i I C 8 + P E V u d H J 5 I F R 5 c G U 9 I k Z p b G x D b 2 x 1 b W 5 O Y W 1 l c y I g V m F s d W U 9 I n N b J n F 1 b 3 Q 7 b G 9 p b m N f Y 2 9 k Z S Z x d W 9 0 O y w m c X V v d D t u X 3 J l c 3 V s d H M m c X V v d D s s J n F 1 b 3 Q 7 b l 9 w Y X R p Z W 5 0 c y Z x d W 9 0 O y w m c X V v d D t p d G V t a W Q m c X V v d D s s J n F 1 b 3 Q 7 b G F i Z W w m c X V v d D s s J n F 1 b 3 Q 7 Z m x 1 a W Q m c X V v d D s s J n F 1 b 3 Q 7 Y 2 F 0 Z W d v c n k m c X V v d D s s J n F 1 b 3 Q 7 b G 9 p b m N f b m F t Z S Z x d W 9 0 O y w m c X V v d D t s b 2 l u Y 1 9 w c m 9 w Z X J 0 e S Z x d W 9 0 O y w m c X V v d D t s b 2 l u Y 1 9 j b G F z c 3 R 5 c G U m c X V v d D s s J n F 1 b 3 Q 7 d m F s d W V 1 b 2 0 m c X V v d D s s J n F 1 b 3 Q 7 b l 9 u Z W d h d G l 2 Z V 9 p b X B s Y X V z a W J s Z S Z x d W 9 0 O y w m c X V v d D t t a W 4 u e C Z x d W 9 0 O y w m c X V v d D t t a W 5 f b i Z x d W 9 0 O y w m c X V v d D t t a W 4 r M S Z x d W 9 0 O y w m c X V v d D t t a W 4 r M V 9 u J n F 1 b 3 Q 7 L C Z x d W 9 0 O 2 1 p b i s y J n F 1 b 3 Q 7 L C Z x d W 9 0 O 2 1 p b i s y X 2 4 m c X V v d D s s J n F 1 b 3 Q 7 b W l u K z M m c X V v d D s s J n F 1 b 3 Q 7 b W l u K z N f b i Z x d W 9 0 O y w m c X V v d D t t a W 4 r N C Z x d W 9 0 O y w m c X V v d D t t a W 4 r N F 9 u J n F 1 b 3 Q 7 L C Z x d W 9 0 O 1 A w L j A 1 J n F 1 b 3 Q 7 L C Z x d W 9 0 O 1 A y N S Z x d W 9 0 O y w m c X V v d D t t Z W R p Y W 4 m c X V v d D s s J n F 1 b 3 Q 7 U D c 1 J n F 1 b 3 Q 7 L C Z x d W 9 0 O 1 A 5 O S 4 5 N S 5 4 J n F 1 b 3 Q 7 L C Z x d W 9 0 O 2 1 p b i 5 5 J n F 1 b 3 Q 7 L C Z x d W 9 0 O 1 A 5 O S 4 5 N S 5 5 J n F 1 b 3 Q 7 L C Z x d W 9 0 O 2 1 h e F 8 5 J n F 1 b 3 Q 7 L C Z x d W 9 0 O 2 1 h e F 8 5 X 2 4 m c X V v d D s s J n F 1 b 3 Q 7 b 3 V 0 b G l l c l 9 j a G V j a z E w J n F 1 b 3 Q 7 L C Z x d W 9 0 O 2 1 h e F 8 4 J n F 1 b 3 Q 7 L C Z x d W 9 0 O 2 1 h e F 8 4 X 2 4 m c X V v d D s s J n F 1 b 3 Q 7 b 3 V 0 b G l l c l 9 j a G V j a z k m c X V v d D s s J n F 1 b 3 Q 7 b W F 4 X z c m c X V v d D s s J n F 1 b 3 Q 7 b W F 4 X z d f b i Z x d W 9 0 O y w m c X V v d D t v d X R s a W V y X 2 N o Z W N r O C Z x d W 9 0 O y w m c X V v d D t t Y X h f N i Z x d W 9 0 O y w m c X V v d D t t Y X h f N l 9 u J n F 1 b 3 Q 7 L C Z x d W 9 0 O 2 9 1 d G x p Z X J f Y 2 h l Y 2 s 3 J n F 1 b 3 Q 7 L C Z x d W 9 0 O 2 1 h e F 8 1 J n F 1 b 3 Q 7 L C Z x d W 9 0 O 2 1 h e F 8 1 X 2 4 m c X V v d D s s J n F 1 b 3 Q 7 b 3 V 0 b G l l c l 9 j a G V j a z Y m c X V v d D s s J n F 1 b 3 Q 7 b W F 4 X z Q m c X V v d D s s J n F 1 b 3 Q 7 b W F 4 X z R f b i Z x d W 9 0 O y w m c X V v d D t v d X R s a W V y X 2 N o Z W N r N S Z x d W 9 0 O y w m c X V v d D t t Y X h f M y Z x d W 9 0 O y w m c X V v d D t t Y X h f M 1 9 u J n F 1 b 3 Q 7 L C Z x d W 9 0 O 2 9 1 d G x p Z X J f Y 2 h l Y 2 s 0 J n F 1 b 3 Q 7 L C Z x d W 9 0 O 2 1 h e F 8 y J n F 1 b 3 Q 7 L C Z x d W 9 0 O 2 1 h e F 8 y X 2 4 m c X V v d D s s J n F 1 b 3 Q 7 b 3 V 0 b G l l c l 9 j a G V j a z M m c X V v d D s s J n F 1 b 3 Q 7 b W F 4 X z E m c X V v d D s s J n F 1 b 3 Q 7 b W F 4 X z F f b i Z x d W 9 0 O y w m c X V v d D t v d X R s a W V y X 2 N o Z W N r M i Z x d W 9 0 O y w m c X V v d D t t Y X g m c X V v d D s s J n F 1 b 3 Q 7 b W F 4 X 2 4 m c X V v d D s s J n F 1 b 3 Q 7 b 3 V 0 b G l l c l 9 j a G V j a z E m c X V v d D s s J n F 1 b 3 Q 7 a G l n a G V z d F 9 u b 2 5 f b 3 V 0 b G l l c i Z x d W 9 0 O y w m c X V v d D t o a W d o Z X N 0 X 2 5 v b l 9 v d X R s a W V y X 3 Z h b H V l J n F 1 b 3 Q 7 L C Z x d W 9 0 O 2 h p Z 2 h l c 3 R f b m 9 u X 2 9 1 d G x p Z X J f b i Z x d W 9 0 O y w m c X V v d D t v d X R s a W V y X 2 4 m c X V v d D s s J n F 1 b 3 Q 7 a G l n a F 9 o e X B v d G h f b 3 V 0 b G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l u Y y B z d G F 0 a X N 0 a W N h b C B j a G V j a 3 M v Q X V 0 b 1 J l b W 9 2 Z W R D b 2 x 1 b W 5 z M S 5 7 b G 9 p b m N f Y 2 9 k Z S w w f S Z x d W 9 0 O y w m c X V v d D t T Z W N 0 a W 9 u M S 9 s b 2 l u Y y B z d G F 0 a X N 0 a W N h b C B j a G V j a 3 M v Q X V 0 b 1 J l b W 9 2 Z W R D b 2 x 1 b W 5 z M S 5 7 b l 9 y Z X N 1 b H R z L D F 9 J n F 1 b 3 Q 7 L C Z x d W 9 0 O 1 N l Y 3 R p b 2 4 x L 2 x v a W 5 j I H N 0 Y X R p c 3 R p Y 2 F s I G N o Z W N r c y 9 B d X R v U m V t b 3 Z l Z E N v b H V t b n M x L n t u X 3 B h d G l l b n R z L D J 9 J n F 1 b 3 Q 7 L C Z x d W 9 0 O 1 N l Y 3 R p b 2 4 x L 2 x v a W 5 j I H N 0 Y X R p c 3 R p Y 2 F s I G N o Z W N r c y 9 B d X R v U m V t b 3 Z l Z E N v b H V t b n M x L n t p d G V t a W Q s M 3 0 m c X V v d D s s J n F 1 b 3 Q 7 U 2 V j d G l v b j E v b G 9 p b m M g c 3 R h d G l z d G l j Y W w g Y 2 h l Y 2 t z L 0 F 1 d G 9 S Z W 1 v d m V k Q 2 9 s d W 1 u c z E u e 2 x h Y m V s L D R 9 J n F 1 b 3 Q 7 L C Z x d W 9 0 O 1 N l Y 3 R p b 2 4 x L 2 x v a W 5 j I H N 0 Y X R p c 3 R p Y 2 F s I G N o Z W N r c y 9 B d X R v U m V t b 3 Z l Z E N v b H V t b n M x L n t m b H V p Z C w 1 f S Z x d W 9 0 O y w m c X V v d D t T Z W N 0 a W 9 u M S 9 s b 2 l u Y y B z d G F 0 a X N 0 a W N h b C B j a G V j a 3 M v Q X V 0 b 1 J l b W 9 2 Z W R D b 2 x 1 b W 5 z M S 5 7 Y 2 F 0 Z W d v c n k s N n 0 m c X V v d D s s J n F 1 b 3 Q 7 U 2 V j d G l v b j E v b G 9 p b m M g c 3 R h d G l z d G l j Y W w g Y 2 h l Y 2 t z L 0 F 1 d G 9 S Z W 1 v d m V k Q 2 9 s d W 1 u c z E u e 2 x v a W 5 j X 2 5 h b W U s N 3 0 m c X V v d D s s J n F 1 b 3 Q 7 U 2 V j d G l v b j E v b G 9 p b m M g c 3 R h d G l z d G l j Y W w g Y 2 h l Y 2 t z L 0 F 1 d G 9 S Z W 1 v d m V k Q 2 9 s d W 1 u c z E u e 2 x v a W 5 j X 3 B y b 3 B l c n R 5 L D h 9 J n F 1 b 3 Q 7 L C Z x d W 9 0 O 1 N l Y 3 R p b 2 4 x L 2 x v a W 5 j I H N 0 Y X R p c 3 R p Y 2 F s I G N o Z W N r c y 9 B d X R v U m V t b 3 Z l Z E N v b H V t b n M x L n t s b 2 l u Y 1 9 j b G F z c 3 R 5 c G U s O X 0 m c X V v d D s s J n F 1 b 3 Q 7 U 2 V j d G l v b j E v b G 9 p b m M g c 3 R h d G l z d G l j Y W w g Y 2 h l Y 2 t z L 0 F 1 d G 9 S Z W 1 v d m V k Q 2 9 s d W 1 u c z E u e 3 Z h b H V l d W 9 t L D E w f S Z x d W 9 0 O y w m c X V v d D t T Z W N 0 a W 9 u M S 9 s b 2 l u Y y B z d G F 0 a X N 0 a W N h b C B j a G V j a 3 M v Q X V 0 b 1 J l b W 9 2 Z W R D b 2 x 1 b W 5 z M S 5 7 b l 9 u Z W d h d G l 2 Z V 9 p b X B s Y X V z a W J s Z S w x M X 0 m c X V v d D s s J n F 1 b 3 Q 7 U 2 V j d G l v b j E v b G 9 p b m M g c 3 R h d G l z d G l j Y W w g Y 2 h l Y 2 t z L 0 F 1 d G 9 S Z W 1 v d m V k Q 2 9 s d W 1 u c z E u e 2 1 p b i 5 4 L D E y f S Z x d W 9 0 O y w m c X V v d D t T Z W N 0 a W 9 u M S 9 s b 2 l u Y y B z d G F 0 a X N 0 a W N h b C B j a G V j a 3 M v Q X V 0 b 1 J l b W 9 2 Z W R D b 2 x 1 b W 5 z M S 5 7 b W l u X 2 4 s M T N 9 J n F 1 b 3 Q 7 L C Z x d W 9 0 O 1 N l Y 3 R p b 2 4 x L 2 x v a W 5 j I H N 0 Y X R p c 3 R p Y 2 F s I G N o Z W N r c y 9 B d X R v U m V t b 3 Z l Z E N v b H V t b n M x L n t t a W 4 r M S w x N H 0 m c X V v d D s s J n F 1 b 3 Q 7 U 2 V j d G l v b j E v b G 9 p b m M g c 3 R h d G l z d G l j Y W w g Y 2 h l Y 2 t z L 0 F 1 d G 9 S Z W 1 v d m V k Q 2 9 s d W 1 u c z E u e 2 1 p b i s x X 2 4 s M T V 9 J n F 1 b 3 Q 7 L C Z x d W 9 0 O 1 N l Y 3 R p b 2 4 x L 2 x v a W 5 j I H N 0 Y X R p c 3 R p Y 2 F s I G N o Z W N r c y 9 B d X R v U m V t b 3 Z l Z E N v b H V t b n M x L n t t a W 4 r M i w x N n 0 m c X V v d D s s J n F 1 b 3 Q 7 U 2 V j d G l v b j E v b G 9 p b m M g c 3 R h d G l z d G l j Y W w g Y 2 h l Y 2 t z L 0 F 1 d G 9 S Z W 1 v d m V k Q 2 9 s d W 1 u c z E u e 2 1 p b i s y X 2 4 s M T d 9 J n F 1 b 3 Q 7 L C Z x d W 9 0 O 1 N l Y 3 R p b 2 4 x L 2 x v a W 5 j I H N 0 Y X R p c 3 R p Y 2 F s I G N o Z W N r c y 9 B d X R v U m V t b 3 Z l Z E N v b H V t b n M x L n t t a W 4 r M y w x O H 0 m c X V v d D s s J n F 1 b 3 Q 7 U 2 V j d G l v b j E v b G 9 p b m M g c 3 R h d G l z d G l j Y W w g Y 2 h l Y 2 t z L 0 F 1 d G 9 S Z W 1 v d m V k Q 2 9 s d W 1 u c z E u e 2 1 p b i s z X 2 4 s M T l 9 J n F 1 b 3 Q 7 L C Z x d W 9 0 O 1 N l Y 3 R p b 2 4 x L 2 x v a W 5 j I H N 0 Y X R p c 3 R p Y 2 F s I G N o Z W N r c y 9 B d X R v U m V t b 3 Z l Z E N v b H V t b n M x L n t t a W 4 r N C w y M H 0 m c X V v d D s s J n F 1 b 3 Q 7 U 2 V j d G l v b j E v b G 9 p b m M g c 3 R h d G l z d G l j Y W w g Y 2 h l Y 2 t z L 0 F 1 d G 9 S Z W 1 v d m V k Q 2 9 s d W 1 u c z E u e 2 1 p b i s 0 X 2 4 s M j F 9 J n F 1 b 3 Q 7 L C Z x d W 9 0 O 1 N l Y 3 R p b 2 4 x L 2 x v a W 5 j I H N 0 Y X R p c 3 R p Y 2 F s I G N o Z W N r c y 9 B d X R v U m V t b 3 Z l Z E N v b H V t b n M x L n t Q M C 4 w N S w y M n 0 m c X V v d D s s J n F 1 b 3 Q 7 U 2 V j d G l v b j E v b G 9 p b m M g c 3 R h d G l z d G l j Y W w g Y 2 h l Y 2 t z L 0 F 1 d G 9 S Z W 1 v d m V k Q 2 9 s d W 1 u c z E u e 1 A y N S w y M 3 0 m c X V v d D s s J n F 1 b 3 Q 7 U 2 V j d G l v b j E v b G 9 p b m M g c 3 R h d G l z d G l j Y W w g Y 2 h l Y 2 t z L 0 F 1 d G 9 S Z W 1 v d m V k Q 2 9 s d W 1 u c z E u e 2 1 l Z G l h b i w y N H 0 m c X V v d D s s J n F 1 b 3 Q 7 U 2 V j d G l v b j E v b G 9 p b m M g c 3 R h d G l z d G l j Y W w g Y 2 h l Y 2 t z L 0 F 1 d G 9 S Z W 1 v d m V k Q 2 9 s d W 1 u c z E u e 1 A 3 N S w y N X 0 m c X V v d D s s J n F 1 b 3 Q 7 U 2 V j d G l v b j E v b G 9 p b m M g c 3 R h d G l z d G l j Y W w g Y 2 h l Y 2 t z L 0 F 1 d G 9 S Z W 1 v d m V k Q 2 9 s d W 1 u c z E u e 1 A 5 O S 4 5 N S 5 4 L D I 2 f S Z x d W 9 0 O y w m c X V v d D t T Z W N 0 a W 9 u M S 9 s b 2 l u Y y B z d G F 0 a X N 0 a W N h b C B j a G V j a 3 M v Q X V 0 b 1 J l b W 9 2 Z W R D b 2 x 1 b W 5 z M S 5 7 b W l u L n k s M j d 9 J n F 1 b 3 Q 7 L C Z x d W 9 0 O 1 N l Y 3 R p b 2 4 x L 2 x v a W 5 j I H N 0 Y X R p c 3 R p Y 2 F s I G N o Z W N r c y 9 B d X R v U m V t b 3 Z l Z E N v b H V t b n M x L n t Q O T k u O T U u e S w y O H 0 m c X V v d D s s J n F 1 b 3 Q 7 U 2 V j d G l v b j E v b G 9 p b m M g c 3 R h d G l z d G l j Y W w g Y 2 h l Y 2 t z L 0 F 1 d G 9 S Z W 1 v d m V k Q 2 9 s d W 1 u c z E u e 2 1 h e F 8 5 L D I 5 f S Z x d W 9 0 O y w m c X V v d D t T Z W N 0 a W 9 u M S 9 s b 2 l u Y y B z d G F 0 a X N 0 a W N h b C B j a G V j a 3 M v Q X V 0 b 1 J l b W 9 2 Z W R D b 2 x 1 b W 5 z M S 5 7 b W F 4 X z l f b i w z M H 0 m c X V v d D s s J n F 1 b 3 Q 7 U 2 V j d G l v b j E v b G 9 p b m M g c 3 R h d G l z d G l j Y W w g Y 2 h l Y 2 t z L 0 F 1 d G 9 S Z W 1 v d m V k Q 2 9 s d W 1 u c z E u e 2 9 1 d G x p Z X J f Y 2 h l Y 2 s x M C w z M X 0 m c X V v d D s s J n F 1 b 3 Q 7 U 2 V j d G l v b j E v b G 9 p b m M g c 3 R h d G l z d G l j Y W w g Y 2 h l Y 2 t z L 0 F 1 d G 9 S Z W 1 v d m V k Q 2 9 s d W 1 u c z E u e 2 1 h e F 8 4 L D M y f S Z x d W 9 0 O y w m c X V v d D t T Z W N 0 a W 9 u M S 9 s b 2 l u Y y B z d G F 0 a X N 0 a W N h b C B j a G V j a 3 M v Q X V 0 b 1 J l b W 9 2 Z W R D b 2 x 1 b W 5 z M S 5 7 b W F 4 X z h f b i w z M 3 0 m c X V v d D s s J n F 1 b 3 Q 7 U 2 V j d G l v b j E v b G 9 p b m M g c 3 R h d G l z d G l j Y W w g Y 2 h l Y 2 t z L 0 F 1 d G 9 S Z W 1 v d m V k Q 2 9 s d W 1 u c z E u e 2 9 1 d G x p Z X J f Y 2 h l Y 2 s 5 L D M 0 f S Z x d W 9 0 O y w m c X V v d D t T Z W N 0 a W 9 u M S 9 s b 2 l u Y y B z d G F 0 a X N 0 a W N h b C B j a G V j a 3 M v Q X V 0 b 1 J l b W 9 2 Z W R D b 2 x 1 b W 5 z M S 5 7 b W F 4 X z c s M z V 9 J n F 1 b 3 Q 7 L C Z x d W 9 0 O 1 N l Y 3 R p b 2 4 x L 2 x v a W 5 j I H N 0 Y X R p c 3 R p Y 2 F s I G N o Z W N r c y 9 B d X R v U m V t b 3 Z l Z E N v b H V t b n M x L n t t Y X h f N 1 9 u L D M 2 f S Z x d W 9 0 O y w m c X V v d D t T Z W N 0 a W 9 u M S 9 s b 2 l u Y y B z d G F 0 a X N 0 a W N h b C B j a G V j a 3 M v Q X V 0 b 1 J l b W 9 2 Z W R D b 2 x 1 b W 5 z M S 5 7 b 3 V 0 b G l l c l 9 j a G V j a z g s M z d 9 J n F 1 b 3 Q 7 L C Z x d W 9 0 O 1 N l Y 3 R p b 2 4 x L 2 x v a W 5 j I H N 0 Y X R p c 3 R p Y 2 F s I G N o Z W N r c y 9 B d X R v U m V t b 3 Z l Z E N v b H V t b n M x L n t t Y X h f N i w z O H 0 m c X V v d D s s J n F 1 b 3 Q 7 U 2 V j d G l v b j E v b G 9 p b m M g c 3 R h d G l z d G l j Y W w g Y 2 h l Y 2 t z L 0 F 1 d G 9 S Z W 1 v d m V k Q 2 9 s d W 1 u c z E u e 2 1 h e F 8 2 X 2 4 s M z l 9 J n F 1 b 3 Q 7 L C Z x d W 9 0 O 1 N l Y 3 R p b 2 4 x L 2 x v a W 5 j I H N 0 Y X R p c 3 R p Y 2 F s I G N o Z W N r c y 9 B d X R v U m V t b 3 Z l Z E N v b H V t b n M x L n t v d X R s a W V y X 2 N o Z W N r N y w 0 M H 0 m c X V v d D s s J n F 1 b 3 Q 7 U 2 V j d G l v b j E v b G 9 p b m M g c 3 R h d G l z d G l j Y W w g Y 2 h l Y 2 t z L 0 F 1 d G 9 S Z W 1 v d m V k Q 2 9 s d W 1 u c z E u e 2 1 h e F 8 1 L D Q x f S Z x d W 9 0 O y w m c X V v d D t T Z W N 0 a W 9 u M S 9 s b 2 l u Y y B z d G F 0 a X N 0 a W N h b C B j a G V j a 3 M v Q X V 0 b 1 J l b W 9 2 Z W R D b 2 x 1 b W 5 z M S 5 7 b W F 4 X z V f b i w 0 M n 0 m c X V v d D s s J n F 1 b 3 Q 7 U 2 V j d G l v b j E v b G 9 p b m M g c 3 R h d G l z d G l j Y W w g Y 2 h l Y 2 t z L 0 F 1 d G 9 S Z W 1 v d m V k Q 2 9 s d W 1 u c z E u e 2 9 1 d G x p Z X J f Y 2 h l Y 2 s 2 L D Q z f S Z x d W 9 0 O y w m c X V v d D t T Z W N 0 a W 9 u M S 9 s b 2 l u Y y B z d G F 0 a X N 0 a W N h b C B j a G V j a 3 M v Q X V 0 b 1 J l b W 9 2 Z W R D b 2 x 1 b W 5 z M S 5 7 b W F 4 X z Q s N D R 9 J n F 1 b 3 Q 7 L C Z x d W 9 0 O 1 N l Y 3 R p b 2 4 x L 2 x v a W 5 j I H N 0 Y X R p c 3 R p Y 2 F s I G N o Z W N r c y 9 B d X R v U m V t b 3 Z l Z E N v b H V t b n M x L n t t Y X h f N F 9 u L D Q 1 f S Z x d W 9 0 O y w m c X V v d D t T Z W N 0 a W 9 u M S 9 s b 2 l u Y y B z d G F 0 a X N 0 a W N h b C B j a G V j a 3 M v Q X V 0 b 1 J l b W 9 2 Z W R D b 2 x 1 b W 5 z M S 5 7 b 3 V 0 b G l l c l 9 j a G V j a z U s N D Z 9 J n F 1 b 3 Q 7 L C Z x d W 9 0 O 1 N l Y 3 R p b 2 4 x L 2 x v a W 5 j I H N 0 Y X R p c 3 R p Y 2 F s I G N o Z W N r c y 9 B d X R v U m V t b 3 Z l Z E N v b H V t b n M x L n t t Y X h f M y w 0 N 3 0 m c X V v d D s s J n F 1 b 3 Q 7 U 2 V j d G l v b j E v b G 9 p b m M g c 3 R h d G l z d G l j Y W w g Y 2 h l Y 2 t z L 0 F 1 d G 9 S Z W 1 v d m V k Q 2 9 s d W 1 u c z E u e 2 1 h e F 8 z X 2 4 s N D h 9 J n F 1 b 3 Q 7 L C Z x d W 9 0 O 1 N l Y 3 R p b 2 4 x L 2 x v a W 5 j I H N 0 Y X R p c 3 R p Y 2 F s I G N o Z W N r c y 9 B d X R v U m V t b 3 Z l Z E N v b H V t b n M x L n t v d X R s a W V y X 2 N o Z W N r N C w 0 O X 0 m c X V v d D s s J n F 1 b 3 Q 7 U 2 V j d G l v b j E v b G 9 p b m M g c 3 R h d G l z d G l j Y W w g Y 2 h l Y 2 t z L 0 F 1 d G 9 S Z W 1 v d m V k Q 2 9 s d W 1 u c z E u e 2 1 h e F 8 y L D U w f S Z x d W 9 0 O y w m c X V v d D t T Z W N 0 a W 9 u M S 9 s b 2 l u Y y B z d G F 0 a X N 0 a W N h b C B j a G V j a 3 M v Q X V 0 b 1 J l b W 9 2 Z W R D b 2 x 1 b W 5 z M S 5 7 b W F 4 X z J f b i w 1 M X 0 m c X V v d D s s J n F 1 b 3 Q 7 U 2 V j d G l v b j E v b G 9 p b m M g c 3 R h d G l z d G l j Y W w g Y 2 h l Y 2 t z L 0 F 1 d G 9 S Z W 1 v d m V k Q 2 9 s d W 1 u c z E u e 2 9 1 d G x p Z X J f Y 2 h l Y 2 s z L D U y f S Z x d W 9 0 O y w m c X V v d D t T Z W N 0 a W 9 u M S 9 s b 2 l u Y y B z d G F 0 a X N 0 a W N h b C B j a G V j a 3 M v Q X V 0 b 1 J l b W 9 2 Z W R D b 2 x 1 b W 5 z M S 5 7 b W F 4 X z E s N T N 9 J n F 1 b 3 Q 7 L C Z x d W 9 0 O 1 N l Y 3 R p b 2 4 x L 2 x v a W 5 j I H N 0 Y X R p c 3 R p Y 2 F s I G N o Z W N r c y 9 B d X R v U m V t b 3 Z l Z E N v b H V t b n M x L n t t Y X h f M V 9 u L D U 0 f S Z x d W 9 0 O y w m c X V v d D t T Z W N 0 a W 9 u M S 9 s b 2 l u Y y B z d G F 0 a X N 0 a W N h b C B j a G V j a 3 M v Q X V 0 b 1 J l b W 9 2 Z W R D b 2 x 1 b W 5 z M S 5 7 b 3 V 0 b G l l c l 9 j a G V j a z I s N T V 9 J n F 1 b 3 Q 7 L C Z x d W 9 0 O 1 N l Y 3 R p b 2 4 x L 2 x v a W 5 j I H N 0 Y X R p c 3 R p Y 2 F s I G N o Z W N r c y 9 B d X R v U m V t b 3 Z l Z E N v b H V t b n M x L n t t Y X g s N T Z 9 J n F 1 b 3 Q 7 L C Z x d W 9 0 O 1 N l Y 3 R p b 2 4 x L 2 x v a W 5 j I H N 0 Y X R p c 3 R p Y 2 F s I G N o Z W N r c y 9 B d X R v U m V t b 3 Z l Z E N v b H V t b n M x L n t t Y X h f b i w 1 N 3 0 m c X V v d D s s J n F 1 b 3 Q 7 U 2 V j d G l v b j E v b G 9 p b m M g c 3 R h d G l z d G l j Y W w g Y 2 h l Y 2 t z L 0 F 1 d G 9 S Z W 1 v d m V k Q 2 9 s d W 1 u c z E u e 2 9 1 d G x p Z X J f Y 2 h l Y 2 s x L D U 4 f S Z x d W 9 0 O y w m c X V v d D t T Z W N 0 a W 9 u M S 9 s b 2 l u Y y B z d G F 0 a X N 0 a W N h b C B j a G V j a 3 M v Q X V 0 b 1 J l b W 9 2 Z W R D b 2 x 1 b W 5 z M S 5 7 a G l n a G V z d F 9 u b 2 5 f b 3 V 0 b G l l c i w 1 O X 0 m c X V v d D s s J n F 1 b 3 Q 7 U 2 V j d G l v b j E v b G 9 p b m M g c 3 R h d G l z d G l j Y W w g Y 2 h l Y 2 t z L 0 F 1 d G 9 S Z W 1 v d m V k Q 2 9 s d W 1 u c z E u e 2 h p Z 2 h l c 3 R f b m 9 u X 2 9 1 d G x p Z X J f d m F s d W U s N j B 9 J n F 1 b 3 Q 7 L C Z x d W 9 0 O 1 N l Y 3 R p b 2 4 x L 2 x v a W 5 j I H N 0 Y X R p c 3 R p Y 2 F s I G N o Z W N r c y 9 B d X R v U m V t b 3 Z l Z E N v b H V t b n M x L n t o a W d o Z X N 0 X 2 5 v b l 9 v d X R s a W V y X 2 4 s N j F 9 J n F 1 b 3 Q 7 L C Z x d W 9 0 O 1 N l Y 3 R p b 2 4 x L 2 x v a W 5 j I H N 0 Y X R p c 3 R p Y 2 F s I G N o Z W N r c y 9 B d X R v U m V t b 3 Z l Z E N v b H V t b n M x L n t v d X R s a W V y X 2 4 s N j J 9 J n F 1 b 3 Q 7 L C Z x d W 9 0 O 1 N l Y 3 R p b 2 4 x L 2 x v a W 5 j I H N 0 Y X R p c 3 R p Y 2 F s I G N o Z W N r c y 9 B d X R v U m V t b 3 Z l Z E N v b H V t b n M x L n t o a W d o X 2 h 5 c G 9 0 a F 9 v d X R s a W V y L D Y z f S Z x d W 9 0 O 1 0 s J n F 1 b 3 Q 7 Q 2 9 s d W 1 u Q 2 9 1 b n Q m c X V v d D s 6 N j Q s J n F 1 b 3 Q 7 S 2 V 5 Q 2 9 s d W 1 u T m F t Z X M m c X V v d D s 6 W 1 0 s J n F 1 b 3 Q 7 Q 2 9 s d W 1 u S W R l b n R p d G l l c y Z x d W 9 0 O z p b J n F 1 b 3 Q 7 U 2 V j d G l v b j E v b G 9 p b m M g c 3 R h d G l z d G l j Y W w g Y 2 h l Y 2 t z L 0 F 1 d G 9 S Z W 1 v d m V k Q 2 9 s d W 1 u c z E u e 2 x v a W 5 j X 2 N v Z G U s M H 0 m c X V v d D s s J n F 1 b 3 Q 7 U 2 V j d G l v b j E v b G 9 p b m M g c 3 R h d G l z d G l j Y W w g Y 2 h l Y 2 t z L 0 F 1 d G 9 S Z W 1 v d m V k Q 2 9 s d W 1 u c z E u e 2 5 f c m V z d W x 0 c y w x f S Z x d W 9 0 O y w m c X V v d D t T Z W N 0 a W 9 u M S 9 s b 2 l u Y y B z d G F 0 a X N 0 a W N h b C B j a G V j a 3 M v Q X V 0 b 1 J l b W 9 2 Z W R D b 2 x 1 b W 5 z M S 5 7 b l 9 w Y X R p Z W 5 0 c y w y f S Z x d W 9 0 O y w m c X V v d D t T Z W N 0 a W 9 u M S 9 s b 2 l u Y y B z d G F 0 a X N 0 a W N h b C B j a G V j a 3 M v Q X V 0 b 1 J l b W 9 2 Z W R D b 2 x 1 b W 5 z M S 5 7 a X R l b W l k L D N 9 J n F 1 b 3 Q 7 L C Z x d W 9 0 O 1 N l Y 3 R p b 2 4 x L 2 x v a W 5 j I H N 0 Y X R p c 3 R p Y 2 F s I G N o Z W N r c y 9 B d X R v U m V t b 3 Z l Z E N v b H V t b n M x L n t s Y W J l b C w 0 f S Z x d W 9 0 O y w m c X V v d D t T Z W N 0 a W 9 u M S 9 s b 2 l u Y y B z d G F 0 a X N 0 a W N h b C B j a G V j a 3 M v Q X V 0 b 1 J l b W 9 2 Z W R D b 2 x 1 b W 5 z M S 5 7 Z m x 1 a W Q s N X 0 m c X V v d D s s J n F 1 b 3 Q 7 U 2 V j d G l v b j E v b G 9 p b m M g c 3 R h d G l z d G l j Y W w g Y 2 h l Y 2 t z L 0 F 1 d G 9 S Z W 1 v d m V k Q 2 9 s d W 1 u c z E u e 2 N h d G V n b 3 J 5 L D Z 9 J n F 1 b 3 Q 7 L C Z x d W 9 0 O 1 N l Y 3 R p b 2 4 x L 2 x v a W 5 j I H N 0 Y X R p c 3 R p Y 2 F s I G N o Z W N r c y 9 B d X R v U m V t b 3 Z l Z E N v b H V t b n M x L n t s b 2 l u Y 1 9 u Y W 1 l L D d 9 J n F 1 b 3 Q 7 L C Z x d W 9 0 O 1 N l Y 3 R p b 2 4 x L 2 x v a W 5 j I H N 0 Y X R p c 3 R p Y 2 F s I G N o Z W N r c y 9 B d X R v U m V t b 3 Z l Z E N v b H V t b n M x L n t s b 2 l u Y 1 9 w c m 9 w Z X J 0 e S w 4 f S Z x d W 9 0 O y w m c X V v d D t T Z W N 0 a W 9 u M S 9 s b 2 l u Y y B z d G F 0 a X N 0 a W N h b C B j a G V j a 3 M v Q X V 0 b 1 J l b W 9 2 Z W R D b 2 x 1 b W 5 z M S 5 7 b G 9 p b m N f Y 2 x h c 3 N 0 e X B l L D l 9 J n F 1 b 3 Q 7 L C Z x d W 9 0 O 1 N l Y 3 R p b 2 4 x L 2 x v a W 5 j I H N 0 Y X R p c 3 R p Y 2 F s I G N o Z W N r c y 9 B d X R v U m V t b 3 Z l Z E N v b H V t b n M x L n t 2 Y W x 1 Z X V v b S w x M H 0 m c X V v d D s s J n F 1 b 3 Q 7 U 2 V j d G l v b j E v b G 9 p b m M g c 3 R h d G l z d G l j Y W w g Y 2 h l Y 2 t z L 0 F 1 d G 9 S Z W 1 v d m V k Q 2 9 s d W 1 u c z E u e 2 5 f b m V n Y X R p d m V f a W 1 w b G F 1 c 2 l i b G U s M T F 9 J n F 1 b 3 Q 7 L C Z x d W 9 0 O 1 N l Y 3 R p b 2 4 x L 2 x v a W 5 j I H N 0 Y X R p c 3 R p Y 2 F s I G N o Z W N r c y 9 B d X R v U m V t b 3 Z l Z E N v b H V t b n M x L n t t a W 4 u e C w x M n 0 m c X V v d D s s J n F 1 b 3 Q 7 U 2 V j d G l v b j E v b G 9 p b m M g c 3 R h d G l z d G l j Y W w g Y 2 h l Y 2 t z L 0 F 1 d G 9 S Z W 1 v d m V k Q 2 9 s d W 1 u c z E u e 2 1 p b l 9 u L D E z f S Z x d W 9 0 O y w m c X V v d D t T Z W N 0 a W 9 u M S 9 s b 2 l u Y y B z d G F 0 a X N 0 a W N h b C B j a G V j a 3 M v Q X V 0 b 1 J l b W 9 2 Z W R D b 2 x 1 b W 5 z M S 5 7 b W l u K z E s M T R 9 J n F 1 b 3 Q 7 L C Z x d W 9 0 O 1 N l Y 3 R p b 2 4 x L 2 x v a W 5 j I H N 0 Y X R p c 3 R p Y 2 F s I G N o Z W N r c y 9 B d X R v U m V t b 3 Z l Z E N v b H V t b n M x L n t t a W 4 r M V 9 u L D E 1 f S Z x d W 9 0 O y w m c X V v d D t T Z W N 0 a W 9 u M S 9 s b 2 l u Y y B z d G F 0 a X N 0 a W N h b C B j a G V j a 3 M v Q X V 0 b 1 J l b W 9 2 Z W R D b 2 x 1 b W 5 z M S 5 7 b W l u K z I s M T Z 9 J n F 1 b 3 Q 7 L C Z x d W 9 0 O 1 N l Y 3 R p b 2 4 x L 2 x v a W 5 j I H N 0 Y X R p c 3 R p Y 2 F s I G N o Z W N r c y 9 B d X R v U m V t b 3 Z l Z E N v b H V t b n M x L n t t a W 4 r M l 9 u L D E 3 f S Z x d W 9 0 O y w m c X V v d D t T Z W N 0 a W 9 u M S 9 s b 2 l u Y y B z d G F 0 a X N 0 a W N h b C B j a G V j a 3 M v Q X V 0 b 1 J l b W 9 2 Z W R D b 2 x 1 b W 5 z M S 5 7 b W l u K z M s M T h 9 J n F 1 b 3 Q 7 L C Z x d W 9 0 O 1 N l Y 3 R p b 2 4 x L 2 x v a W 5 j I H N 0 Y X R p c 3 R p Y 2 F s I G N o Z W N r c y 9 B d X R v U m V t b 3 Z l Z E N v b H V t b n M x L n t t a W 4 r M 1 9 u L D E 5 f S Z x d W 9 0 O y w m c X V v d D t T Z W N 0 a W 9 u M S 9 s b 2 l u Y y B z d G F 0 a X N 0 a W N h b C B j a G V j a 3 M v Q X V 0 b 1 J l b W 9 2 Z W R D b 2 x 1 b W 5 z M S 5 7 b W l u K z Q s M j B 9 J n F 1 b 3 Q 7 L C Z x d W 9 0 O 1 N l Y 3 R p b 2 4 x L 2 x v a W 5 j I H N 0 Y X R p c 3 R p Y 2 F s I G N o Z W N r c y 9 B d X R v U m V t b 3 Z l Z E N v b H V t b n M x L n t t a W 4 r N F 9 u L D I x f S Z x d W 9 0 O y w m c X V v d D t T Z W N 0 a W 9 u M S 9 s b 2 l u Y y B z d G F 0 a X N 0 a W N h b C B j a G V j a 3 M v Q X V 0 b 1 J l b W 9 2 Z W R D b 2 x 1 b W 5 z M S 5 7 U D A u M D U s M j J 9 J n F 1 b 3 Q 7 L C Z x d W 9 0 O 1 N l Y 3 R p b 2 4 x L 2 x v a W 5 j I H N 0 Y X R p c 3 R p Y 2 F s I G N o Z W N r c y 9 B d X R v U m V t b 3 Z l Z E N v b H V t b n M x L n t Q M j U s M j N 9 J n F 1 b 3 Q 7 L C Z x d W 9 0 O 1 N l Y 3 R p b 2 4 x L 2 x v a W 5 j I H N 0 Y X R p c 3 R p Y 2 F s I G N o Z W N r c y 9 B d X R v U m V t b 3 Z l Z E N v b H V t b n M x L n t t Z W R p Y W 4 s M j R 9 J n F 1 b 3 Q 7 L C Z x d W 9 0 O 1 N l Y 3 R p b 2 4 x L 2 x v a W 5 j I H N 0 Y X R p c 3 R p Y 2 F s I G N o Z W N r c y 9 B d X R v U m V t b 3 Z l Z E N v b H V t b n M x L n t Q N z U s M j V 9 J n F 1 b 3 Q 7 L C Z x d W 9 0 O 1 N l Y 3 R p b 2 4 x L 2 x v a W 5 j I H N 0 Y X R p c 3 R p Y 2 F s I G N o Z W N r c y 9 B d X R v U m V t b 3 Z l Z E N v b H V t b n M x L n t Q O T k u O T U u e C w y N n 0 m c X V v d D s s J n F 1 b 3 Q 7 U 2 V j d G l v b j E v b G 9 p b m M g c 3 R h d G l z d G l j Y W w g Y 2 h l Y 2 t z L 0 F 1 d G 9 S Z W 1 v d m V k Q 2 9 s d W 1 u c z E u e 2 1 p b i 5 5 L D I 3 f S Z x d W 9 0 O y w m c X V v d D t T Z W N 0 a W 9 u M S 9 s b 2 l u Y y B z d G F 0 a X N 0 a W N h b C B j a G V j a 3 M v Q X V 0 b 1 J l b W 9 2 Z W R D b 2 x 1 b W 5 z M S 5 7 U D k 5 L j k 1 L n k s M j h 9 J n F 1 b 3 Q 7 L C Z x d W 9 0 O 1 N l Y 3 R p b 2 4 x L 2 x v a W 5 j I H N 0 Y X R p c 3 R p Y 2 F s I G N o Z W N r c y 9 B d X R v U m V t b 3 Z l Z E N v b H V t b n M x L n t t Y X h f O S w y O X 0 m c X V v d D s s J n F 1 b 3 Q 7 U 2 V j d G l v b j E v b G 9 p b m M g c 3 R h d G l z d G l j Y W w g Y 2 h l Y 2 t z L 0 F 1 d G 9 S Z W 1 v d m V k Q 2 9 s d W 1 u c z E u e 2 1 h e F 8 5 X 2 4 s M z B 9 J n F 1 b 3 Q 7 L C Z x d W 9 0 O 1 N l Y 3 R p b 2 4 x L 2 x v a W 5 j I H N 0 Y X R p c 3 R p Y 2 F s I G N o Z W N r c y 9 B d X R v U m V t b 3 Z l Z E N v b H V t b n M x L n t v d X R s a W V y X 2 N o Z W N r M T A s M z F 9 J n F 1 b 3 Q 7 L C Z x d W 9 0 O 1 N l Y 3 R p b 2 4 x L 2 x v a W 5 j I H N 0 Y X R p c 3 R p Y 2 F s I G N o Z W N r c y 9 B d X R v U m V t b 3 Z l Z E N v b H V t b n M x L n t t Y X h f O C w z M n 0 m c X V v d D s s J n F 1 b 3 Q 7 U 2 V j d G l v b j E v b G 9 p b m M g c 3 R h d G l z d G l j Y W w g Y 2 h l Y 2 t z L 0 F 1 d G 9 S Z W 1 v d m V k Q 2 9 s d W 1 u c z E u e 2 1 h e F 8 4 X 2 4 s M z N 9 J n F 1 b 3 Q 7 L C Z x d W 9 0 O 1 N l Y 3 R p b 2 4 x L 2 x v a W 5 j I H N 0 Y X R p c 3 R p Y 2 F s I G N o Z W N r c y 9 B d X R v U m V t b 3 Z l Z E N v b H V t b n M x L n t v d X R s a W V y X 2 N o Z W N r O S w z N H 0 m c X V v d D s s J n F 1 b 3 Q 7 U 2 V j d G l v b j E v b G 9 p b m M g c 3 R h d G l z d G l j Y W w g Y 2 h l Y 2 t z L 0 F 1 d G 9 S Z W 1 v d m V k Q 2 9 s d W 1 u c z E u e 2 1 h e F 8 3 L D M 1 f S Z x d W 9 0 O y w m c X V v d D t T Z W N 0 a W 9 u M S 9 s b 2 l u Y y B z d G F 0 a X N 0 a W N h b C B j a G V j a 3 M v Q X V 0 b 1 J l b W 9 2 Z W R D b 2 x 1 b W 5 z M S 5 7 b W F 4 X z d f b i w z N n 0 m c X V v d D s s J n F 1 b 3 Q 7 U 2 V j d G l v b j E v b G 9 p b m M g c 3 R h d G l z d G l j Y W w g Y 2 h l Y 2 t z L 0 F 1 d G 9 S Z W 1 v d m V k Q 2 9 s d W 1 u c z E u e 2 9 1 d G x p Z X J f Y 2 h l Y 2 s 4 L D M 3 f S Z x d W 9 0 O y w m c X V v d D t T Z W N 0 a W 9 u M S 9 s b 2 l u Y y B z d G F 0 a X N 0 a W N h b C B j a G V j a 3 M v Q X V 0 b 1 J l b W 9 2 Z W R D b 2 x 1 b W 5 z M S 5 7 b W F 4 X z Y s M z h 9 J n F 1 b 3 Q 7 L C Z x d W 9 0 O 1 N l Y 3 R p b 2 4 x L 2 x v a W 5 j I H N 0 Y X R p c 3 R p Y 2 F s I G N o Z W N r c y 9 B d X R v U m V t b 3 Z l Z E N v b H V t b n M x L n t t Y X h f N l 9 u L D M 5 f S Z x d W 9 0 O y w m c X V v d D t T Z W N 0 a W 9 u M S 9 s b 2 l u Y y B z d G F 0 a X N 0 a W N h b C B j a G V j a 3 M v Q X V 0 b 1 J l b W 9 2 Z W R D b 2 x 1 b W 5 z M S 5 7 b 3 V 0 b G l l c l 9 j a G V j a z c s N D B 9 J n F 1 b 3 Q 7 L C Z x d W 9 0 O 1 N l Y 3 R p b 2 4 x L 2 x v a W 5 j I H N 0 Y X R p c 3 R p Y 2 F s I G N o Z W N r c y 9 B d X R v U m V t b 3 Z l Z E N v b H V t b n M x L n t t Y X h f N S w 0 M X 0 m c X V v d D s s J n F 1 b 3 Q 7 U 2 V j d G l v b j E v b G 9 p b m M g c 3 R h d G l z d G l j Y W w g Y 2 h l Y 2 t z L 0 F 1 d G 9 S Z W 1 v d m V k Q 2 9 s d W 1 u c z E u e 2 1 h e F 8 1 X 2 4 s N D J 9 J n F 1 b 3 Q 7 L C Z x d W 9 0 O 1 N l Y 3 R p b 2 4 x L 2 x v a W 5 j I H N 0 Y X R p c 3 R p Y 2 F s I G N o Z W N r c y 9 B d X R v U m V t b 3 Z l Z E N v b H V t b n M x L n t v d X R s a W V y X 2 N o Z W N r N i w 0 M 3 0 m c X V v d D s s J n F 1 b 3 Q 7 U 2 V j d G l v b j E v b G 9 p b m M g c 3 R h d G l z d G l j Y W w g Y 2 h l Y 2 t z L 0 F 1 d G 9 S Z W 1 v d m V k Q 2 9 s d W 1 u c z E u e 2 1 h e F 8 0 L D Q 0 f S Z x d W 9 0 O y w m c X V v d D t T Z W N 0 a W 9 u M S 9 s b 2 l u Y y B z d G F 0 a X N 0 a W N h b C B j a G V j a 3 M v Q X V 0 b 1 J l b W 9 2 Z W R D b 2 x 1 b W 5 z M S 5 7 b W F 4 X z R f b i w 0 N X 0 m c X V v d D s s J n F 1 b 3 Q 7 U 2 V j d G l v b j E v b G 9 p b m M g c 3 R h d G l z d G l j Y W w g Y 2 h l Y 2 t z L 0 F 1 d G 9 S Z W 1 v d m V k Q 2 9 s d W 1 u c z E u e 2 9 1 d G x p Z X J f Y 2 h l Y 2 s 1 L D Q 2 f S Z x d W 9 0 O y w m c X V v d D t T Z W N 0 a W 9 u M S 9 s b 2 l u Y y B z d G F 0 a X N 0 a W N h b C B j a G V j a 3 M v Q X V 0 b 1 J l b W 9 2 Z W R D b 2 x 1 b W 5 z M S 5 7 b W F 4 X z M s N D d 9 J n F 1 b 3 Q 7 L C Z x d W 9 0 O 1 N l Y 3 R p b 2 4 x L 2 x v a W 5 j I H N 0 Y X R p c 3 R p Y 2 F s I G N o Z W N r c y 9 B d X R v U m V t b 3 Z l Z E N v b H V t b n M x L n t t Y X h f M 1 9 u L D Q 4 f S Z x d W 9 0 O y w m c X V v d D t T Z W N 0 a W 9 u M S 9 s b 2 l u Y y B z d G F 0 a X N 0 a W N h b C B j a G V j a 3 M v Q X V 0 b 1 J l b W 9 2 Z W R D b 2 x 1 b W 5 z M S 5 7 b 3 V 0 b G l l c l 9 j a G V j a z Q s N D l 9 J n F 1 b 3 Q 7 L C Z x d W 9 0 O 1 N l Y 3 R p b 2 4 x L 2 x v a W 5 j I H N 0 Y X R p c 3 R p Y 2 F s I G N o Z W N r c y 9 B d X R v U m V t b 3 Z l Z E N v b H V t b n M x L n t t Y X h f M i w 1 M H 0 m c X V v d D s s J n F 1 b 3 Q 7 U 2 V j d G l v b j E v b G 9 p b m M g c 3 R h d G l z d G l j Y W w g Y 2 h l Y 2 t z L 0 F 1 d G 9 S Z W 1 v d m V k Q 2 9 s d W 1 u c z E u e 2 1 h e F 8 y X 2 4 s N T F 9 J n F 1 b 3 Q 7 L C Z x d W 9 0 O 1 N l Y 3 R p b 2 4 x L 2 x v a W 5 j I H N 0 Y X R p c 3 R p Y 2 F s I G N o Z W N r c y 9 B d X R v U m V t b 3 Z l Z E N v b H V t b n M x L n t v d X R s a W V y X 2 N o Z W N r M y w 1 M n 0 m c X V v d D s s J n F 1 b 3 Q 7 U 2 V j d G l v b j E v b G 9 p b m M g c 3 R h d G l z d G l j Y W w g Y 2 h l Y 2 t z L 0 F 1 d G 9 S Z W 1 v d m V k Q 2 9 s d W 1 u c z E u e 2 1 h e F 8 x L D U z f S Z x d W 9 0 O y w m c X V v d D t T Z W N 0 a W 9 u M S 9 s b 2 l u Y y B z d G F 0 a X N 0 a W N h b C B j a G V j a 3 M v Q X V 0 b 1 J l b W 9 2 Z W R D b 2 x 1 b W 5 z M S 5 7 b W F 4 X z F f b i w 1 N H 0 m c X V v d D s s J n F 1 b 3 Q 7 U 2 V j d G l v b j E v b G 9 p b m M g c 3 R h d G l z d G l j Y W w g Y 2 h l Y 2 t z L 0 F 1 d G 9 S Z W 1 v d m V k Q 2 9 s d W 1 u c z E u e 2 9 1 d G x p Z X J f Y 2 h l Y 2 s y L D U 1 f S Z x d W 9 0 O y w m c X V v d D t T Z W N 0 a W 9 u M S 9 s b 2 l u Y y B z d G F 0 a X N 0 a W N h b C B j a G V j a 3 M v Q X V 0 b 1 J l b W 9 2 Z W R D b 2 x 1 b W 5 z M S 5 7 b W F 4 L D U 2 f S Z x d W 9 0 O y w m c X V v d D t T Z W N 0 a W 9 u M S 9 s b 2 l u Y y B z d G F 0 a X N 0 a W N h b C B j a G V j a 3 M v Q X V 0 b 1 J l b W 9 2 Z W R D b 2 x 1 b W 5 z M S 5 7 b W F 4 X 2 4 s N T d 9 J n F 1 b 3 Q 7 L C Z x d W 9 0 O 1 N l Y 3 R p b 2 4 x L 2 x v a W 5 j I H N 0 Y X R p c 3 R p Y 2 F s I G N o Z W N r c y 9 B d X R v U m V t b 3 Z l Z E N v b H V t b n M x L n t v d X R s a W V y X 2 N o Z W N r M S w 1 O H 0 m c X V v d D s s J n F 1 b 3 Q 7 U 2 V j d G l v b j E v b G 9 p b m M g c 3 R h d G l z d G l j Y W w g Y 2 h l Y 2 t z L 0 F 1 d G 9 S Z W 1 v d m V k Q 2 9 s d W 1 u c z E u e 2 h p Z 2 h l c 3 R f b m 9 u X 2 9 1 d G x p Z X I s N T l 9 J n F 1 b 3 Q 7 L C Z x d W 9 0 O 1 N l Y 3 R p b 2 4 x L 2 x v a W 5 j I H N 0 Y X R p c 3 R p Y 2 F s I G N o Z W N r c y 9 B d X R v U m V t b 3 Z l Z E N v b H V t b n M x L n t o a W d o Z X N 0 X 2 5 v b l 9 v d X R s a W V y X 3 Z h b H V l L D Y w f S Z x d W 9 0 O y w m c X V v d D t T Z W N 0 a W 9 u M S 9 s b 2 l u Y y B z d G F 0 a X N 0 a W N h b C B j a G V j a 3 M v Q X V 0 b 1 J l b W 9 2 Z W R D b 2 x 1 b W 5 z M S 5 7 a G l n a G V z d F 9 u b 2 5 f b 3 V 0 b G l l c l 9 u L D Y x f S Z x d W 9 0 O y w m c X V v d D t T Z W N 0 a W 9 u M S 9 s b 2 l u Y y B z d G F 0 a X N 0 a W N h b C B j a G V j a 3 M v Q X V 0 b 1 J l b W 9 2 Z W R D b 2 x 1 b W 5 z M S 5 7 b 3 V 0 b G l l c l 9 u L D Y y f S Z x d W 9 0 O y w m c X V v d D t T Z W N 0 a W 9 u M S 9 s b 2 l u Y y B z d G F 0 a X N 0 a W N h b C B j a G V j a 3 M v Q X V 0 b 1 J l b W 9 2 Z W R D b 2 x 1 b W 5 z M S 5 7 a G l n a F 9 o e X B v d G h f b 3 V 0 b G l l c i w 2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a W 5 j J T I w c 3 R h d G l z d G l j Y W w l M j B j a G V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p b m M l M j B z d G F 0 a X N 0 a W N h b C U y M G N o Z W N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l u Y y U y M H N 0 Y X R p c 3 R p Y 2 F s J T I w Y 2 h l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p b m M l M j B z d G F 0 a X N 0 a W N h b C U y M G N o Z W N r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D k 6 M z M 6 M T g u O T Y 5 M j Y 0 O F o i I C 8 + P E V u d H J 5 I F R 5 c G U 9 I k Z p b G x D b 2 x 1 b W 5 U e X B l c y I g V m F s d W U 9 I n N C Z 0 1 E Q X d Z R 0 J n W U d B d 1 l E Q l F N R k F 3 V U R C U U 1 G Q X d V R k J R V U Z C U U 1 G Q l F N R k J R T U Z C U U 1 G Q l F N R k J R T U Z C U U 1 G Q l F N R k J R T U Z C U U 1 G Q m d V R E F 3 V T 0 i I C 8 + P E V u d H J 5 I F R 5 c G U 9 I k Z p b G x D b 2 x 1 b W 5 O Y W 1 l c y I g V m F s d W U 9 I n N b J n F 1 b 3 Q 7 b G 9 p b m N f Y 2 9 k Z S Z x d W 9 0 O y w m c X V v d D t u X 3 J l c 3 V s d H M m c X V v d D s s J n F 1 b 3 Q 7 b l 9 w Y X R p Z W 5 0 c y Z x d W 9 0 O y w m c X V v d D t p d G V t a W Q m c X V v d D s s J n F 1 b 3 Q 7 b G F i Z W w m c X V v d D s s J n F 1 b 3 Q 7 Z m x 1 a W Q m c X V v d D s s J n F 1 b 3 Q 7 Y 2 F 0 Z W d v c n k m c X V v d D s s J n F 1 b 3 Q 7 b G 9 p b m N f b m F t Z S Z x d W 9 0 O y w m c X V v d D t s b 2 l u Y 1 9 w c m 9 w Z X J 0 e S Z x d W 9 0 O y w m c X V v d D t s b 2 l u Y 1 9 j b G F z c 3 R 5 c G U m c X V v d D s s J n F 1 b 3 Q 7 d m F s d W V 1 b 2 0 m c X V v d D s s J n F 1 b 3 Q 7 b l 9 u Z W d h d G l 2 Z V 9 p b X B s Y X V z a W J s Z S Z x d W 9 0 O y w m c X V v d D t t a W 4 m c X V v d D s s J n F 1 b 3 Q 7 b W l u X 2 4 m c X V v d D s s J n F 1 b 3 Q 7 b W l u K z E m c X V v d D s s J n F 1 b 3 Q 7 b W l u K z F f b i Z x d W 9 0 O y w m c X V v d D t t a W 4 r M i Z x d W 9 0 O y w m c X V v d D t t a W 4 r M l 9 u J n F 1 b 3 Q 7 L C Z x d W 9 0 O 2 1 p b i s z J n F 1 b 3 Q 7 L C Z x d W 9 0 O 2 1 p b i s z X 2 4 m c X V v d D s s J n F 1 b 3 Q 7 b W l u K z Q m c X V v d D s s J n F 1 b 3 Q 7 b W l u K z R f b i Z x d W 9 0 O y w m c X V v d D t Q M C 4 w N S Z x d W 9 0 O y w m c X V v d D t Q M j U m c X V v d D s s J n F 1 b 3 Q 7 b W V k a W F u J n F 1 b 3 Q 7 L C Z x d W 9 0 O 1 A 3 N S Z x d W 9 0 O y w m c X V v d D t Q O T k u O T U m c X V v d D s s J n F 1 b 3 Q 7 b W F 4 X z k m c X V v d D s s J n F 1 b 3 Q 7 b W F 4 X z l f b i Z x d W 9 0 O y w m c X V v d D t v d X R s a W V y X 2 N o Z W N r M T A m c X V v d D s s J n F 1 b 3 Q 7 b W F 4 X z g m c X V v d D s s J n F 1 b 3 Q 7 b W F 4 X z h f b i Z x d W 9 0 O y w m c X V v d D t v d X R s a W V y X 2 N o Z W N r O S Z x d W 9 0 O y w m c X V v d D t t Y X h f N y Z x d W 9 0 O y w m c X V v d D t t Y X h f N 1 9 u J n F 1 b 3 Q 7 L C Z x d W 9 0 O 2 9 1 d G x p Z X J f Y 2 h l Y 2 s 4 J n F 1 b 3 Q 7 L C Z x d W 9 0 O 2 1 h e F 8 2 J n F 1 b 3 Q 7 L C Z x d W 9 0 O 2 1 h e F 8 2 X 2 4 m c X V v d D s s J n F 1 b 3 Q 7 b 3 V 0 b G l l c l 9 j a G V j a z c m c X V v d D s s J n F 1 b 3 Q 7 b W F 4 X z U m c X V v d D s s J n F 1 b 3 Q 7 b W F 4 X z V f b i Z x d W 9 0 O y w m c X V v d D t v d X R s a W V y X 2 N o Z W N r N i Z x d W 9 0 O y w m c X V v d D t t Y X h f N C Z x d W 9 0 O y w m c X V v d D t t Y X h f N F 9 u J n F 1 b 3 Q 7 L C Z x d W 9 0 O 2 9 1 d G x p Z X J f Y 2 h l Y 2 s 1 J n F 1 b 3 Q 7 L C Z x d W 9 0 O 2 1 h e F 8 z J n F 1 b 3 Q 7 L C Z x d W 9 0 O 2 1 h e F 8 z X 2 4 m c X V v d D s s J n F 1 b 3 Q 7 b 3 V 0 b G l l c l 9 j a G V j a z Q m c X V v d D s s J n F 1 b 3 Q 7 b W F 4 X z I m c X V v d D s s J n F 1 b 3 Q 7 b W F 4 X z J f b i Z x d W 9 0 O y w m c X V v d D t v d X R s a W V y X 2 N o Z W N r M y Z x d W 9 0 O y w m c X V v d D t t Y X h f M S Z x d W 9 0 O y w m c X V v d D t t Y X h f M V 9 u J n F 1 b 3 Q 7 L C Z x d W 9 0 O 2 9 1 d G x p Z X J f Y 2 h l Y 2 s y J n F 1 b 3 Q 7 L C Z x d W 9 0 O 2 1 h e C Z x d W 9 0 O y w m c X V v d D t t Y X h f b i Z x d W 9 0 O y w m c X V v d D t v d X R s a W V y X 2 N o Z W N r M S Z x d W 9 0 O y w m c X V v d D t o a W d o Z X N 0 X 2 5 v b l 9 v d X R s a W V y J n F 1 b 3 Q 7 L C Z x d W 9 0 O 2 h p Z 2 h l c 3 R f b m 9 u X 2 9 1 d G x p Z X J f d m F s d W U m c X V v d D s s J n F 1 b 3 Q 7 a G l n a G V z d F 9 u b 2 5 f b 3 V 0 b G l l c l 9 u J n F 1 b 3 Q 7 L C Z x d W 9 0 O 2 9 1 d G x p Z X J f b i Z x d W 9 0 O y w m c X V v d D t o a W d o X 2 h 5 c G 9 0 a F 9 v d X R s a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a W 5 j I H N 0 Y X R p c 3 R p Y 2 F s I G N o Z W N r c y A o M i k v Q X V 0 b 1 J l b W 9 2 Z W R D b 2 x 1 b W 5 z M S 5 7 b G 9 p b m N f Y 2 9 k Z S w w f S Z x d W 9 0 O y w m c X V v d D t T Z W N 0 a W 9 u M S 9 s b 2 l u Y y B z d G F 0 a X N 0 a W N h b C B j a G V j a 3 M g K D I p L 0 F 1 d G 9 S Z W 1 v d m V k Q 2 9 s d W 1 u c z E u e 2 5 f c m V z d W x 0 c y w x f S Z x d W 9 0 O y w m c X V v d D t T Z W N 0 a W 9 u M S 9 s b 2 l u Y y B z d G F 0 a X N 0 a W N h b C B j a G V j a 3 M g K D I p L 0 F 1 d G 9 S Z W 1 v d m V k Q 2 9 s d W 1 u c z E u e 2 5 f c G F 0 a W V u d H M s M n 0 m c X V v d D s s J n F 1 b 3 Q 7 U 2 V j d G l v b j E v b G 9 p b m M g c 3 R h d G l z d G l j Y W w g Y 2 h l Y 2 t z I C g y K S 9 B d X R v U m V t b 3 Z l Z E N v b H V t b n M x L n t p d G V t a W Q s M 3 0 m c X V v d D s s J n F 1 b 3 Q 7 U 2 V j d G l v b j E v b G 9 p b m M g c 3 R h d G l z d G l j Y W w g Y 2 h l Y 2 t z I C g y K S 9 B d X R v U m V t b 3 Z l Z E N v b H V t b n M x L n t s Y W J l b C w 0 f S Z x d W 9 0 O y w m c X V v d D t T Z W N 0 a W 9 u M S 9 s b 2 l u Y y B z d G F 0 a X N 0 a W N h b C B j a G V j a 3 M g K D I p L 0 F 1 d G 9 S Z W 1 v d m V k Q 2 9 s d W 1 u c z E u e 2 Z s d W l k L D V 9 J n F 1 b 3 Q 7 L C Z x d W 9 0 O 1 N l Y 3 R p b 2 4 x L 2 x v a W 5 j I H N 0 Y X R p c 3 R p Y 2 F s I G N o Z W N r c y A o M i k v Q X V 0 b 1 J l b W 9 2 Z W R D b 2 x 1 b W 5 z M S 5 7 Y 2 F 0 Z W d v c n k s N n 0 m c X V v d D s s J n F 1 b 3 Q 7 U 2 V j d G l v b j E v b G 9 p b m M g c 3 R h d G l z d G l j Y W w g Y 2 h l Y 2 t z I C g y K S 9 B d X R v U m V t b 3 Z l Z E N v b H V t b n M x L n t s b 2 l u Y 1 9 u Y W 1 l L D d 9 J n F 1 b 3 Q 7 L C Z x d W 9 0 O 1 N l Y 3 R p b 2 4 x L 2 x v a W 5 j I H N 0 Y X R p c 3 R p Y 2 F s I G N o Z W N r c y A o M i k v Q X V 0 b 1 J l b W 9 2 Z W R D b 2 x 1 b W 5 z M S 5 7 b G 9 p b m N f c H J v c G V y d H k s O H 0 m c X V v d D s s J n F 1 b 3 Q 7 U 2 V j d G l v b j E v b G 9 p b m M g c 3 R h d G l z d G l j Y W w g Y 2 h l Y 2 t z I C g y K S 9 B d X R v U m V t b 3 Z l Z E N v b H V t b n M x L n t s b 2 l u Y 1 9 j b G F z c 3 R 5 c G U s O X 0 m c X V v d D s s J n F 1 b 3 Q 7 U 2 V j d G l v b j E v b G 9 p b m M g c 3 R h d G l z d G l j Y W w g Y 2 h l Y 2 t z I C g y K S 9 B d X R v U m V t b 3 Z l Z E N v b H V t b n M x L n t 2 Y W x 1 Z X V v b S w x M H 0 m c X V v d D s s J n F 1 b 3 Q 7 U 2 V j d G l v b j E v b G 9 p b m M g c 3 R h d G l z d G l j Y W w g Y 2 h l Y 2 t z I C g y K S 9 B d X R v U m V t b 3 Z l Z E N v b H V t b n M x L n t u X 2 5 l Z 2 F 0 a X Z l X 2 l t c G x h d X N p Y m x l L D E x f S Z x d W 9 0 O y w m c X V v d D t T Z W N 0 a W 9 u M S 9 s b 2 l u Y y B z d G F 0 a X N 0 a W N h b C B j a G V j a 3 M g K D I p L 0 F 1 d G 9 S Z W 1 v d m V k Q 2 9 s d W 1 u c z E u e 2 1 p b i w x M n 0 m c X V v d D s s J n F 1 b 3 Q 7 U 2 V j d G l v b j E v b G 9 p b m M g c 3 R h d G l z d G l j Y W w g Y 2 h l Y 2 t z I C g y K S 9 B d X R v U m V t b 3 Z l Z E N v b H V t b n M x L n t t a W 5 f b i w x M 3 0 m c X V v d D s s J n F 1 b 3 Q 7 U 2 V j d G l v b j E v b G 9 p b m M g c 3 R h d G l z d G l j Y W w g Y 2 h l Y 2 t z I C g y K S 9 B d X R v U m V t b 3 Z l Z E N v b H V t b n M x L n t t a W 4 r M S w x N H 0 m c X V v d D s s J n F 1 b 3 Q 7 U 2 V j d G l v b j E v b G 9 p b m M g c 3 R h d G l z d G l j Y W w g Y 2 h l Y 2 t z I C g y K S 9 B d X R v U m V t b 3 Z l Z E N v b H V t b n M x L n t t a W 4 r M V 9 u L D E 1 f S Z x d W 9 0 O y w m c X V v d D t T Z W N 0 a W 9 u M S 9 s b 2 l u Y y B z d G F 0 a X N 0 a W N h b C B j a G V j a 3 M g K D I p L 0 F 1 d G 9 S Z W 1 v d m V k Q 2 9 s d W 1 u c z E u e 2 1 p b i s y L D E 2 f S Z x d W 9 0 O y w m c X V v d D t T Z W N 0 a W 9 u M S 9 s b 2 l u Y y B z d G F 0 a X N 0 a W N h b C B j a G V j a 3 M g K D I p L 0 F 1 d G 9 S Z W 1 v d m V k Q 2 9 s d W 1 u c z E u e 2 1 p b i s y X 2 4 s M T d 9 J n F 1 b 3 Q 7 L C Z x d W 9 0 O 1 N l Y 3 R p b 2 4 x L 2 x v a W 5 j I H N 0 Y X R p c 3 R p Y 2 F s I G N o Z W N r c y A o M i k v Q X V 0 b 1 J l b W 9 2 Z W R D b 2 x 1 b W 5 z M S 5 7 b W l u K z M s M T h 9 J n F 1 b 3 Q 7 L C Z x d W 9 0 O 1 N l Y 3 R p b 2 4 x L 2 x v a W 5 j I H N 0 Y X R p c 3 R p Y 2 F s I G N o Z W N r c y A o M i k v Q X V 0 b 1 J l b W 9 2 Z W R D b 2 x 1 b W 5 z M S 5 7 b W l u K z N f b i w x O X 0 m c X V v d D s s J n F 1 b 3 Q 7 U 2 V j d G l v b j E v b G 9 p b m M g c 3 R h d G l z d G l j Y W w g Y 2 h l Y 2 t z I C g y K S 9 B d X R v U m V t b 3 Z l Z E N v b H V t b n M x L n t t a W 4 r N C w y M H 0 m c X V v d D s s J n F 1 b 3 Q 7 U 2 V j d G l v b j E v b G 9 p b m M g c 3 R h d G l z d G l j Y W w g Y 2 h l Y 2 t z I C g y K S 9 B d X R v U m V t b 3 Z l Z E N v b H V t b n M x L n t t a W 4 r N F 9 u L D I x f S Z x d W 9 0 O y w m c X V v d D t T Z W N 0 a W 9 u M S 9 s b 2 l u Y y B z d G F 0 a X N 0 a W N h b C B j a G V j a 3 M g K D I p L 0 F 1 d G 9 S Z W 1 v d m V k Q 2 9 s d W 1 u c z E u e 1 A w L j A 1 L D I y f S Z x d W 9 0 O y w m c X V v d D t T Z W N 0 a W 9 u M S 9 s b 2 l u Y y B z d G F 0 a X N 0 a W N h b C B j a G V j a 3 M g K D I p L 0 F 1 d G 9 S Z W 1 v d m V k Q 2 9 s d W 1 u c z E u e 1 A y N S w y M 3 0 m c X V v d D s s J n F 1 b 3 Q 7 U 2 V j d G l v b j E v b G 9 p b m M g c 3 R h d G l z d G l j Y W w g Y 2 h l Y 2 t z I C g y K S 9 B d X R v U m V t b 3 Z l Z E N v b H V t b n M x L n t t Z W R p Y W 4 s M j R 9 J n F 1 b 3 Q 7 L C Z x d W 9 0 O 1 N l Y 3 R p b 2 4 x L 2 x v a W 5 j I H N 0 Y X R p c 3 R p Y 2 F s I G N o Z W N r c y A o M i k v Q X V 0 b 1 J l b W 9 2 Z W R D b 2 x 1 b W 5 z M S 5 7 U D c 1 L D I 1 f S Z x d W 9 0 O y w m c X V v d D t T Z W N 0 a W 9 u M S 9 s b 2 l u Y y B z d G F 0 a X N 0 a W N h b C B j a G V j a 3 M g K D I p L 0 F 1 d G 9 S Z W 1 v d m V k Q 2 9 s d W 1 u c z E u e 1 A 5 O S 4 5 N S w y N n 0 m c X V v d D s s J n F 1 b 3 Q 7 U 2 V j d G l v b j E v b G 9 p b m M g c 3 R h d G l z d G l j Y W w g Y 2 h l Y 2 t z I C g y K S 9 B d X R v U m V t b 3 Z l Z E N v b H V t b n M x L n t t Y X h f O S w y N 3 0 m c X V v d D s s J n F 1 b 3 Q 7 U 2 V j d G l v b j E v b G 9 p b m M g c 3 R h d G l z d G l j Y W w g Y 2 h l Y 2 t z I C g y K S 9 B d X R v U m V t b 3 Z l Z E N v b H V t b n M x L n t t Y X h f O V 9 u L D I 4 f S Z x d W 9 0 O y w m c X V v d D t T Z W N 0 a W 9 u M S 9 s b 2 l u Y y B z d G F 0 a X N 0 a W N h b C B j a G V j a 3 M g K D I p L 0 F 1 d G 9 S Z W 1 v d m V k Q 2 9 s d W 1 u c z E u e 2 9 1 d G x p Z X J f Y 2 h l Y 2 s x M C w y O X 0 m c X V v d D s s J n F 1 b 3 Q 7 U 2 V j d G l v b j E v b G 9 p b m M g c 3 R h d G l z d G l j Y W w g Y 2 h l Y 2 t z I C g y K S 9 B d X R v U m V t b 3 Z l Z E N v b H V t b n M x L n t t Y X h f O C w z M H 0 m c X V v d D s s J n F 1 b 3 Q 7 U 2 V j d G l v b j E v b G 9 p b m M g c 3 R h d G l z d G l j Y W w g Y 2 h l Y 2 t z I C g y K S 9 B d X R v U m V t b 3 Z l Z E N v b H V t b n M x L n t t Y X h f O F 9 u L D M x f S Z x d W 9 0 O y w m c X V v d D t T Z W N 0 a W 9 u M S 9 s b 2 l u Y y B z d G F 0 a X N 0 a W N h b C B j a G V j a 3 M g K D I p L 0 F 1 d G 9 S Z W 1 v d m V k Q 2 9 s d W 1 u c z E u e 2 9 1 d G x p Z X J f Y 2 h l Y 2 s 5 L D M y f S Z x d W 9 0 O y w m c X V v d D t T Z W N 0 a W 9 u M S 9 s b 2 l u Y y B z d G F 0 a X N 0 a W N h b C B j a G V j a 3 M g K D I p L 0 F 1 d G 9 S Z W 1 v d m V k Q 2 9 s d W 1 u c z E u e 2 1 h e F 8 3 L D M z f S Z x d W 9 0 O y w m c X V v d D t T Z W N 0 a W 9 u M S 9 s b 2 l u Y y B z d G F 0 a X N 0 a W N h b C B j a G V j a 3 M g K D I p L 0 F 1 d G 9 S Z W 1 v d m V k Q 2 9 s d W 1 u c z E u e 2 1 h e F 8 3 X 2 4 s M z R 9 J n F 1 b 3 Q 7 L C Z x d W 9 0 O 1 N l Y 3 R p b 2 4 x L 2 x v a W 5 j I H N 0 Y X R p c 3 R p Y 2 F s I G N o Z W N r c y A o M i k v Q X V 0 b 1 J l b W 9 2 Z W R D b 2 x 1 b W 5 z M S 5 7 b 3 V 0 b G l l c l 9 j a G V j a z g s M z V 9 J n F 1 b 3 Q 7 L C Z x d W 9 0 O 1 N l Y 3 R p b 2 4 x L 2 x v a W 5 j I H N 0 Y X R p c 3 R p Y 2 F s I G N o Z W N r c y A o M i k v Q X V 0 b 1 J l b W 9 2 Z W R D b 2 x 1 b W 5 z M S 5 7 b W F 4 X z Y s M z Z 9 J n F 1 b 3 Q 7 L C Z x d W 9 0 O 1 N l Y 3 R p b 2 4 x L 2 x v a W 5 j I H N 0 Y X R p c 3 R p Y 2 F s I G N o Z W N r c y A o M i k v Q X V 0 b 1 J l b W 9 2 Z W R D b 2 x 1 b W 5 z M S 5 7 b W F 4 X z Z f b i w z N 3 0 m c X V v d D s s J n F 1 b 3 Q 7 U 2 V j d G l v b j E v b G 9 p b m M g c 3 R h d G l z d G l j Y W w g Y 2 h l Y 2 t z I C g y K S 9 B d X R v U m V t b 3 Z l Z E N v b H V t b n M x L n t v d X R s a W V y X 2 N o Z W N r N y w z O H 0 m c X V v d D s s J n F 1 b 3 Q 7 U 2 V j d G l v b j E v b G 9 p b m M g c 3 R h d G l z d G l j Y W w g Y 2 h l Y 2 t z I C g y K S 9 B d X R v U m V t b 3 Z l Z E N v b H V t b n M x L n t t Y X h f N S w z O X 0 m c X V v d D s s J n F 1 b 3 Q 7 U 2 V j d G l v b j E v b G 9 p b m M g c 3 R h d G l z d G l j Y W w g Y 2 h l Y 2 t z I C g y K S 9 B d X R v U m V t b 3 Z l Z E N v b H V t b n M x L n t t Y X h f N V 9 u L D Q w f S Z x d W 9 0 O y w m c X V v d D t T Z W N 0 a W 9 u M S 9 s b 2 l u Y y B z d G F 0 a X N 0 a W N h b C B j a G V j a 3 M g K D I p L 0 F 1 d G 9 S Z W 1 v d m V k Q 2 9 s d W 1 u c z E u e 2 9 1 d G x p Z X J f Y 2 h l Y 2 s 2 L D Q x f S Z x d W 9 0 O y w m c X V v d D t T Z W N 0 a W 9 u M S 9 s b 2 l u Y y B z d G F 0 a X N 0 a W N h b C B j a G V j a 3 M g K D I p L 0 F 1 d G 9 S Z W 1 v d m V k Q 2 9 s d W 1 u c z E u e 2 1 h e F 8 0 L D Q y f S Z x d W 9 0 O y w m c X V v d D t T Z W N 0 a W 9 u M S 9 s b 2 l u Y y B z d G F 0 a X N 0 a W N h b C B j a G V j a 3 M g K D I p L 0 F 1 d G 9 S Z W 1 v d m V k Q 2 9 s d W 1 u c z E u e 2 1 h e F 8 0 X 2 4 s N D N 9 J n F 1 b 3 Q 7 L C Z x d W 9 0 O 1 N l Y 3 R p b 2 4 x L 2 x v a W 5 j I H N 0 Y X R p c 3 R p Y 2 F s I G N o Z W N r c y A o M i k v Q X V 0 b 1 J l b W 9 2 Z W R D b 2 x 1 b W 5 z M S 5 7 b 3 V 0 b G l l c l 9 j a G V j a z U s N D R 9 J n F 1 b 3 Q 7 L C Z x d W 9 0 O 1 N l Y 3 R p b 2 4 x L 2 x v a W 5 j I H N 0 Y X R p c 3 R p Y 2 F s I G N o Z W N r c y A o M i k v Q X V 0 b 1 J l b W 9 2 Z W R D b 2 x 1 b W 5 z M S 5 7 b W F 4 X z M s N D V 9 J n F 1 b 3 Q 7 L C Z x d W 9 0 O 1 N l Y 3 R p b 2 4 x L 2 x v a W 5 j I H N 0 Y X R p c 3 R p Y 2 F s I G N o Z W N r c y A o M i k v Q X V 0 b 1 J l b W 9 2 Z W R D b 2 x 1 b W 5 z M S 5 7 b W F 4 X z N f b i w 0 N n 0 m c X V v d D s s J n F 1 b 3 Q 7 U 2 V j d G l v b j E v b G 9 p b m M g c 3 R h d G l z d G l j Y W w g Y 2 h l Y 2 t z I C g y K S 9 B d X R v U m V t b 3 Z l Z E N v b H V t b n M x L n t v d X R s a W V y X 2 N o Z W N r N C w 0 N 3 0 m c X V v d D s s J n F 1 b 3 Q 7 U 2 V j d G l v b j E v b G 9 p b m M g c 3 R h d G l z d G l j Y W w g Y 2 h l Y 2 t z I C g y K S 9 B d X R v U m V t b 3 Z l Z E N v b H V t b n M x L n t t Y X h f M i w 0 O H 0 m c X V v d D s s J n F 1 b 3 Q 7 U 2 V j d G l v b j E v b G 9 p b m M g c 3 R h d G l z d G l j Y W w g Y 2 h l Y 2 t z I C g y K S 9 B d X R v U m V t b 3 Z l Z E N v b H V t b n M x L n t t Y X h f M l 9 u L D Q 5 f S Z x d W 9 0 O y w m c X V v d D t T Z W N 0 a W 9 u M S 9 s b 2 l u Y y B z d G F 0 a X N 0 a W N h b C B j a G V j a 3 M g K D I p L 0 F 1 d G 9 S Z W 1 v d m V k Q 2 9 s d W 1 u c z E u e 2 9 1 d G x p Z X J f Y 2 h l Y 2 s z L D U w f S Z x d W 9 0 O y w m c X V v d D t T Z W N 0 a W 9 u M S 9 s b 2 l u Y y B z d G F 0 a X N 0 a W N h b C B j a G V j a 3 M g K D I p L 0 F 1 d G 9 S Z W 1 v d m V k Q 2 9 s d W 1 u c z E u e 2 1 h e F 8 x L D U x f S Z x d W 9 0 O y w m c X V v d D t T Z W N 0 a W 9 u M S 9 s b 2 l u Y y B z d G F 0 a X N 0 a W N h b C B j a G V j a 3 M g K D I p L 0 F 1 d G 9 S Z W 1 v d m V k Q 2 9 s d W 1 u c z E u e 2 1 h e F 8 x X 2 4 s N T J 9 J n F 1 b 3 Q 7 L C Z x d W 9 0 O 1 N l Y 3 R p b 2 4 x L 2 x v a W 5 j I H N 0 Y X R p c 3 R p Y 2 F s I G N o Z W N r c y A o M i k v Q X V 0 b 1 J l b W 9 2 Z W R D b 2 x 1 b W 5 z M S 5 7 b 3 V 0 b G l l c l 9 j a G V j a z I s N T N 9 J n F 1 b 3 Q 7 L C Z x d W 9 0 O 1 N l Y 3 R p b 2 4 x L 2 x v a W 5 j I H N 0 Y X R p c 3 R p Y 2 F s I G N o Z W N r c y A o M i k v Q X V 0 b 1 J l b W 9 2 Z W R D b 2 x 1 b W 5 z M S 5 7 b W F 4 L D U 0 f S Z x d W 9 0 O y w m c X V v d D t T Z W N 0 a W 9 u M S 9 s b 2 l u Y y B z d G F 0 a X N 0 a W N h b C B j a G V j a 3 M g K D I p L 0 F 1 d G 9 S Z W 1 v d m V k Q 2 9 s d W 1 u c z E u e 2 1 h e F 9 u L D U 1 f S Z x d W 9 0 O y w m c X V v d D t T Z W N 0 a W 9 u M S 9 s b 2 l u Y y B z d G F 0 a X N 0 a W N h b C B j a G V j a 3 M g K D I p L 0 F 1 d G 9 S Z W 1 v d m V k Q 2 9 s d W 1 u c z E u e 2 9 1 d G x p Z X J f Y 2 h l Y 2 s x L D U 2 f S Z x d W 9 0 O y w m c X V v d D t T Z W N 0 a W 9 u M S 9 s b 2 l u Y y B z d G F 0 a X N 0 a W N h b C B j a G V j a 3 M g K D I p L 0 F 1 d G 9 S Z W 1 v d m V k Q 2 9 s d W 1 u c z E u e 2 h p Z 2 h l c 3 R f b m 9 u X 2 9 1 d G x p Z X I s N T d 9 J n F 1 b 3 Q 7 L C Z x d W 9 0 O 1 N l Y 3 R p b 2 4 x L 2 x v a W 5 j I H N 0 Y X R p c 3 R p Y 2 F s I G N o Z W N r c y A o M i k v Q X V 0 b 1 J l b W 9 2 Z W R D b 2 x 1 b W 5 z M S 5 7 a G l n a G V z d F 9 u b 2 5 f b 3 V 0 b G l l c l 9 2 Y W x 1 Z S w 1 O H 0 m c X V v d D s s J n F 1 b 3 Q 7 U 2 V j d G l v b j E v b G 9 p b m M g c 3 R h d G l z d G l j Y W w g Y 2 h l Y 2 t z I C g y K S 9 B d X R v U m V t b 3 Z l Z E N v b H V t b n M x L n t o a W d o Z X N 0 X 2 5 v b l 9 v d X R s a W V y X 2 4 s N T l 9 J n F 1 b 3 Q 7 L C Z x d W 9 0 O 1 N l Y 3 R p b 2 4 x L 2 x v a W 5 j I H N 0 Y X R p c 3 R p Y 2 F s I G N o Z W N r c y A o M i k v Q X V 0 b 1 J l b W 9 2 Z W R D b 2 x 1 b W 5 z M S 5 7 b 3 V 0 b G l l c l 9 u L D Y w f S Z x d W 9 0 O y w m c X V v d D t T Z W N 0 a W 9 u M S 9 s b 2 l u Y y B z d G F 0 a X N 0 a W N h b C B j a G V j a 3 M g K D I p L 0 F 1 d G 9 S Z W 1 v d m V k Q 2 9 s d W 1 u c z E u e 2 h p Z 2 h f a H l w b 3 R o X 2 9 1 d G x p Z X I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s b 2 l u Y y B z d G F 0 a X N 0 a W N h b C B j a G V j a 3 M g K D I p L 0 F 1 d G 9 S Z W 1 v d m V k Q 2 9 s d W 1 u c z E u e 2 x v a W 5 j X 2 N v Z G U s M H 0 m c X V v d D s s J n F 1 b 3 Q 7 U 2 V j d G l v b j E v b G 9 p b m M g c 3 R h d G l z d G l j Y W w g Y 2 h l Y 2 t z I C g y K S 9 B d X R v U m V t b 3 Z l Z E N v b H V t b n M x L n t u X 3 J l c 3 V s d H M s M X 0 m c X V v d D s s J n F 1 b 3 Q 7 U 2 V j d G l v b j E v b G 9 p b m M g c 3 R h d G l z d G l j Y W w g Y 2 h l Y 2 t z I C g y K S 9 B d X R v U m V t b 3 Z l Z E N v b H V t b n M x L n t u X 3 B h d G l l b n R z L D J 9 J n F 1 b 3 Q 7 L C Z x d W 9 0 O 1 N l Y 3 R p b 2 4 x L 2 x v a W 5 j I H N 0 Y X R p c 3 R p Y 2 F s I G N o Z W N r c y A o M i k v Q X V 0 b 1 J l b W 9 2 Z W R D b 2 x 1 b W 5 z M S 5 7 a X R l b W l k L D N 9 J n F 1 b 3 Q 7 L C Z x d W 9 0 O 1 N l Y 3 R p b 2 4 x L 2 x v a W 5 j I H N 0 Y X R p c 3 R p Y 2 F s I G N o Z W N r c y A o M i k v Q X V 0 b 1 J l b W 9 2 Z W R D b 2 x 1 b W 5 z M S 5 7 b G F i Z W w s N H 0 m c X V v d D s s J n F 1 b 3 Q 7 U 2 V j d G l v b j E v b G 9 p b m M g c 3 R h d G l z d G l j Y W w g Y 2 h l Y 2 t z I C g y K S 9 B d X R v U m V t b 3 Z l Z E N v b H V t b n M x L n t m b H V p Z C w 1 f S Z x d W 9 0 O y w m c X V v d D t T Z W N 0 a W 9 u M S 9 s b 2 l u Y y B z d G F 0 a X N 0 a W N h b C B j a G V j a 3 M g K D I p L 0 F 1 d G 9 S Z W 1 v d m V k Q 2 9 s d W 1 u c z E u e 2 N h d G V n b 3 J 5 L D Z 9 J n F 1 b 3 Q 7 L C Z x d W 9 0 O 1 N l Y 3 R p b 2 4 x L 2 x v a W 5 j I H N 0 Y X R p c 3 R p Y 2 F s I G N o Z W N r c y A o M i k v Q X V 0 b 1 J l b W 9 2 Z W R D b 2 x 1 b W 5 z M S 5 7 b G 9 p b m N f b m F t Z S w 3 f S Z x d W 9 0 O y w m c X V v d D t T Z W N 0 a W 9 u M S 9 s b 2 l u Y y B z d G F 0 a X N 0 a W N h b C B j a G V j a 3 M g K D I p L 0 F 1 d G 9 S Z W 1 v d m V k Q 2 9 s d W 1 u c z E u e 2 x v a W 5 j X 3 B y b 3 B l c n R 5 L D h 9 J n F 1 b 3 Q 7 L C Z x d W 9 0 O 1 N l Y 3 R p b 2 4 x L 2 x v a W 5 j I H N 0 Y X R p c 3 R p Y 2 F s I G N o Z W N r c y A o M i k v Q X V 0 b 1 J l b W 9 2 Z W R D b 2 x 1 b W 5 z M S 5 7 b G 9 p b m N f Y 2 x h c 3 N 0 e X B l L D l 9 J n F 1 b 3 Q 7 L C Z x d W 9 0 O 1 N l Y 3 R p b 2 4 x L 2 x v a W 5 j I H N 0 Y X R p c 3 R p Y 2 F s I G N o Z W N r c y A o M i k v Q X V 0 b 1 J l b W 9 2 Z W R D b 2 x 1 b W 5 z M S 5 7 d m F s d W V 1 b 2 0 s M T B 9 J n F 1 b 3 Q 7 L C Z x d W 9 0 O 1 N l Y 3 R p b 2 4 x L 2 x v a W 5 j I H N 0 Y X R p c 3 R p Y 2 F s I G N o Z W N r c y A o M i k v Q X V 0 b 1 J l b W 9 2 Z W R D b 2 x 1 b W 5 z M S 5 7 b l 9 u Z W d h d G l 2 Z V 9 p b X B s Y X V z a W J s Z S w x M X 0 m c X V v d D s s J n F 1 b 3 Q 7 U 2 V j d G l v b j E v b G 9 p b m M g c 3 R h d G l z d G l j Y W w g Y 2 h l Y 2 t z I C g y K S 9 B d X R v U m V t b 3 Z l Z E N v b H V t b n M x L n t t a W 4 s M T J 9 J n F 1 b 3 Q 7 L C Z x d W 9 0 O 1 N l Y 3 R p b 2 4 x L 2 x v a W 5 j I H N 0 Y X R p c 3 R p Y 2 F s I G N o Z W N r c y A o M i k v Q X V 0 b 1 J l b W 9 2 Z W R D b 2 x 1 b W 5 z M S 5 7 b W l u X 2 4 s M T N 9 J n F 1 b 3 Q 7 L C Z x d W 9 0 O 1 N l Y 3 R p b 2 4 x L 2 x v a W 5 j I H N 0 Y X R p c 3 R p Y 2 F s I G N o Z W N r c y A o M i k v Q X V 0 b 1 J l b W 9 2 Z W R D b 2 x 1 b W 5 z M S 5 7 b W l u K z E s M T R 9 J n F 1 b 3 Q 7 L C Z x d W 9 0 O 1 N l Y 3 R p b 2 4 x L 2 x v a W 5 j I H N 0 Y X R p c 3 R p Y 2 F s I G N o Z W N r c y A o M i k v Q X V 0 b 1 J l b W 9 2 Z W R D b 2 x 1 b W 5 z M S 5 7 b W l u K z F f b i w x N X 0 m c X V v d D s s J n F 1 b 3 Q 7 U 2 V j d G l v b j E v b G 9 p b m M g c 3 R h d G l z d G l j Y W w g Y 2 h l Y 2 t z I C g y K S 9 B d X R v U m V t b 3 Z l Z E N v b H V t b n M x L n t t a W 4 r M i w x N n 0 m c X V v d D s s J n F 1 b 3 Q 7 U 2 V j d G l v b j E v b G 9 p b m M g c 3 R h d G l z d G l j Y W w g Y 2 h l Y 2 t z I C g y K S 9 B d X R v U m V t b 3 Z l Z E N v b H V t b n M x L n t t a W 4 r M l 9 u L D E 3 f S Z x d W 9 0 O y w m c X V v d D t T Z W N 0 a W 9 u M S 9 s b 2 l u Y y B z d G F 0 a X N 0 a W N h b C B j a G V j a 3 M g K D I p L 0 F 1 d G 9 S Z W 1 v d m V k Q 2 9 s d W 1 u c z E u e 2 1 p b i s z L D E 4 f S Z x d W 9 0 O y w m c X V v d D t T Z W N 0 a W 9 u M S 9 s b 2 l u Y y B z d G F 0 a X N 0 a W N h b C B j a G V j a 3 M g K D I p L 0 F 1 d G 9 S Z W 1 v d m V k Q 2 9 s d W 1 u c z E u e 2 1 p b i s z X 2 4 s M T l 9 J n F 1 b 3 Q 7 L C Z x d W 9 0 O 1 N l Y 3 R p b 2 4 x L 2 x v a W 5 j I H N 0 Y X R p c 3 R p Y 2 F s I G N o Z W N r c y A o M i k v Q X V 0 b 1 J l b W 9 2 Z W R D b 2 x 1 b W 5 z M S 5 7 b W l u K z Q s M j B 9 J n F 1 b 3 Q 7 L C Z x d W 9 0 O 1 N l Y 3 R p b 2 4 x L 2 x v a W 5 j I H N 0 Y X R p c 3 R p Y 2 F s I G N o Z W N r c y A o M i k v Q X V 0 b 1 J l b W 9 2 Z W R D b 2 x 1 b W 5 z M S 5 7 b W l u K z R f b i w y M X 0 m c X V v d D s s J n F 1 b 3 Q 7 U 2 V j d G l v b j E v b G 9 p b m M g c 3 R h d G l z d G l j Y W w g Y 2 h l Y 2 t z I C g y K S 9 B d X R v U m V t b 3 Z l Z E N v b H V t b n M x L n t Q M C 4 w N S w y M n 0 m c X V v d D s s J n F 1 b 3 Q 7 U 2 V j d G l v b j E v b G 9 p b m M g c 3 R h d G l z d G l j Y W w g Y 2 h l Y 2 t z I C g y K S 9 B d X R v U m V t b 3 Z l Z E N v b H V t b n M x L n t Q M j U s M j N 9 J n F 1 b 3 Q 7 L C Z x d W 9 0 O 1 N l Y 3 R p b 2 4 x L 2 x v a W 5 j I H N 0 Y X R p c 3 R p Y 2 F s I G N o Z W N r c y A o M i k v Q X V 0 b 1 J l b W 9 2 Z W R D b 2 x 1 b W 5 z M S 5 7 b W V k a W F u L D I 0 f S Z x d W 9 0 O y w m c X V v d D t T Z W N 0 a W 9 u M S 9 s b 2 l u Y y B z d G F 0 a X N 0 a W N h b C B j a G V j a 3 M g K D I p L 0 F 1 d G 9 S Z W 1 v d m V k Q 2 9 s d W 1 u c z E u e 1 A 3 N S w y N X 0 m c X V v d D s s J n F 1 b 3 Q 7 U 2 V j d G l v b j E v b G 9 p b m M g c 3 R h d G l z d G l j Y W w g Y 2 h l Y 2 t z I C g y K S 9 B d X R v U m V t b 3 Z l Z E N v b H V t b n M x L n t Q O T k u O T U s M j Z 9 J n F 1 b 3 Q 7 L C Z x d W 9 0 O 1 N l Y 3 R p b 2 4 x L 2 x v a W 5 j I H N 0 Y X R p c 3 R p Y 2 F s I G N o Z W N r c y A o M i k v Q X V 0 b 1 J l b W 9 2 Z W R D b 2 x 1 b W 5 z M S 5 7 b W F 4 X z k s M j d 9 J n F 1 b 3 Q 7 L C Z x d W 9 0 O 1 N l Y 3 R p b 2 4 x L 2 x v a W 5 j I H N 0 Y X R p c 3 R p Y 2 F s I G N o Z W N r c y A o M i k v Q X V 0 b 1 J l b W 9 2 Z W R D b 2 x 1 b W 5 z M S 5 7 b W F 4 X z l f b i w y O H 0 m c X V v d D s s J n F 1 b 3 Q 7 U 2 V j d G l v b j E v b G 9 p b m M g c 3 R h d G l z d G l j Y W w g Y 2 h l Y 2 t z I C g y K S 9 B d X R v U m V t b 3 Z l Z E N v b H V t b n M x L n t v d X R s a W V y X 2 N o Z W N r M T A s M j l 9 J n F 1 b 3 Q 7 L C Z x d W 9 0 O 1 N l Y 3 R p b 2 4 x L 2 x v a W 5 j I H N 0 Y X R p c 3 R p Y 2 F s I G N o Z W N r c y A o M i k v Q X V 0 b 1 J l b W 9 2 Z W R D b 2 x 1 b W 5 z M S 5 7 b W F 4 X z g s M z B 9 J n F 1 b 3 Q 7 L C Z x d W 9 0 O 1 N l Y 3 R p b 2 4 x L 2 x v a W 5 j I H N 0 Y X R p c 3 R p Y 2 F s I G N o Z W N r c y A o M i k v Q X V 0 b 1 J l b W 9 2 Z W R D b 2 x 1 b W 5 z M S 5 7 b W F 4 X z h f b i w z M X 0 m c X V v d D s s J n F 1 b 3 Q 7 U 2 V j d G l v b j E v b G 9 p b m M g c 3 R h d G l z d G l j Y W w g Y 2 h l Y 2 t z I C g y K S 9 B d X R v U m V t b 3 Z l Z E N v b H V t b n M x L n t v d X R s a W V y X 2 N o Z W N r O S w z M n 0 m c X V v d D s s J n F 1 b 3 Q 7 U 2 V j d G l v b j E v b G 9 p b m M g c 3 R h d G l z d G l j Y W w g Y 2 h l Y 2 t z I C g y K S 9 B d X R v U m V t b 3 Z l Z E N v b H V t b n M x L n t t Y X h f N y w z M 3 0 m c X V v d D s s J n F 1 b 3 Q 7 U 2 V j d G l v b j E v b G 9 p b m M g c 3 R h d G l z d G l j Y W w g Y 2 h l Y 2 t z I C g y K S 9 B d X R v U m V t b 3 Z l Z E N v b H V t b n M x L n t t Y X h f N 1 9 u L D M 0 f S Z x d W 9 0 O y w m c X V v d D t T Z W N 0 a W 9 u M S 9 s b 2 l u Y y B z d G F 0 a X N 0 a W N h b C B j a G V j a 3 M g K D I p L 0 F 1 d G 9 S Z W 1 v d m V k Q 2 9 s d W 1 u c z E u e 2 9 1 d G x p Z X J f Y 2 h l Y 2 s 4 L D M 1 f S Z x d W 9 0 O y w m c X V v d D t T Z W N 0 a W 9 u M S 9 s b 2 l u Y y B z d G F 0 a X N 0 a W N h b C B j a G V j a 3 M g K D I p L 0 F 1 d G 9 S Z W 1 v d m V k Q 2 9 s d W 1 u c z E u e 2 1 h e F 8 2 L D M 2 f S Z x d W 9 0 O y w m c X V v d D t T Z W N 0 a W 9 u M S 9 s b 2 l u Y y B z d G F 0 a X N 0 a W N h b C B j a G V j a 3 M g K D I p L 0 F 1 d G 9 S Z W 1 v d m V k Q 2 9 s d W 1 u c z E u e 2 1 h e F 8 2 X 2 4 s M z d 9 J n F 1 b 3 Q 7 L C Z x d W 9 0 O 1 N l Y 3 R p b 2 4 x L 2 x v a W 5 j I H N 0 Y X R p c 3 R p Y 2 F s I G N o Z W N r c y A o M i k v Q X V 0 b 1 J l b W 9 2 Z W R D b 2 x 1 b W 5 z M S 5 7 b 3 V 0 b G l l c l 9 j a G V j a z c s M z h 9 J n F 1 b 3 Q 7 L C Z x d W 9 0 O 1 N l Y 3 R p b 2 4 x L 2 x v a W 5 j I H N 0 Y X R p c 3 R p Y 2 F s I G N o Z W N r c y A o M i k v Q X V 0 b 1 J l b W 9 2 Z W R D b 2 x 1 b W 5 z M S 5 7 b W F 4 X z U s M z l 9 J n F 1 b 3 Q 7 L C Z x d W 9 0 O 1 N l Y 3 R p b 2 4 x L 2 x v a W 5 j I H N 0 Y X R p c 3 R p Y 2 F s I G N o Z W N r c y A o M i k v Q X V 0 b 1 J l b W 9 2 Z W R D b 2 x 1 b W 5 z M S 5 7 b W F 4 X z V f b i w 0 M H 0 m c X V v d D s s J n F 1 b 3 Q 7 U 2 V j d G l v b j E v b G 9 p b m M g c 3 R h d G l z d G l j Y W w g Y 2 h l Y 2 t z I C g y K S 9 B d X R v U m V t b 3 Z l Z E N v b H V t b n M x L n t v d X R s a W V y X 2 N o Z W N r N i w 0 M X 0 m c X V v d D s s J n F 1 b 3 Q 7 U 2 V j d G l v b j E v b G 9 p b m M g c 3 R h d G l z d G l j Y W w g Y 2 h l Y 2 t z I C g y K S 9 B d X R v U m V t b 3 Z l Z E N v b H V t b n M x L n t t Y X h f N C w 0 M n 0 m c X V v d D s s J n F 1 b 3 Q 7 U 2 V j d G l v b j E v b G 9 p b m M g c 3 R h d G l z d G l j Y W w g Y 2 h l Y 2 t z I C g y K S 9 B d X R v U m V t b 3 Z l Z E N v b H V t b n M x L n t t Y X h f N F 9 u L D Q z f S Z x d W 9 0 O y w m c X V v d D t T Z W N 0 a W 9 u M S 9 s b 2 l u Y y B z d G F 0 a X N 0 a W N h b C B j a G V j a 3 M g K D I p L 0 F 1 d G 9 S Z W 1 v d m V k Q 2 9 s d W 1 u c z E u e 2 9 1 d G x p Z X J f Y 2 h l Y 2 s 1 L D Q 0 f S Z x d W 9 0 O y w m c X V v d D t T Z W N 0 a W 9 u M S 9 s b 2 l u Y y B z d G F 0 a X N 0 a W N h b C B j a G V j a 3 M g K D I p L 0 F 1 d G 9 S Z W 1 v d m V k Q 2 9 s d W 1 u c z E u e 2 1 h e F 8 z L D Q 1 f S Z x d W 9 0 O y w m c X V v d D t T Z W N 0 a W 9 u M S 9 s b 2 l u Y y B z d G F 0 a X N 0 a W N h b C B j a G V j a 3 M g K D I p L 0 F 1 d G 9 S Z W 1 v d m V k Q 2 9 s d W 1 u c z E u e 2 1 h e F 8 z X 2 4 s N D Z 9 J n F 1 b 3 Q 7 L C Z x d W 9 0 O 1 N l Y 3 R p b 2 4 x L 2 x v a W 5 j I H N 0 Y X R p c 3 R p Y 2 F s I G N o Z W N r c y A o M i k v Q X V 0 b 1 J l b W 9 2 Z W R D b 2 x 1 b W 5 z M S 5 7 b 3 V 0 b G l l c l 9 j a G V j a z Q s N D d 9 J n F 1 b 3 Q 7 L C Z x d W 9 0 O 1 N l Y 3 R p b 2 4 x L 2 x v a W 5 j I H N 0 Y X R p c 3 R p Y 2 F s I G N o Z W N r c y A o M i k v Q X V 0 b 1 J l b W 9 2 Z W R D b 2 x 1 b W 5 z M S 5 7 b W F 4 X z I s N D h 9 J n F 1 b 3 Q 7 L C Z x d W 9 0 O 1 N l Y 3 R p b 2 4 x L 2 x v a W 5 j I H N 0 Y X R p c 3 R p Y 2 F s I G N o Z W N r c y A o M i k v Q X V 0 b 1 J l b W 9 2 Z W R D b 2 x 1 b W 5 z M S 5 7 b W F 4 X z J f b i w 0 O X 0 m c X V v d D s s J n F 1 b 3 Q 7 U 2 V j d G l v b j E v b G 9 p b m M g c 3 R h d G l z d G l j Y W w g Y 2 h l Y 2 t z I C g y K S 9 B d X R v U m V t b 3 Z l Z E N v b H V t b n M x L n t v d X R s a W V y X 2 N o Z W N r M y w 1 M H 0 m c X V v d D s s J n F 1 b 3 Q 7 U 2 V j d G l v b j E v b G 9 p b m M g c 3 R h d G l z d G l j Y W w g Y 2 h l Y 2 t z I C g y K S 9 B d X R v U m V t b 3 Z l Z E N v b H V t b n M x L n t t Y X h f M S w 1 M X 0 m c X V v d D s s J n F 1 b 3 Q 7 U 2 V j d G l v b j E v b G 9 p b m M g c 3 R h d G l z d G l j Y W w g Y 2 h l Y 2 t z I C g y K S 9 B d X R v U m V t b 3 Z l Z E N v b H V t b n M x L n t t Y X h f M V 9 u L D U y f S Z x d W 9 0 O y w m c X V v d D t T Z W N 0 a W 9 u M S 9 s b 2 l u Y y B z d G F 0 a X N 0 a W N h b C B j a G V j a 3 M g K D I p L 0 F 1 d G 9 S Z W 1 v d m V k Q 2 9 s d W 1 u c z E u e 2 9 1 d G x p Z X J f Y 2 h l Y 2 s y L D U z f S Z x d W 9 0 O y w m c X V v d D t T Z W N 0 a W 9 u M S 9 s b 2 l u Y y B z d G F 0 a X N 0 a W N h b C B j a G V j a 3 M g K D I p L 0 F 1 d G 9 S Z W 1 v d m V k Q 2 9 s d W 1 u c z E u e 2 1 h e C w 1 N H 0 m c X V v d D s s J n F 1 b 3 Q 7 U 2 V j d G l v b j E v b G 9 p b m M g c 3 R h d G l z d G l j Y W w g Y 2 h l Y 2 t z I C g y K S 9 B d X R v U m V t b 3 Z l Z E N v b H V t b n M x L n t t Y X h f b i w 1 N X 0 m c X V v d D s s J n F 1 b 3 Q 7 U 2 V j d G l v b j E v b G 9 p b m M g c 3 R h d G l z d G l j Y W w g Y 2 h l Y 2 t z I C g y K S 9 B d X R v U m V t b 3 Z l Z E N v b H V t b n M x L n t v d X R s a W V y X 2 N o Z W N r M S w 1 N n 0 m c X V v d D s s J n F 1 b 3 Q 7 U 2 V j d G l v b j E v b G 9 p b m M g c 3 R h d G l z d G l j Y W w g Y 2 h l Y 2 t z I C g y K S 9 B d X R v U m V t b 3 Z l Z E N v b H V t b n M x L n t o a W d o Z X N 0 X 2 5 v b l 9 v d X R s a W V y L D U 3 f S Z x d W 9 0 O y w m c X V v d D t T Z W N 0 a W 9 u M S 9 s b 2 l u Y y B z d G F 0 a X N 0 a W N h b C B j a G V j a 3 M g K D I p L 0 F 1 d G 9 S Z W 1 v d m V k Q 2 9 s d W 1 u c z E u e 2 h p Z 2 h l c 3 R f b m 9 u X 2 9 1 d G x p Z X J f d m F s d W U s N T h 9 J n F 1 b 3 Q 7 L C Z x d W 9 0 O 1 N l Y 3 R p b 2 4 x L 2 x v a W 5 j I H N 0 Y X R p c 3 R p Y 2 F s I G N o Z W N r c y A o M i k v Q X V 0 b 1 J l b W 9 2 Z W R D b 2 x 1 b W 5 z M S 5 7 a G l n a G V z d F 9 u b 2 5 f b 3 V 0 b G l l c l 9 u L D U 5 f S Z x d W 9 0 O y w m c X V v d D t T Z W N 0 a W 9 u M S 9 s b 2 l u Y y B z d G F 0 a X N 0 a W N h b C B j a G V j a 3 M g K D I p L 0 F 1 d G 9 S Z W 1 v d m V k Q 2 9 s d W 1 u c z E u e 2 9 1 d G x p Z X J f b i w 2 M H 0 m c X V v d D s s J n F 1 b 3 Q 7 U 2 V j d G l v b j E v b G 9 p b m M g c 3 R h d G l z d G l j Y W w g Y 2 h l Y 2 t z I C g y K S 9 B d X R v U m V t b 3 Z l Z E N v b H V t b n M x L n t o a W d o X 2 h 5 c G 9 0 a F 9 v d X R s a W V y L D Y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p b m M l M j B z d G F 0 a X N 0 a W N h b C U y M G N o Z W N r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l u Y y U y M H N 0 Y X R p c 3 R p Y 2 F s J T I w Y 2 h l Y 2 t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a W 5 j J T I w c 3 R h d G l z d G l j Y W w l M j B j a G V j a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l u Y y U y M H N 0 Y X R p c 3 R p Y 2 F s J T I w Y 2 h l Y 2 t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x O j A 0 O j I 4 L j c y M z I 2 O T l a I i A v P j x F b n R y e S B U e X B l P S J G a W x s Q 2 9 s d W 1 u V H l w Z X M i I F Z h b H V l P S J z Q m d Z R 0 J n W U d B d 0 1 E Q l F N R k F 3 V U R C U U 1 G Q X d V R k J R V U Z C U U 1 G Q l F N R k J R T U Z C U U 1 G Q l F N R k J R T U Z C U U 1 G Q l F N R k J R T U Z C U U 1 G Q m d V R E F 3 V T 0 i I C 8 + P E V u d H J 5 I F R 5 c G U 9 I k Z p b G x D b 2 x 1 b W 5 O Y W 1 l c y I g V m F s d W U 9 I n N b J n F 1 b 3 Q 7 b G 9 p b m N f Y 2 9 k Z S Z x d W 9 0 O y w m c X V v d D t s b 2 l u Y 1 9 u Y W 1 l J n F 1 b 3 Q 7 L C Z x d W 9 0 O 2 Z s d W l k J n F 1 b 3 Q 7 L C Z x d W 9 0 O 2 N h d G V n b 3 J 5 J n F 1 b 3 Q 7 L C Z x d W 9 0 O 2 x v a W 5 j X 3 B y b 3 B l c n R 5 J n F 1 b 3 Q 7 L C Z x d W 9 0 O 3 Z h b H V l d W 9 t J n F 1 b 3 Q 7 L C Z x d W 9 0 O 2 5 f c m V z d W x 0 c y Z x d W 9 0 O y w m c X V v d D t u X 3 B h d G l l b n R z J n F 1 b 3 Q 7 L C Z x d W 9 0 O 2 5 f b m V n Y X R p d m V f a W 1 w b G F 1 c 2 l i b G U m c X V v d D s s J n F 1 b 3 Q 7 b W l u J n F 1 b 3 Q 7 L C Z x d W 9 0 O 2 1 p b l 9 u J n F 1 b 3 Q 7 L C Z x d W 9 0 O 2 1 p b i s x J n F 1 b 3 Q 7 L C Z x d W 9 0 O 2 1 p b i s x X 2 4 m c X V v d D s s J n F 1 b 3 Q 7 b W l u K z I m c X V v d D s s J n F 1 b 3 Q 7 b W l u K z J f b i Z x d W 9 0 O y w m c X V v d D t t a W 4 r M y Z x d W 9 0 O y w m c X V v d D t t a W 4 r M 1 9 u J n F 1 b 3 Q 7 L C Z x d W 9 0 O 2 1 p b i s 0 J n F 1 b 3 Q 7 L C Z x d W 9 0 O 2 1 p b i s 0 X 2 4 m c X V v d D s s J n F 1 b 3 Q 7 U D A u M D U m c X V v d D s s J n F 1 b 3 Q 7 U D I 1 J n F 1 b 3 Q 7 L C Z x d W 9 0 O 2 1 l Z G l h b i Z x d W 9 0 O y w m c X V v d D t Q N z U m c X V v d D s s J n F 1 b 3 Q 7 U D k 5 L j k 1 J n F 1 b 3 Q 7 L C Z x d W 9 0 O 2 1 h e F 8 5 J n F 1 b 3 Q 7 L C Z x d W 9 0 O 2 1 h e F 8 5 X 2 4 m c X V v d D s s J n F 1 b 3 Q 7 b 3 V 0 b G l l c l 9 j a G V j a z E w J n F 1 b 3 Q 7 L C Z x d W 9 0 O 2 1 h e F 8 4 J n F 1 b 3 Q 7 L C Z x d W 9 0 O 2 1 h e F 8 4 X 2 4 m c X V v d D s s J n F 1 b 3 Q 7 b 3 V 0 b G l l c l 9 j a G V j a z k m c X V v d D s s J n F 1 b 3 Q 7 b W F 4 X z c m c X V v d D s s J n F 1 b 3 Q 7 b W F 4 X z d f b i Z x d W 9 0 O y w m c X V v d D t v d X R s a W V y X 2 N o Z W N r O C Z x d W 9 0 O y w m c X V v d D t t Y X h f N i Z x d W 9 0 O y w m c X V v d D t t Y X h f N l 9 u J n F 1 b 3 Q 7 L C Z x d W 9 0 O 2 9 1 d G x p Z X J f Y 2 h l Y 2 s 3 J n F 1 b 3 Q 7 L C Z x d W 9 0 O 2 1 h e F 8 1 J n F 1 b 3 Q 7 L C Z x d W 9 0 O 2 1 h e F 8 1 X 2 4 m c X V v d D s s J n F 1 b 3 Q 7 b 3 V 0 b G l l c l 9 j a G V j a z Y m c X V v d D s s J n F 1 b 3 Q 7 b W F 4 X z Q m c X V v d D s s J n F 1 b 3 Q 7 b W F 4 X z R f b i Z x d W 9 0 O y w m c X V v d D t v d X R s a W V y X 2 N o Z W N r N S Z x d W 9 0 O y w m c X V v d D t t Y X h f M y Z x d W 9 0 O y w m c X V v d D t t Y X h f M 1 9 u J n F 1 b 3 Q 7 L C Z x d W 9 0 O 2 9 1 d G x p Z X J f Y 2 h l Y 2 s 0 J n F 1 b 3 Q 7 L C Z x d W 9 0 O 2 1 h e F 8 y J n F 1 b 3 Q 7 L C Z x d W 9 0 O 2 1 h e F 8 y X 2 4 m c X V v d D s s J n F 1 b 3 Q 7 b 3 V 0 b G l l c l 9 j a G V j a z M m c X V v d D s s J n F 1 b 3 Q 7 b W F 4 X z E m c X V v d D s s J n F 1 b 3 Q 7 b W F 4 X z F f b i Z x d W 9 0 O y w m c X V v d D t v d X R s a W V y X 2 N o Z W N r M i Z x d W 9 0 O y w m c X V v d D t t Y X g m c X V v d D s s J n F 1 b 3 Q 7 b W F 4 X 2 4 m c X V v d D s s J n F 1 b 3 Q 7 b 3 V 0 b G l l c l 9 j a G V j a z E m c X V v d D s s J n F 1 b 3 Q 7 a G l n a G V z d F 9 u b 2 5 f b 3 V 0 b G l l c i Z x d W 9 0 O y w m c X V v d D t o a W d o Z X N 0 X 2 5 v b l 9 v d X R s a W V y X 3 Z h b H V l J n F 1 b 3 Q 7 L C Z x d W 9 0 O 2 h p Z 2 h l c 3 R f b m 9 u X 2 9 1 d G x p Z X J f b i Z x d W 9 0 O y w m c X V v d D t v d X R s a W V y X 2 4 m c X V v d D s s J n F 1 b 3 Q 7 a G l n a F 9 o e X B v d G h f b 3 V 0 b G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l u Y y B z d G F 0 a X N 0 a W N h b C B j a G V j a 3 M g K D M p L 0 F 1 d G 9 S Z W 1 v d m V k Q 2 9 s d W 1 u c z E u e 2 x v a W 5 j X 2 N v Z G U s M H 0 m c X V v d D s s J n F 1 b 3 Q 7 U 2 V j d G l v b j E v b G 9 p b m M g c 3 R h d G l z d G l j Y W w g Y 2 h l Y 2 t z I C g z K S 9 B d X R v U m V t b 3 Z l Z E N v b H V t b n M x L n t s b 2 l u Y 1 9 u Y W 1 l L D F 9 J n F 1 b 3 Q 7 L C Z x d W 9 0 O 1 N l Y 3 R p b 2 4 x L 2 x v a W 5 j I H N 0 Y X R p c 3 R p Y 2 F s I G N o Z W N r c y A o M y k v Q X V 0 b 1 J l b W 9 2 Z W R D b 2 x 1 b W 5 z M S 5 7 Z m x 1 a W Q s M n 0 m c X V v d D s s J n F 1 b 3 Q 7 U 2 V j d G l v b j E v b G 9 p b m M g c 3 R h d G l z d G l j Y W w g Y 2 h l Y 2 t z I C g z K S 9 B d X R v U m V t b 3 Z l Z E N v b H V t b n M x L n t j Y X R l Z 2 9 y e S w z f S Z x d W 9 0 O y w m c X V v d D t T Z W N 0 a W 9 u M S 9 s b 2 l u Y y B z d G F 0 a X N 0 a W N h b C B j a G V j a 3 M g K D M p L 0 F 1 d G 9 S Z W 1 v d m V k Q 2 9 s d W 1 u c z E u e 2 x v a W 5 j X 3 B y b 3 B l c n R 5 L D R 9 J n F 1 b 3 Q 7 L C Z x d W 9 0 O 1 N l Y 3 R p b 2 4 x L 2 x v a W 5 j I H N 0 Y X R p c 3 R p Y 2 F s I G N o Z W N r c y A o M y k v Q X V 0 b 1 J l b W 9 2 Z W R D b 2 x 1 b W 5 z M S 5 7 d m F s d W V 1 b 2 0 s N X 0 m c X V v d D s s J n F 1 b 3 Q 7 U 2 V j d G l v b j E v b G 9 p b m M g c 3 R h d G l z d G l j Y W w g Y 2 h l Y 2 t z I C g z K S 9 B d X R v U m V t b 3 Z l Z E N v b H V t b n M x L n t u X 3 J l c 3 V s d H M s N n 0 m c X V v d D s s J n F 1 b 3 Q 7 U 2 V j d G l v b j E v b G 9 p b m M g c 3 R h d G l z d G l j Y W w g Y 2 h l Y 2 t z I C g z K S 9 B d X R v U m V t b 3 Z l Z E N v b H V t b n M x L n t u X 3 B h d G l l b n R z L D d 9 J n F 1 b 3 Q 7 L C Z x d W 9 0 O 1 N l Y 3 R p b 2 4 x L 2 x v a W 5 j I H N 0 Y X R p c 3 R p Y 2 F s I G N o Z W N r c y A o M y k v Q X V 0 b 1 J l b W 9 2 Z W R D b 2 x 1 b W 5 z M S 5 7 b l 9 u Z W d h d G l 2 Z V 9 p b X B s Y X V z a W J s Z S w 4 f S Z x d W 9 0 O y w m c X V v d D t T Z W N 0 a W 9 u M S 9 s b 2 l u Y y B z d G F 0 a X N 0 a W N h b C B j a G V j a 3 M g K D M p L 0 F 1 d G 9 S Z W 1 v d m V k Q 2 9 s d W 1 u c z E u e 2 1 p b i w 5 f S Z x d W 9 0 O y w m c X V v d D t T Z W N 0 a W 9 u M S 9 s b 2 l u Y y B z d G F 0 a X N 0 a W N h b C B j a G V j a 3 M g K D M p L 0 F 1 d G 9 S Z W 1 v d m V k Q 2 9 s d W 1 u c z E u e 2 1 p b l 9 u L D E w f S Z x d W 9 0 O y w m c X V v d D t T Z W N 0 a W 9 u M S 9 s b 2 l u Y y B z d G F 0 a X N 0 a W N h b C B j a G V j a 3 M g K D M p L 0 F 1 d G 9 S Z W 1 v d m V k Q 2 9 s d W 1 u c z E u e 2 1 p b i s x L D E x f S Z x d W 9 0 O y w m c X V v d D t T Z W N 0 a W 9 u M S 9 s b 2 l u Y y B z d G F 0 a X N 0 a W N h b C B j a G V j a 3 M g K D M p L 0 F 1 d G 9 S Z W 1 v d m V k Q 2 9 s d W 1 u c z E u e 2 1 p b i s x X 2 4 s M T J 9 J n F 1 b 3 Q 7 L C Z x d W 9 0 O 1 N l Y 3 R p b 2 4 x L 2 x v a W 5 j I H N 0 Y X R p c 3 R p Y 2 F s I G N o Z W N r c y A o M y k v Q X V 0 b 1 J l b W 9 2 Z W R D b 2 x 1 b W 5 z M S 5 7 b W l u K z I s M T N 9 J n F 1 b 3 Q 7 L C Z x d W 9 0 O 1 N l Y 3 R p b 2 4 x L 2 x v a W 5 j I H N 0 Y X R p c 3 R p Y 2 F s I G N o Z W N r c y A o M y k v Q X V 0 b 1 J l b W 9 2 Z W R D b 2 x 1 b W 5 z M S 5 7 b W l u K z J f b i w x N H 0 m c X V v d D s s J n F 1 b 3 Q 7 U 2 V j d G l v b j E v b G 9 p b m M g c 3 R h d G l z d G l j Y W w g Y 2 h l Y 2 t z I C g z K S 9 B d X R v U m V t b 3 Z l Z E N v b H V t b n M x L n t t a W 4 r M y w x N X 0 m c X V v d D s s J n F 1 b 3 Q 7 U 2 V j d G l v b j E v b G 9 p b m M g c 3 R h d G l z d G l j Y W w g Y 2 h l Y 2 t z I C g z K S 9 B d X R v U m V t b 3 Z l Z E N v b H V t b n M x L n t t a W 4 r M 1 9 u L D E 2 f S Z x d W 9 0 O y w m c X V v d D t T Z W N 0 a W 9 u M S 9 s b 2 l u Y y B z d G F 0 a X N 0 a W N h b C B j a G V j a 3 M g K D M p L 0 F 1 d G 9 S Z W 1 v d m V k Q 2 9 s d W 1 u c z E u e 2 1 p b i s 0 L D E 3 f S Z x d W 9 0 O y w m c X V v d D t T Z W N 0 a W 9 u M S 9 s b 2 l u Y y B z d G F 0 a X N 0 a W N h b C B j a G V j a 3 M g K D M p L 0 F 1 d G 9 S Z W 1 v d m V k Q 2 9 s d W 1 u c z E u e 2 1 p b i s 0 X 2 4 s M T h 9 J n F 1 b 3 Q 7 L C Z x d W 9 0 O 1 N l Y 3 R p b 2 4 x L 2 x v a W 5 j I H N 0 Y X R p c 3 R p Y 2 F s I G N o Z W N r c y A o M y k v Q X V 0 b 1 J l b W 9 2 Z W R D b 2 x 1 b W 5 z M S 5 7 U D A u M D U s M T l 9 J n F 1 b 3 Q 7 L C Z x d W 9 0 O 1 N l Y 3 R p b 2 4 x L 2 x v a W 5 j I H N 0 Y X R p c 3 R p Y 2 F s I G N o Z W N r c y A o M y k v Q X V 0 b 1 J l b W 9 2 Z W R D b 2 x 1 b W 5 z M S 5 7 U D I 1 L D I w f S Z x d W 9 0 O y w m c X V v d D t T Z W N 0 a W 9 u M S 9 s b 2 l u Y y B z d G F 0 a X N 0 a W N h b C B j a G V j a 3 M g K D M p L 0 F 1 d G 9 S Z W 1 v d m V k Q 2 9 s d W 1 u c z E u e 2 1 l Z G l h b i w y M X 0 m c X V v d D s s J n F 1 b 3 Q 7 U 2 V j d G l v b j E v b G 9 p b m M g c 3 R h d G l z d G l j Y W w g Y 2 h l Y 2 t z I C g z K S 9 B d X R v U m V t b 3 Z l Z E N v b H V t b n M x L n t Q N z U s M j J 9 J n F 1 b 3 Q 7 L C Z x d W 9 0 O 1 N l Y 3 R p b 2 4 x L 2 x v a W 5 j I H N 0 Y X R p c 3 R p Y 2 F s I G N o Z W N r c y A o M y k v Q X V 0 b 1 J l b W 9 2 Z W R D b 2 x 1 b W 5 z M S 5 7 U D k 5 L j k 1 L D I z f S Z x d W 9 0 O y w m c X V v d D t T Z W N 0 a W 9 u M S 9 s b 2 l u Y y B z d G F 0 a X N 0 a W N h b C B j a G V j a 3 M g K D M p L 0 F 1 d G 9 S Z W 1 v d m V k Q 2 9 s d W 1 u c z E u e 2 1 h e F 8 5 L D I 0 f S Z x d W 9 0 O y w m c X V v d D t T Z W N 0 a W 9 u M S 9 s b 2 l u Y y B z d G F 0 a X N 0 a W N h b C B j a G V j a 3 M g K D M p L 0 F 1 d G 9 S Z W 1 v d m V k Q 2 9 s d W 1 u c z E u e 2 1 h e F 8 5 X 2 4 s M j V 9 J n F 1 b 3 Q 7 L C Z x d W 9 0 O 1 N l Y 3 R p b 2 4 x L 2 x v a W 5 j I H N 0 Y X R p c 3 R p Y 2 F s I G N o Z W N r c y A o M y k v Q X V 0 b 1 J l b W 9 2 Z W R D b 2 x 1 b W 5 z M S 5 7 b 3 V 0 b G l l c l 9 j a G V j a z E w L D I 2 f S Z x d W 9 0 O y w m c X V v d D t T Z W N 0 a W 9 u M S 9 s b 2 l u Y y B z d G F 0 a X N 0 a W N h b C B j a G V j a 3 M g K D M p L 0 F 1 d G 9 S Z W 1 v d m V k Q 2 9 s d W 1 u c z E u e 2 1 h e F 8 4 L D I 3 f S Z x d W 9 0 O y w m c X V v d D t T Z W N 0 a W 9 u M S 9 s b 2 l u Y y B z d G F 0 a X N 0 a W N h b C B j a G V j a 3 M g K D M p L 0 F 1 d G 9 S Z W 1 v d m V k Q 2 9 s d W 1 u c z E u e 2 1 h e F 8 4 X 2 4 s M j h 9 J n F 1 b 3 Q 7 L C Z x d W 9 0 O 1 N l Y 3 R p b 2 4 x L 2 x v a W 5 j I H N 0 Y X R p c 3 R p Y 2 F s I G N o Z W N r c y A o M y k v Q X V 0 b 1 J l b W 9 2 Z W R D b 2 x 1 b W 5 z M S 5 7 b 3 V 0 b G l l c l 9 j a G V j a z k s M j l 9 J n F 1 b 3 Q 7 L C Z x d W 9 0 O 1 N l Y 3 R p b 2 4 x L 2 x v a W 5 j I H N 0 Y X R p c 3 R p Y 2 F s I G N o Z W N r c y A o M y k v Q X V 0 b 1 J l b W 9 2 Z W R D b 2 x 1 b W 5 z M S 5 7 b W F 4 X z c s M z B 9 J n F 1 b 3 Q 7 L C Z x d W 9 0 O 1 N l Y 3 R p b 2 4 x L 2 x v a W 5 j I H N 0 Y X R p c 3 R p Y 2 F s I G N o Z W N r c y A o M y k v Q X V 0 b 1 J l b W 9 2 Z W R D b 2 x 1 b W 5 z M S 5 7 b W F 4 X z d f b i w z M X 0 m c X V v d D s s J n F 1 b 3 Q 7 U 2 V j d G l v b j E v b G 9 p b m M g c 3 R h d G l z d G l j Y W w g Y 2 h l Y 2 t z I C g z K S 9 B d X R v U m V t b 3 Z l Z E N v b H V t b n M x L n t v d X R s a W V y X 2 N o Z W N r O C w z M n 0 m c X V v d D s s J n F 1 b 3 Q 7 U 2 V j d G l v b j E v b G 9 p b m M g c 3 R h d G l z d G l j Y W w g Y 2 h l Y 2 t z I C g z K S 9 B d X R v U m V t b 3 Z l Z E N v b H V t b n M x L n t t Y X h f N i w z M 3 0 m c X V v d D s s J n F 1 b 3 Q 7 U 2 V j d G l v b j E v b G 9 p b m M g c 3 R h d G l z d G l j Y W w g Y 2 h l Y 2 t z I C g z K S 9 B d X R v U m V t b 3 Z l Z E N v b H V t b n M x L n t t Y X h f N l 9 u L D M 0 f S Z x d W 9 0 O y w m c X V v d D t T Z W N 0 a W 9 u M S 9 s b 2 l u Y y B z d G F 0 a X N 0 a W N h b C B j a G V j a 3 M g K D M p L 0 F 1 d G 9 S Z W 1 v d m V k Q 2 9 s d W 1 u c z E u e 2 9 1 d G x p Z X J f Y 2 h l Y 2 s 3 L D M 1 f S Z x d W 9 0 O y w m c X V v d D t T Z W N 0 a W 9 u M S 9 s b 2 l u Y y B z d G F 0 a X N 0 a W N h b C B j a G V j a 3 M g K D M p L 0 F 1 d G 9 S Z W 1 v d m V k Q 2 9 s d W 1 u c z E u e 2 1 h e F 8 1 L D M 2 f S Z x d W 9 0 O y w m c X V v d D t T Z W N 0 a W 9 u M S 9 s b 2 l u Y y B z d G F 0 a X N 0 a W N h b C B j a G V j a 3 M g K D M p L 0 F 1 d G 9 S Z W 1 v d m V k Q 2 9 s d W 1 u c z E u e 2 1 h e F 8 1 X 2 4 s M z d 9 J n F 1 b 3 Q 7 L C Z x d W 9 0 O 1 N l Y 3 R p b 2 4 x L 2 x v a W 5 j I H N 0 Y X R p c 3 R p Y 2 F s I G N o Z W N r c y A o M y k v Q X V 0 b 1 J l b W 9 2 Z W R D b 2 x 1 b W 5 z M S 5 7 b 3 V 0 b G l l c l 9 j a G V j a z Y s M z h 9 J n F 1 b 3 Q 7 L C Z x d W 9 0 O 1 N l Y 3 R p b 2 4 x L 2 x v a W 5 j I H N 0 Y X R p c 3 R p Y 2 F s I G N o Z W N r c y A o M y k v Q X V 0 b 1 J l b W 9 2 Z W R D b 2 x 1 b W 5 z M S 5 7 b W F 4 X z Q s M z l 9 J n F 1 b 3 Q 7 L C Z x d W 9 0 O 1 N l Y 3 R p b 2 4 x L 2 x v a W 5 j I H N 0 Y X R p c 3 R p Y 2 F s I G N o Z W N r c y A o M y k v Q X V 0 b 1 J l b W 9 2 Z W R D b 2 x 1 b W 5 z M S 5 7 b W F 4 X z R f b i w 0 M H 0 m c X V v d D s s J n F 1 b 3 Q 7 U 2 V j d G l v b j E v b G 9 p b m M g c 3 R h d G l z d G l j Y W w g Y 2 h l Y 2 t z I C g z K S 9 B d X R v U m V t b 3 Z l Z E N v b H V t b n M x L n t v d X R s a W V y X 2 N o Z W N r N S w 0 M X 0 m c X V v d D s s J n F 1 b 3 Q 7 U 2 V j d G l v b j E v b G 9 p b m M g c 3 R h d G l z d G l j Y W w g Y 2 h l Y 2 t z I C g z K S 9 B d X R v U m V t b 3 Z l Z E N v b H V t b n M x L n t t Y X h f M y w 0 M n 0 m c X V v d D s s J n F 1 b 3 Q 7 U 2 V j d G l v b j E v b G 9 p b m M g c 3 R h d G l z d G l j Y W w g Y 2 h l Y 2 t z I C g z K S 9 B d X R v U m V t b 3 Z l Z E N v b H V t b n M x L n t t Y X h f M 1 9 u L D Q z f S Z x d W 9 0 O y w m c X V v d D t T Z W N 0 a W 9 u M S 9 s b 2 l u Y y B z d G F 0 a X N 0 a W N h b C B j a G V j a 3 M g K D M p L 0 F 1 d G 9 S Z W 1 v d m V k Q 2 9 s d W 1 u c z E u e 2 9 1 d G x p Z X J f Y 2 h l Y 2 s 0 L D Q 0 f S Z x d W 9 0 O y w m c X V v d D t T Z W N 0 a W 9 u M S 9 s b 2 l u Y y B z d G F 0 a X N 0 a W N h b C B j a G V j a 3 M g K D M p L 0 F 1 d G 9 S Z W 1 v d m V k Q 2 9 s d W 1 u c z E u e 2 1 h e F 8 y L D Q 1 f S Z x d W 9 0 O y w m c X V v d D t T Z W N 0 a W 9 u M S 9 s b 2 l u Y y B z d G F 0 a X N 0 a W N h b C B j a G V j a 3 M g K D M p L 0 F 1 d G 9 S Z W 1 v d m V k Q 2 9 s d W 1 u c z E u e 2 1 h e F 8 y X 2 4 s N D Z 9 J n F 1 b 3 Q 7 L C Z x d W 9 0 O 1 N l Y 3 R p b 2 4 x L 2 x v a W 5 j I H N 0 Y X R p c 3 R p Y 2 F s I G N o Z W N r c y A o M y k v Q X V 0 b 1 J l b W 9 2 Z W R D b 2 x 1 b W 5 z M S 5 7 b 3 V 0 b G l l c l 9 j a G V j a z M s N D d 9 J n F 1 b 3 Q 7 L C Z x d W 9 0 O 1 N l Y 3 R p b 2 4 x L 2 x v a W 5 j I H N 0 Y X R p c 3 R p Y 2 F s I G N o Z W N r c y A o M y k v Q X V 0 b 1 J l b W 9 2 Z W R D b 2 x 1 b W 5 z M S 5 7 b W F 4 X z E s N D h 9 J n F 1 b 3 Q 7 L C Z x d W 9 0 O 1 N l Y 3 R p b 2 4 x L 2 x v a W 5 j I H N 0 Y X R p c 3 R p Y 2 F s I G N o Z W N r c y A o M y k v Q X V 0 b 1 J l b W 9 2 Z W R D b 2 x 1 b W 5 z M S 5 7 b W F 4 X z F f b i w 0 O X 0 m c X V v d D s s J n F 1 b 3 Q 7 U 2 V j d G l v b j E v b G 9 p b m M g c 3 R h d G l z d G l j Y W w g Y 2 h l Y 2 t z I C g z K S 9 B d X R v U m V t b 3 Z l Z E N v b H V t b n M x L n t v d X R s a W V y X 2 N o Z W N r M i w 1 M H 0 m c X V v d D s s J n F 1 b 3 Q 7 U 2 V j d G l v b j E v b G 9 p b m M g c 3 R h d G l z d G l j Y W w g Y 2 h l Y 2 t z I C g z K S 9 B d X R v U m V t b 3 Z l Z E N v b H V t b n M x L n t t Y X g s N T F 9 J n F 1 b 3 Q 7 L C Z x d W 9 0 O 1 N l Y 3 R p b 2 4 x L 2 x v a W 5 j I H N 0 Y X R p c 3 R p Y 2 F s I G N o Z W N r c y A o M y k v Q X V 0 b 1 J l b W 9 2 Z W R D b 2 x 1 b W 5 z M S 5 7 b W F 4 X 2 4 s N T J 9 J n F 1 b 3 Q 7 L C Z x d W 9 0 O 1 N l Y 3 R p b 2 4 x L 2 x v a W 5 j I H N 0 Y X R p c 3 R p Y 2 F s I G N o Z W N r c y A o M y k v Q X V 0 b 1 J l b W 9 2 Z W R D b 2 x 1 b W 5 z M S 5 7 b 3 V 0 b G l l c l 9 j a G V j a z E s N T N 9 J n F 1 b 3 Q 7 L C Z x d W 9 0 O 1 N l Y 3 R p b 2 4 x L 2 x v a W 5 j I H N 0 Y X R p c 3 R p Y 2 F s I G N o Z W N r c y A o M y k v Q X V 0 b 1 J l b W 9 2 Z W R D b 2 x 1 b W 5 z M S 5 7 a G l n a G V z d F 9 u b 2 5 f b 3 V 0 b G l l c i w 1 N H 0 m c X V v d D s s J n F 1 b 3 Q 7 U 2 V j d G l v b j E v b G 9 p b m M g c 3 R h d G l z d G l j Y W w g Y 2 h l Y 2 t z I C g z K S 9 B d X R v U m V t b 3 Z l Z E N v b H V t b n M x L n t o a W d o Z X N 0 X 2 5 v b l 9 v d X R s a W V y X 3 Z h b H V l L D U 1 f S Z x d W 9 0 O y w m c X V v d D t T Z W N 0 a W 9 u M S 9 s b 2 l u Y y B z d G F 0 a X N 0 a W N h b C B j a G V j a 3 M g K D M p L 0 F 1 d G 9 S Z W 1 v d m V k Q 2 9 s d W 1 u c z E u e 2 h p Z 2 h l c 3 R f b m 9 u X 2 9 1 d G x p Z X J f b i w 1 N n 0 m c X V v d D s s J n F 1 b 3 Q 7 U 2 V j d G l v b j E v b G 9 p b m M g c 3 R h d G l z d G l j Y W w g Y 2 h l Y 2 t z I C g z K S 9 B d X R v U m V t b 3 Z l Z E N v b H V t b n M x L n t v d X R s a W V y X 2 4 s N T d 9 J n F 1 b 3 Q 7 L C Z x d W 9 0 O 1 N l Y 3 R p b 2 4 x L 2 x v a W 5 j I H N 0 Y X R p c 3 R p Y 2 F s I G N o Z W N r c y A o M y k v Q X V 0 b 1 J l b W 9 2 Z W R D b 2 x 1 b W 5 z M S 5 7 a G l n a F 9 o e X B v d G h f b 3 V 0 b G l l c i w 1 O H 0 m c X V v d D t d L C Z x d W 9 0 O 0 N v b H V t b k N v d W 5 0 J n F 1 b 3 Q 7 O j U 5 L C Z x d W 9 0 O 0 t l e U N v b H V t b k 5 h b W V z J n F 1 b 3 Q 7 O l t d L C Z x d W 9 0 O 0 N v b H V t b k l k Z W 5 0 a X R p Z X M m c X V v d D s 6 W y Z x d W 9 0 O 1 N l Y 3 R p b 2 4 x L 2 x v a W 5 j I H N 0 Y X R p c 3 R p Y 2 F s I G N o Z W N r c y A o M y k v Q X V 0 b 1 J l b W 9 2 Z W R D b 2 x 1 b W 5 z M S 5 7 b G 9 p b m N f Y 2 9 k Z S w w f S Z x d W 9 0 O y w m c X V v d D t T Z W N 0 a W 9 u M S 9 s b 2 l u Y y B z d G F 0 a X N 0 a W N h b C B j a G V j a 3 M g K D M p L 0 F 1 d G 9 S Z W 1 v d m V k Q 2 9 s d W 1 u c z E u e 2 x v a W 5 j X 2 5 h b W U s M X 0 m c X V v d D s s J n F 1 b 3 Q 7 U 2 V j d G l v b j E v b G 9 p b m M g c 3 R h d G l z d G l j Y W w g Y 2 h l Y 2 t z I C g z K S 9 B d X R v U m V t b 3 Z l Z E N v b H V t b n M x L n t m b H V p Z C w y f S Z x d W 9 0 O y w m c X V v d D t T Z W N 0 a W 9 u M S 9 s b 2 l u Y y B z d G F 0 a X N 0 a W N h b C B j a G V j a 3 M g K D M p L 0 F 1 d G 9 S Z W 1 v d m V k Q 2 9 s d W 1 u c z E u e 2 N h d G V n b 3 J 5 L D N 9 J n F 1 b 3 Q 7 L C Z x d W 9 0 O 1 N l Y 3 R p b 2 4 x L 2 x v a W 5 j I H N 0 Y X R p c 3 R p Y 2 F s I G N o Z W N r c y A o M y k v Q X V 0 b 1 J l b W 9 2 Z W R D b 2 x 1 b W 5 z M S 5 7 b G 9 p b m N f c H J v c G V y d H k s N H 0 m c X V v d D s s J n F 1 b 3 Q 7 U 2 V j d G l v b j E v b G 9 p b m M g c 3 R h d G l z d G l j Y W w g Y 2 h l Y 2 t z I C g z K S 9 B d X R v U m V t b 3 Z l Z E N v b H V t b n M x L n t 2 Y W x 1 Z X V v b S w 1 f S Z x d W 9 0 O y w m c X V v d D t T Z W N 0 a W 9 u M S 9 s b 2 l u Y y B z d G F 0 a X N 0 a W N h b C B j a G V j a 3 M g K D M p L 0 F 1 d G 9 S Z W 1 v d m V k Q 2 9 s d W 1 u c z E u e 2 5 f c m V z d W x 0 c y w 2 f S Z x d W 9 0 O y w m c X V v d D t T Z W N 0 a W 9 u M S 9 s b 2 l u Y y B z d G F 0 a X N 0 a W N h b C B j a G V j a 3 M g K D M p L 0 F 1 d G 9 S Z W 1 v d m V k Q 2 9 s d W 1 u c z E u e 2 5 f c G F 0 a W V u d H M s N 3 0 m c X V v d D s s J n F 1 b 3 Q 7 U 2 V j d G l v b j E v b G 9 p b m M g c 3 R h d G l z d G l j Y W w g Y 2 h l Y 2 t z I C g z K S 9 B d X R v U m V t b 3 Z l Z E N v b H V t b n M x L n t u X 2 5 l Z 2 F 0 a X Z l X 2 l t c G x h d X N p Y m x l L D h 9 J n F 1 b 3 Q 7 L C Z x d W 9 0 O 1 N l Y 3 R p b 2 4 x L 2 x v a W 5 j I H N 0 Y X R p c 3 R p Y 2 F s I G N o Z W N r c y A o M y k v Q X V 0 b 1 J l b W 9 2 Z W R D b 2 x 1 b W 5 z M S 5 7 b W l u L D l 9 J n F 1 b 3 Q 7 L C Z x d W 9 0 O 1 N l Y 3 R p b 2 4 x L 2 x v a W 5 j I H N 0 Y X R p c 3 R p Y 2 F s I G N o Z W N r c y A o M y k v Q X V 0 b 1 J l b W 9 2 Z W R D b 2 x 1 b W 5 z M S 5 7 b W l u X 2 4 s M T B 9 J n F 1 b 3 Q 7 L C Z x d W 9 0 O 1 N l Y 3 R p b 2 4 x L 2 x v a W 5 j I H N 0 Y X R p c 3 R p Y 2 F s I G N o Z W N r c y A o M y k v Q X V 0 b 1 J l b W 9 2 Z W R D b 2 x 1 b W 5 z M S 5 7 b W l u K z E s M T F 9 J n F 1 b 3 Q 7 L C Z x d W 9 0 O 1 N l Y 3 R p b 2 4 x L 2 x v a W 5 j I H N 0 Y X R p c 3 R p Y 2 F s I G N o Z W N r c y A o M y k v Q X V 0 b 1 J l b W 9 2 Z W R D b 2 x 1 b W 5 z M S 5 7 b W l u K z F f b i w x M n 0 m c X V v d D s s J n F 1 b 3 Q 7 U 2 V j d G l v b j E v b G 9 p b m M g c 3 R h d G l z d G l j Y W w g Y 2 h l Y 2 t z I C g z K S 9 B d X R v U m V t b 3 Z l Z E N v b H V t b n M x L n t t a W 4 r M i w x M 3 0 m c X V v d D s s J n F 1 b 3 Q 7 U 2 V j d G l v b j E v b G 9 p b m M g c 3 R h d G l z d G l j Y W w g Y 2 h l Y 2 t z I C g z K S 9 B d X R v U m V t b 3 Z l Z E N v b H V t b n M x L n t t a W 4 r M l 9 u L D E 0 f S Z x d W 9 0 O y w m c X V v d D t T Z W N 0 a W 9 u M S 9 s b 2 l u Y y B z d G F 0 a X N 0 a W N h b C B j a G V j a 3 M g K D M p L 0 F 1 d G 9 S Z W 1 v d m V k Q 2 9 s d W 1 u c z E u e 2 1 p b i s z L D E 1 f S Z x d W 9 0 O y w m c X V v d D t T Z W N 0 a W 9 u M S 9 s b 2 l u Y y B z d G F 0 a X N 0 a W N h b C B j a G V j a 3 M g K D M p L 0 F 1 d G 9 S Z W 1 v d m V k Q 2 9 s d W 1 u c z E u e 2 1 p b i s z X 2 4 s M T Z 9 J n F 1 b 3 Q 7 L C Z x d W 9 0 O 1 N l Y 3 R p b 2 4 x L 2 x v a W 5 j I H N 0 Y X R p c 3 R p Y 2 F s I G N o Z W N r c y A o M y k v Q X V 0 b 1 J l b W 9 2 Z W R D b 2 x 1 b W 5 z M S 5 7 b W l u K z Q s M T d 9 J n F 1 b 3 Q 7 L C Z x d W 9 0 O 1 N l Y 3 R p b 2 4 x L 2 x v a W 5 j I H N 0 Y X R p c 3 R p Y 2 F s I G N o Z W N r c y A o M y k v Q X V 0 b 1 J l b W 9 2 Z W R D b 2 x 1 b W 5 z M S 5 7 b W l u K z R f b i w x O H 0 m c X V v d D s s J n F 1 b 3 Q 7 U 2 V j d G l v b j E v b G 9 p b m M g c 3 R h d G l z d G l j Y W w g Y 2 h l Y 2 t z I C g z K S 9 B d X R v U m V t b 3 Z l Z E N v b H V t b n M x L n t Q M C 4 w N S w x O X 0 m c X V v d D s s J n F 1 b 3 Q 7 U 2 V j d G l v b j E v b G 9 p b m M g c 3 R h d G l z d G l j Y W w g Y 2 h l Y 2 t z I C g z K S 9 B d X R v U m V t b 3 Z l Z E N v b H V t b n M x L n t Q M j U s M j B 9 J n F 1 b 3 Q 7 L C Z x d W 9 0 O 1 N l Y 3 R p b 2 4 x L 2 x v a W 5 j I H N 0 Y X R p c 3 R p Y 2 F s I G N o Z W N r c y A o M y k v Q X V 0 b 1 J l b W 9 2 Z W R D b 2 x 1 b W 5 z M S 5 7 b W V k a W F u L D I x f S Z x d W 9 0 O y w m c X V v d D t T Z W N 0 a W 9 u M S 9 s b 2 l u Y y B z d G F 0 a X N 0 a W N h b C B j a G V j a 3 M g K D M p L 0 F 1 d G 9 S Z W 1 v d m V k Q 2 9 s d W 1 u c z E u e 1 A 3 N S w y M n 0 m c X V v d D s s J n F 1 b 3 Q 7 U 2 V j d G l v b j E v b G 9 p b m M g c 3 R h d G l z d G l j Y W w g Y 2 h l Y 2 t z I C g z K S 9 B d X R v U m V t b 3 Z l Z E N v b H V t b n M x L n t Q O T k u O T U s M j N 9 J n F 1 b 3 Q 7 L C Z x d W 9 0 O 1 N l Y 3 R p b 2 4 x L 2 x v a W 5 j I H N 0 Y X R p c 3 R p Y 2 F s I G N o Z W N r c y A o M y k v Q X V 0 b 1 J l b W 9 2 Z W R D b 2 x 1 b W 5 z M S 5 7 b W F 4 X z k s M j R 9 J n F 1 b 3 Q 7 L C Z x d W 9 0 O 1 N l Y 3 R p b 2 4 x L 2 x v a W 5 j I H N 0 Y X R p c 3 R p Y 2 F s I G N o Z W N r c y A o M y k v Q X V 0 b 1 J l b W 9 2 Z W R D b 2 x 1 b W 5 z M S 5 7 b W F 4 X z l f b i w y N X 0 m c X V v d D s s J n F 1 b 3 Q 7 U 2 V j d G l v b j E v b G 9 p b m M g c 3 R h d G l z d G l j Y W w g Y 2 h l Y 2 t z I C g z K S 9 B d X R v U m V t b 3 Z l Z E N v b H V t b n M x L n t v d X R s a W V y X 2 N o Z W N r M T A s M j Z 9 J n F 1 b 3 Q 7 L C Z x d W 9 0 O 1 N l Y 3 R p b 2 4 x L 2 x v a W 5 j I H N 0 Y X R p c 3 R p Y 2 F s I G N o Z W N r c y A o M y k v Q X V 0 b 1 J l b W 9 2 Z W R D b 2 x 1 b W 5 z M S 5 7 b W F 4 X z g s M j d 9 J n F 1 b 3 Q 7 L C Z x d W 9 0 O 1 N l Y 3 R p b 2 4 x L 2 x v a W 5 j I H N 0 Y X R p c 3 R p Y 2 F s I G N o Z W N r c y A o M y k v Q X V 0 b 1 J l b W 9 2 Z W R D b 2 x 1 b W 5 z M S 5 7 b W F 4 X z h f b i w y O H 0 m c X V v d D s s J n F 1 b 3 Q 7 U 2 V j d G l v b j E v b G 9 p b m M g c 3 R h d G l z d G l j Y W w g Y 2 h l Y 2 t z I C g z K S 9 B d X R v U m V t b 3 Z l Z E N v b H V t b n M x L n t v d X R s a W V y X 2 N o Z W N r O S w y O X 0 m c X V v d D s s J n F 1 b 3 Q 7 U 2 V j d G l v b j E v b G 9 p b m M g c 3 R h d G l z d G l j Y W w g Y 2 h l Y 2 t z I C g z K S 9 B d X R v U m V t b 3 Z l Z E N v b H V t b n M x L n t t Y X h f N y w z M H 0 m c X V v d D s s J n F 1 b 3 Q 7 U 2 V j d G l v b j E v b G 9 p b m M g c 3 R h d G l z d G l j Y W w g Y 2 h l Y 2 t z I C g z K S 9 B d X R v U m V t b 3 Z l Z E N v b H V t b n M x L n t t Y X h f N 1 9 u L D M x f S Z x d W 9 0 O y w m c X V v d D t T Z W N 0 a W 9 u M S 9 s b 2 l u Y y B z d G F 0 a X N 0 a W N h b C B j a G V j a 3 M g K D M p L 0 F 1 d G 9 S Z W 1 v d m V k Q 2 9 s d W 1 u c z E u e 2 9 1 d G x p Z X J f Y 2 h l Y 2 s 4 L D M y f S Z x d W 9 0 O y w m c X V v d D t T Z W N 0 a W 9 u M S 9 s b 2 l u Y y B z d G F 0 a X N 0 a W N h b C B j a G V j a 3 M g K D M p L 0 F 1 d G 9 S Z W 1 v d m V k Q 2 9 s d W 1 u c z E u e 2 1 h e F 8 2 L D M z f S Z x d W 9 0 O y w m c X V v d D t T Z W N 0 a W 9 u M S 9 s b 2 l u Y y B z d G F 0 a X N 0 a W N h b C B j a G V j a 3 M g K D M p L 0 F 1 d G 9 S Z W 1 v d m V k Q 2 9 s d W 1 u c z E u e 2 1 h e F 8 2 X 2 4 s M z R 9 J n F 1 b 3 Q 7 L C Z x d W 9 0 O 1 N l Y 3 R p b 2 4 x L 2 x v a W 5 j I H N 0 Y X R p c 3 R p Y 2 F s I G N o Z W N r c y A o M y k v Q X V 0 b 1 J l b W 9 2 Z W R D b 2 x 1 b W 5 z M S 5 7 b 3 V 0 b G l l c l 9 j a G V j a z c s M z V 9 J n F 1 b 3 Q 7 L C Z x d W 9 0 O 1 N l Y 3 R p b 2 4 x L 2 x v a W 5 j I H N 0 Y X R p c 3 R p Y 2 F s I G N o Z W N r c y A o M y k v Q X V 0 b 1 J l b W 9 2 Z W R D b 2 x 1 b W 5 z M S 5 7 b W F 4 X z U s M z Z 9 J n F 1 b 3 Q 7 L C Z x d W 9 0 O 1 N l Y 3 R p b 2 4 x L 2 x v a W 5 j I H N 0 Y X R p c 3 R p Y 2 F s I G N o Z W N r c y A o M y k v Q X V 0 b 1 J l b W 9 2 Z W R D b 2 x 1 b W 5 z M S 5 7 b W F 4 X z V f b i w z N 3 0 m c X V v d D s s J n F 1 b 3 Q 7 U 2 V j d G l v b j E v b G 9 p b m M g c 3 R h d G l z d G l j Y W w g Y 2 h l Y 2 t z I C g z K S 9 B d X R v U m V t b 3 Z l Z E N v b H V t b n M x L n t v d X R s a W V y X 2 N o Z W N r N i w z O H 0 m c X V v d D s s J n F 1 b 3 Q 7 U 2 V j d G l v b j E v b G 9 p b m M g c 3 R h d G l z d G l j Y W w g Y 2 h l Y 2 t z I C g z K S 9 B d X R v U m V t b 3 Z l Z E N v b H V t b n M x L n t t Y X h f N C w z O X 0 m c X V v d D s s J n F 1 b 3 Q 7 U 2 V j d G l v b j E v b G 9 p b m M g c 3 R h d G l z d G l j Y W w g Y 2 h l Y 2 t z I C g z K S 9 B d X R v U m V t b 3 Z l Z E N v b H V t b n M x L n t t Y X h f N F 9 u L D Q w f S Z x d W 9 0 O y w m c X V v d D t T Z W N 0 a W 9 u M S 9 s b 2 l u Y y B z d G F 0 a X N 0 a W N h b C B j a G V j a 3 M g K D M p L 0 F 1 d G 9 S Z W 1 v d m V k Q 2 9 s d W 1 u c z E u e 2 9 1 d G x p Z X J f Y 2 h l Y 2 s 1 L D Q x f S Z x d W 9 0 O y w m c X V v d D t T Z W N 0 a W 9 u M S 9 s b 2 l u Y y B z d G F 0 a X N 0 a W N h b C B j a G V j a 3 M g K D M p L 0 F 1 d G 9 S Z W 1 v d m V k Q 2 9 s d W 1 u c z E u e 2 1 h e F 8 z L D Q y f S Z x d W 9 0 O y w m c X V v d D t T Z W N 0 a W 9 u M S 9 s b 2 l u Y y B z d G F 0 a X N 0 a W N h b C B j a G V j a 3 M g K D M p L 0 F 1 d G 9 S Z W 1 v d m V k Q 2 9 s d W 1 u c z E u e 2 1 h e F 8 z X 2 4 s N D N 9 J n F 1 b 3 Q 7 L C Z x d W 9 0 O 1 N l Y 3 R p b 2 4 x L 2 x v a W 5 j I H N 0 Y X R p c 3 R p Y 2 F s I G N o Z W N r c y A o M y k v Q X V 0 b 1 J l b W 9 2 Z W R D b 2 x 1 b W 5 z M S 5 7 b 3 V 0 b G l l c l 9 j a G V j a z Q s N D R 9 J n F 1 b 3 Q 7 L C Z x d W 9 0 O 1 N l Y 3 R p b 2 4 x L 2 x v a W 5 j I H N 0 Y X R p c 3 R p Y 2 F s I G N o Z W N r c y A o M y k v Q X V 0 b 1 J l b W 9 2 Z W R D b 2 x 1 b W 5 z M S 5 7 b W F 4 X z I s N D V 9 J n F 1 b 3 Q 7 L C Z x d W 9 0 O 1 N l Y 3 R p b 2 4 x L 2 x v a W 5 j I H N 0 Y X R p c 3 R p Y 2 F s I G N o Z W N r c y A o M y k v Q X V 0 b 1 J l b W 9 2 Z W R D b 2 x 1 b W 5 z M S 5 7 b W F 4 X z J f b i w 0 N n 0 m c X V v d D s s J n F 1 b 3 Q 7 U 2 V j d G l v b j E v b G 9 p b m M g c 3 R h d G l z d G l j Y W w g Y 2 h l Y 2 t z I C g z K S 9 B d X R v U m V t b 3 Z l Z E N v b H V t b n M x L n t v d X R s a W V y X 2 N o Z W N r M y w 0 N 3 0 m c X V v d D s s J n F 1 b 3 Q 7 U 2 V j d G l v b j E v b G 9 p b m M g c 3 R h d G l z d G l j Y W w g Y 2 h l Y 2 t z I C g z K S 9 B d X R v U m V t b 3 Z l Z E N v b H V t b n M x L n t t Y X h f M S w 0 O H 0 m c X V v d D s s J n F 1 b 3 Q 7 U 2 V j d G l v b j E v b G 9 p b m M g c 3 R h d G l z d G l j Y W w g Y 2 h l Y 2 t z I C g z K S 9 B d X R v U m V t b 3 Z l Z E N v b H V t b n M x L n t t Y X h f M V 9 u L D Q 5 f S Z x d W 9 0 O y w m c X V v d D t T Z W N 0 a W 9 u M S 9 s b 2 l u Y y B z d G F 0 a X N 0 a W N h b C B j a G V j a 3 M g K D M p L 0 F 1 d G 9 S Z W 1 v d m V k Q 2 9 s d W 1 u c z E u e 2 9 1 d G x p Z X J f Y 2 h l Y 2 s y L D U w f S Z x d W 9 0 O y w m c X V v d D t T Z W N 0 a W 9 u M S 9 s b 2 l u Y y B z d G F 0 a X N 0 a W N h b C B j a G V j a 3 M g K D M p L 0 F 1 d G 9 S Z W 1 v d m V k Q 2 9 s d W 1 u c z E u e 2 1 h e C w 1 M X 0 m c X V v d D s s J n F 1 b 3 Q 7 U 2 V j d G l v b j E v b G 9 p b m M g c 3 R h d G l z d G l j Y W w g Y 2 h l Y 2 t z I C g z K S 9 B d X R v U m V t b 3 Z l Z E N v b H V t b n M x L n t t Y X h f b i w 1 M n 0 m c X V v d D s s J n F 1 b 3 Q 7 U 2 V j d G l v b j E v b G 9 p b m M g c 3 R h d G l z d G l j Y W w g Y 2 h l Y 2 t z I C g z K S 9 B d X R v U m V t b 3 Z l Z E N v b H V t b n M x L n t v d X R s a W V y X 2 N o Z W N r M S w 1 M 3 0 m c X V v d D s s J n F 1 b 3 Q 7 U 2 V j d G l v b j E v b G 9 p b m M g c 3 R h d G l z d G l j Y W w g Y 2 h l Y 2 t z I C g z K S 9 B d X R v U m V t b 3 Z l Z E N v b H V t b n M x L n t o a W d o Z X N 0 X 2 5 v b l 9 v d X R s a W V y L D U 0 f S Z x d W 9 0 O y w m c X V v d D t T Z W N 0 a W 9 u M S 9 s b 2 l u Y y B z d G F 0 a X N 0 a W N h b C B j a G V j a 3 M g K D M p L 0 F 1 d G 9 S Z W 1 v d m V k Q 2 9 s d W 1 u c z E u e 2 h p Z 2 h l c 3 R f b m 9 u X 2 9 1 d G x p Z X J f d m F s d W U s N T V 9 J n F 1 b 3 Q 7 L C Z x d W 9 0 O 1 N l Y 3 R p b 2 4 x L 2 x v a W 5 j I H N 0 Y X R p c 3 R p Y 2 F s I G N o Z W N r c y A o M y k v Q X V 0 b 1 J l b W 9 2 Z W R D b 2 x 1 b W 5 z M S 5 7 a G l n a G V z d F 9 u b 2 5 f b 3 V 0 b G l l c l 9 u L D U 2 f S Z x d W 9 0 O y w m c X V v d D t T Z W N 0 a W 9 u M S 9 s b 2 l u Y y B z d G F 0 a X N 0 a W N h b C B j a G V j a 3 M g K D M p L 0 F 1 d G 9 S Z W 1 v d m V k Q 2 9 s d W 1 u c z E u e 2 9 1 d G x p Z X J f b i w 1 N 3 0 m c X V v d D s s J n F 1 b 3 Q 7 U 2 V j d G l v b j E v b G 9 p b m M g c 3 R h d G l z d G l j Y W w g Y 2 h l Y 2 t z I C g z K S 9 B d X R v U m V t b 3 Z l Z E N v b H V t b n M x L n t o a W d o X 2 h 5 c G 9 0 a F 9 v d X R s a W V y L D U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p b m M l M j B z d G F 0 a X N 0 a W N h b C U y M G N o Z W N r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l u Y y U y M H N 0 Y X R p c 3 R p Y 2 F s J T I w Y 2 h l Y 2 t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a W 5 j J T I w c 3 R h d G l z d G l j Y W w l M j B j a G V j a 3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l u Y y U y M H N 0 Y X R p c 3 R p Y 2 F s J T I w Y 2 h l Y 2 t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p b m N f c 3 R h d G l z d G l j Y W x f Y 2 h l Y 2 t z X 1 8 z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x O j A 0 O j I 4 L j c y M z I 2 O T l a I i A v P j x F b n R y e S B U e X B l P S J G a W x s Q 2 9 s d W 1 u V H l w Z X M i I F Z h b H V l P S J z Q m d Z R 0 J n W U d B d 0 1 E Q l F N R k F 3 V U R C U U 1 G Q X d V R k J R V U Z C U U 1 G Q l F N R k J R T U Z C U U 1 G Q l F N R k J R T U Z C U U 1 G Q l F N R k J R T U Z C U U 1 G Q m d V R E F 3 V T 0 i I C 8 + P E V u d H J 5 I F R 5 c G U 9 I k Z p b G x D b 2 x 1 b W 5 O Y W 1 l c y I g V m F s d W U 9 I n N b J n F 1 b 3 Q 7 b G 9 p b m N f Y 2 9 k Z S Z x d W 9 0 O y w m c X V v d D t s b 2 l u Y 1 9 u Y W 1 l J n F 1 b 3 Q 7 L C Z x d W 9 0 O 2 Z s d W l k J n F 1 b 3 Q 7 L C Z x d W 9 0 O 2 N h d G V n b 3 J 5 J n F 1 b 3 Q 7 L C Z x d W 9 0 O 2 x v a W 5 j X 3 B y b 3 B l c n R 5 J n F 1 b 3 Q 7 L C Z x d W 9 0 O 3 Z h b H V l d W 9 t J n F 1 b 3 Q 7 L C Z x d W 9 0 O 2 5 f c m V z d W x 0 c y Z x d W 9 0 O y w m c X V v d D t u X 3 B h d G l l b n R z J n F 1 b 3 Q 7 L C Z x d W 9 0 O 2 5 f b m V n Y X R p d m V f a W 1 w b G F 1 c 2 l i b G U m c X V v d D s s J n F 1 b 3 Q 7 b W l u J n F 1 b 3 Q 7 L C Z x d W 9 0 O 2 1 p b l 9 u J n F 1 b 3 Q 7 L C Z x d W 9 0 O 2 1 p b i s x J n F 1 b 3 Q 7 L C Z x d W 9 0 O 2 1 p b i s x X 2 4 m c X V v d D s s J n F 1 b 3 Q 7 b W l u K z I m c X V v d D s s J n F 1 b 3 Q 7 b W l u K z J f b i Z x d W 9 0 O y w m c X V v d D t t a W 4 r M y Z x d W 9 0 O y w m c X V v d D t t a W 4 r M 1 9 u J n F 1 b 3 Q 7 L C Z x d W 9 0 O 2 1 p b i s 0 J n F 1 b 3 Q 7 L C Z x d W 9 0 O 2 1 p b i s 0 X 2 4 m c X V v d D s s J n F 1 b 3 Q 7 U D A u M D U m c X V v d D s s J n F 1 b 3 Q 7 U D I 1 J n F 1 b 3 Q 7 L C Z x d W 9 0 O 2 1 l Z G l h b i Z x d W 9 0 O y w m c X V v d D t Q N z U m c X V v d D s s J n F 1 b 3 Q 7 U D k 5 L j k 1 J n F 1 b 3 Q 7 L C Z x d W 9 0 O 2 1 h e F 8 5 J n F 1 b 3 Q 7 L C Z x d W 9 0 O 2 1 h e F 8 5 X 2 4 m c X V v d D s s J n F 1 b 3 Q 7 b 3 V 0 b G l l c l 9 j a G V j a z E w J n F 1 b 3 Q 7 L C Z x d W 9 0 O 2 1 h e F 8 4 J n F 1 b 3 Q 7 L C Z x d W 9 0 O 2 1 h e F 8 4 X 2 4 m c X V v d D s s J n F 1 b 3 Q 7 b 3 V 0 b G l l c l 9 j a G V j a z k m c X V v d D s s J n F 1 b 3 Q 7 b W F 4 X z c m c X V v d D s s J n F 1 b 3 Q 7 b W F 4 X z d f b i Z x d W 9 0 O y w m c X V v d D t v d X R s a W V y X 2 N o Z W N r O C Z x d W 9 0 O y w m c X V v d D t t Y X h f N i Z x d W 9 0 O y w m c X V v d D t t Y X h f N l 9 u J n F 1 b 3 Q 7 L C Z x d W 9 0 O 2 9 1 d G x p Z X J f Y 2 h l Y 2 s 3 J n F 1 b 3 Q 7 L C Z x d W 9 0 O 2 1 h e F 8 1 J n F 1 b 3 Q 7 L C Z x d W 9 0 O 2 1 h e F 8 1 X 2 4 m c X V v d D s s J n F 1 b 3 Q 7 b 3 V 0 b G l l c l 9 j a G V j a z Y m c X V v d D s s J n F 1 b 3 Q 7 b W F 4 X z Q m c X V v d D s s J n F 1 b 3 Q 7 b W F 4 X z R f b i Z x d W 9 0 O y w m c X V v d D t v d X R s a W V y X 2 N o Z W N r N S Z x d W 9 0 O y w m c X V v d D t t Y X h f M y Z x d W 9 0 O y w m c X V v d D t t Y X h f M 1 9 u J n F 1 b 3 Q 7 L C Z x d W 9 0 O 2 9 1 d G x p Z X J f Y 2 h l Y 2 s 0 J n F 1 b 3 Q 7 L C Z x d W 9 0 O 2 1 h e F 8 y J n F 1 b 3 Q 7 L C Z x d W 9 0 O 2 1 h e F 8 y X 2 4 m c X V v d D s s J n F 1 b 3 Q 7 b 3 V 0 b G l l c l 9 j a G V j a z M m c X V v d D s s J n F 1 b 3 Q 7 b W F 4 X z E m c X V v d D s s J n F 1 b 3 Q 7 b W F 4 X z F f b i Z x d W 9 0 O y w m c X V v d D t v d X R s a W V y X 2 N o Z W N r M i Z x d W 9 0 O y w m c X V v d D t t Y X g m c X V v d D s s J n F 1 b 3 Q 7 b W F 4 X 2 4 m c X V v d D s s J n F 1 b 3 Q 7 b 3 V 0 b G l l c l 9 j a G V j a z E m c X V v d D s s J n F 1 b 3 Q 7 a G l n a G V z d F 9 u b 2 5 f b 3 V 0 b G l l c i Z x d W 9 0 O y w m c X V v d D t o a W d o Z X N 0 X 2 5 v b l 9 v d X R s a W V y X 3 Z h b H V l J n F 1 b 3 Q 7 L C Z x d W 9 0 O 2 h p Z 2 h l c 3 R f b m 9 u X 2 9 1 d G x p Z X J f b i Z x d W 9 0 O y w m c X V v d D t v d X R s a W V y X 2 4 m c X V v d D s s J n F 1 b 3 Q 7 a G l n a F 9 o e X B v d G h f b 3 V 0 b G l l c i Z x d W 9 0 O 1 0 i I C 8 + P E V u d H J 5 I F R 5 c G U 9 I k Z p b G x T d G F 0 d X M i I F Z h b H V l P S J z Q 2 9 t c G x l d G U i I C 8 + P E V u d H J 5 I F R 5 c G U 9 I k Z p b G x D b 3 V u d C I g V m F s d W U 9 I m w x M z U i I C 8 + P E V u d H J 5 I F R 5 c G U 9 I l J l b G F 0 a W 9 u c 2 h p c E l u Z m 9 D b 2 5 0 Y W l u Z X I i I F Z h b H V l P S J z e y Z x d W 9 0 O 2 N v b H V t b k N v d W 5 0 J n F 1 b 3 Q 7 O j U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l u Y y B z d G F 0 a X N 0 a W N h b C B j a G V j a 3 M g K D M p L 0 F 1 d G 9 S Z W 1 v d m V k Q 2 9 s d W 1 u c z E u e 2 x v a W 5 j X 2 N v Z G U s M H 0 m c X V v d D s s J n F 1 b 3 Q 7 U 2 V j d G l v b j E v b G 9 p b m M g c 3 R h d G l z d G l j Y W w g Y 2 h l Y 2 t z I C g z K S 9 B d X R v U m V t b 3 Z l Z E N v b H V t b n M x L n t s b 2 l u Y 1 9 u Y W 1 l L D F 9 J n F 1 b 3 Q 7 L C Z x d W 9 0 O 1 N l Y 3 R p b 2 4 x L 2 x v a W 5 j I H N 0 Y X R p c 3 R p Y 2 F s I G N o Z W N r c y A o M y k v Q X V 0 b 1 J l b W 9 2 Z W R D b 2 x 1 b W 5 z M S 5 7 Z m x 1 a W Q s M n 0 m c X V v d D s s J n F 1 b 3 Q 7 U 2 V j d G l v b j E v b G 9 p b m M g c 3 R h d G l z d G l j Y W w g Y 2 h l Y 2 t z I C g z K S 9 B d X R v U m V t b 3 Z l Z E N v b H V t b n M x L n t j Y X R l Z 2 9 y e S w z f S Z x d W 9 0 O y w m c X V v d D t T Z W N 0 a W 9 u M S 9 s b 2 l u Y y B z d G F 0 a X N 0 a W N h b C B j a G V j a 3 M g K D M p L 0 F 1 d G 9 S Z W 1 v d m V k Q 2 9 s d W 1 u c z E u e 2 x v a W 5 j X 3 B y b 3 B l c n R 5 L D R 9 J n F 1 b 3 Q 7 L C Z x d W 9 0 O 1 N l Y 3 R p b 2 4 x L 2 x v a W 5 j I H N 0 Y X R p c 3 R p Y 2 F s I G N o Z W N r c y A o M y k v Q X V 0 b 1 J l b W 9 2 Z W R D b 2 x 1 b W 5 z M S 5 7 d m F s d W V 1 b 2 0 s N X 0 m c X V v d D s s J n F 1 b 3 Q 7 U 2 V j d G l v b j E v b G 9 p b m M g c 3 R h d G l z d G l j Y W w g Y 2 h l Y 2 t z I C g z K S 9 B d X R v U m V t b 3 Z l Z E N v b H V t b n M x L n t u X 3 J l c 3 V s d H M s N n 0 m c X V v d D s s J n F 1 b 3 Q 7 U 2 V j d G l v b j E v b G 9 p b m M g c 3 R h d G l z d G l j Y W w g Y 2 h l Y 2 t z I C g z K S 9 B d X R v U m V t b 3 Z l Z E N v b H V t b n M x L n t u X 3 B h d G l l b n R z L D d 9 J n F 1 b 3 Q 7 L C Z x d W 9 0 O 1 N l Y 3 R p b 2 4 x L 2 x v a W 5 j I H N 0 Y X R p c 3 R p Y 2 F s I G N o Z W N r c y A o M y k v Q X V 0 b 1 J l b W 9 2 Z W R D b 2 x 1 b W 5 z M S 5 7 b l 9 u Z W d h d G l 2 Z V 9 p b X B s Y X V z a W J s Z S w 4 f S Z x d W 9 0 O y w m c X V v d D t T Z W N 0 a W 9 u M S 9 s b 2 l u Y y B z d G F 0 a X N 0 a W N h b C B j a G V j a 3 M g K D M p L 0 F 1 d G 9 S Z W 1 v d m V k Q 2 9 s d W 1 u c z E u e 2 1 p b i w 5 f S Z x d W 9 0 O y w m c X V v d D t T Z W N 0 a W 9 u M S 9 s b 2 l u Y y B z d G F 0 a X N 0 a W N h b C B j a G V j a 3 M g K D M p L 0 F 1 d G 9 S Z W 1 v d m V k Q 2 9 s d W 1 u c z E u e 2 1 p b l 9 u L D E w f S Z x d W 9 0 O y w m c X V v d D t T Z W N 0 a W 9 u M S 9 s b 2 l u Y y B z d G F 0 a X N 0 a W N h b C B j a G V j a 3 M g K D M p L 0 F 1 d G 9 S Z W 1 v d m V k Q 2 9 s d W 1 u c z E u e 2 1 p b i s x L D E x f S Z x d W 9 0 O y w m c X V v d D t T Z W N 0 a W 9 u M S 9 s b 2 l u Y y B z d G F 0 a X N 0 a W N h b C B j a G V j a 3 M g K D M p L 0 F 1 d G 9 S Z W 1 v d m V k Q 2 9 s d W 1 u c z E u e 2 1 p b i s x X 2 4 s M T J 9 J n F 1 b 3 Q 7 L C Z x d W 9 0 O 1 N l Y 3 R p b 2 4 x L 2 x v a W 5 j I H N 0 Y X R p c 3 R p Y 2 F s I G N o Z W N r c y A o M y k v Q X V 0 b 1 J l b W 9 2 Z W R D b 2 x 1 b W 5 z M S 5 7 b W l u K z I s M T N 9 J n F 1 b 3 Q 7 L C Z x d W 9 0 O 1 N l Y 3 R p b 2 4 x L 2 x v a W 5 j I H N 0 Y X R p c 3 R p Y 2 F s I G N o Z W N r c y A o M y k v Q X V 0 b 1 J l b W 9 2 Z W R D b 2 x 1 b W 5 z M S 5 7 b W l u K z J f b i w x N H 0 m c X V v d D s s J n F 1 b 3 Q 7 U 2 V j d G l v b j E v b G 9 p b m M g c 3 R h d G l z d G l j Y W w g Y 2 h l Y 2 t z I C g z K S 9 B d X R v U m V t b 3 Z l Z E N v b H V t b n M x L n t t a W 4 r M y w x N X 0 m c X V v d D s s J n F 1 b 3 Q 7 U 2 V j d G l v b j E v b G 9 p b m M g c 3 R h d G l z d G l j Y W w g Y 2 h l Y 2 t z I C g z K S 9 B d X R v U m V t b 3 Z l Z E N v b H V t b n M x L n t t a W 4 r M 1 9 u L D E 2 f S Z x d W 9 0 O y w m c X V v d D t T Z W N 0 a W 9 u M S 9 s b 2 l u Y y B z d G F 0 a X N 0 a W N h b C B j a G V j a 3 M g K D M p L 0 F 1 d G 9 S Z W 1 v d m V k Q 2 9 s d W 1 u c z E u e 2 1 p b i s 0 L D E 3 f S Z x d W 9 0 O y w m c X V v d D t T Z W N 0 a W 9 u M S 9 s b 2 l u Y y B z d G F 0 a X N 0 a W N h b C B j a G V j a 3 M g K D M p L 0 F 1 d G 9 S Z W 1 v d m V k Q 2 9 s d W 1 u c z E u e 2 1 p b i s 0 X 2 4 s M T h 9 J n F 1 b 3 Q 7 L C Z x d W 9 0 O 1 N l Y 3 R p b 2 4 x L 2 x v a W 5 j I H N 0 Y X R p c 3 R p Y 2 F s I G N o Z W N r c y A o M y k v Q X V 0 b 1 J l b W 9 2 Z W R D b 2 x 1 b W 5 z M S 5 7 U D A u M D U s M T l 9 J n F 1 b 3 Q 7 L C Z x d W 9 0 O 1 N l Y 3 R p b 2 4 x L 2 x v a W 5 j I H N 0 Y X R p c 3 R p Y 2 F s I G N o Z W N r c y A o M y k v Q X V 0 b 1 J l b W 9 2 Z W R D b 2 x 1 b W 5 z M S 5 7 U D I 1 L D I w f S Z x d W 9 0 O y w m c X V v d D t T Z W N 0 a W 9 u M S 9 s b 2 l u Y y B z d G F 0 a X N 0 a W N h b C B j a G V j a 3 M g K D M p L 0 F 1 d G 9 S Z W 1 v d m V k Q 2 9 s d W 1 u c z E u e 2 1 l Z G l h b i w y M X 0 m c X V v d D s s J n F 1 b 3 Q 7 U 2 V j d G l v b j E v b G 9 p b m M g c 3 R h d G l z d G l j Y W w g Y 2 h l Y 2 t z I C g z K S 9 B d X R v U m V t b 3 Z l Z E N v b H V t b n M x L n t Q N z U s M j J 9 J n F 1 b 3 Q 7 L C Z x d W 9 0 O 1 N l Y 3 R p b 2 4 x L 2 x v a W 5 j I H N 0 Y X R p c 3 R p Y 2 F s I G N o Z W N r c y A o M y k v Q X V 0 b 1 J l b W 9 2 Z W R D b 2 x 1 b W 5 z M S 5 7 U D k 5 L j k 1 L D I z f S Z x d W 9 0 O y w m c X V v d D t T Z W N 0 a W 9 u M S 9 s b 2 l u Y y B z d G F 0 a X N 0 a W N h b C B j a G V j a 3 M g K D M p L 0 F 1 d G 9 S Z W 1 v d m V k Q 2 9 s d W 1 u c z E u e 2 1 h e F 8 5 L D I 0 f S Z x d W 9 0 O y w m c X V v d D t T Z W N 0 a W 9 u M S 9 s b 2 l u Y y B z d G F 0 a X N 0 a W N h b C B j a G V j a 3 M g K D M p L 0 F 1 d G 9 S Z W 1 v d m V k Q 2 9 s d W 1 u c z E u e 2 1 h e F 8 5 X 2 4 s M j V 9 J n F 1 b 3 Q 7 L C Z x d W 9 0 O 1 N l Y 3 R p b 2 4 x L 2 x v a W 5 j I H N 0 Y X R p c 3 R p Y 2 F s I G N o Z W N r c y A o M y k v Q X V 0 b 1 J l b W 9 2 Z W R D b 2 x 1 b W 5 z M S 5 7 b 3 V 0 b G l l c l 9 j a G V j a z E w L D I 2 f S Z x d W 9 0 O y w m c X V v d D t T Z W N 0 a W 9 u M S 9 s b 2 l u Y y B z d G F 0 a X N 0 a W N h b C B j a G V j a 3 M g K D M p L 0 F 1 d G 9 S Z W 1 v d m V k Q 2 9 s d W 1 u c z E u e 2 1 h e F 8 4 L D I 3 f S Z x d W 9 0 O y w m c X V v d D t T Z W N 0 a W 9 u M S 9 s b 2 l u Y y B z d G F 0 a X N 0 a W N h b C B j a G V j a 3 M g K D M p L 0 F 1 d G 9 S Z W 1 v d m V k Q 2 9 s d W 1 u c z E u e 2 1 h e F 8 4 X 2 4 s M j h 9 J n F 1 b 3 Q 7 L C Z x d W 9 0 O 1 N l Y 3 R p b 2 4 x L 2 x v a W 5 j I H N 0 Y X R p c 3 R p Y 2 F s I G N o Z W N r c y A o M y k v Q X V 0 b 1 J l b W 9 2 Z W R D b 2 x 1 b W 5 z M S 5 7 b 3 V 0 b G l l c l 9 j a G V j a z k s M j l 9 J n F 1 b 3 Q 7 L C Z x d W 9 0 O 1 N l Y 3 R p b 2 4 x L 2 x v a W 5 j I H N 0 Y X R p c 3 R p Y 2 F s I G N o Z W N r c y A o M y k v Q X V 0 b 1 J l b W 9 2 Z W R D b 2 x 1 b W 5 z M S 5 7 b W F 4 X z c s M z B 9 J n F 1 b 3 Q 7 L C Z x d W 9 0 O 1 N l Y 3 R p b 2 4 x L 2 x v a W 5 j I H N 0 Y X R p c 3 R p Y 2 F s I G N o Z W N r c y A o M y k v Q X V 0 b 1 J l b W 9 2 Z W R D b 2 x 1 b W 5 z M S 5 7 b W F 4 X z d f b i w z M X 0 m c X V v d D s s J n F 1 b 3 Q 7 U 2 V j d G l v b j E v b G 9 p b m M g c 3 R h d G l z d G l j Y W w g Y 2 h l Y 2 t z I C g z K S 9 B d X R v U m V t b 3 Z l Z E N v b H V t b n M x L n t v d X R s a W V y X 2 N o Z W N r O C w z M n 0 m c X V v d D s s J n F 1 b 3 Q 7 U 2 V j d G l v b j E v b G 9 p b m M g c 3 R h d G l z d G l j Y W w g Y 2 h l Y 2 t z I C g z K S 9 B d X R v U m V t b 3 Z l Z E N v b H V t b n M x L n t t Y X h f N i w z M 3 0 m c X V v d D s s J n F 1 b 3 Q 7 U 2 V j d G l v b j E v b G 9 p b m M g c 3 R h d G l z d G l j Y W w g Y 2 h l Y 2 t z I C g z K S 9 B d X R v U m V t b 3 Z l Z E N v b H V t b n M x L n t t Y X h f N l 9 u L D M 0 f S Z x d W 9 0 O y w m c X V v d D t T Z W N 0 a W 9 u M S 9 s b 2 l u Y y B z d G F 0 a X N 0 a W N h b C B j a G V j a 3 M g K D M p L 0 F 1 d G 9 S Z W 1 v d m V k Q 2 9 s d W 1 u c z E u e 2 9 1 d G x p Z X J f Y 2 h l Y 2 s 3 L D M 1 f S Z x d W 9 0 O y w m c X V v d D t T Z W N 0 a W 9 u M S 9 s b 2 l u Y y B z d G F 0 a X N 0 a W N h b C B j a G V j a 3 M g K D M p L 0 F 1 d G 9 S Z W 1 v d m V k Q 2 9 s d W 1 u c z E u e 2 1 h e F 8 1 L D M 2 f S Z x d W 9 0 O y w m c X V v d D t T Z W N 0 a W 9 u M S 9 s b 2 l u Y y B z d G F 0 a X N 0 a W N h b C B j a G V j a 3 M g K D M p L 0 F 1 d G 9 S Z W 1 v d m V k Q 2 9 s d W 1 u c z E u e 2 1 h e F 8 1 X 2 4 s M z d 9 J n F 1 b 3 Q 7 L C Z x d W 9 0 O 1 N l Y 3 R p b 2 4 x L 2 x v a W 5 j I H N 0 Y X R p c 3 R p Y 2 F s I G N o Z W N r c y A o M y k v Q X V 0 b 1 J l b W 9 2 Z W R D b 2 x 1 b W 5 z M S 5 7 b 3 V 0 b G l l c l 9 j a G V j a z Y s M z h 9 J n F 1 b 3 Q 7 L C Z x d W 9 0 O 1 N l Y 3 R p b 2 4 x L 2 x v a W 5 j I H N 0 Y X R p c 3 R p Y 2 F s I G N o Z W N r c y A o M y k v Q X V 0 b 1 J l b W 9 2 Z W R D b 2 x 1 b W 5 z M S 5 7 b W F 4 X z Q s M z l 9 J n F 1 b 3 Q 7 L C Z x d W 9 0 O 1 N l Y 3 R p b 2 4 x L 2 x v a W 5 j I H N 0 Y X R p c 3 R p Y 2 F s I G N o Z W N r c y A o M y k v Q X V 0 b 1 J l b W 9 2 Z W R D b 2 x 1 b W 5 z M S 5 7 b W F 4 X z R f b i w 0 M H 0 m c X V v d D s s J n F 1 b 3 Q 7 U 2 V j d G l v b j E v b G 9 p b m M g c 3 R h d G l z d G l j Y W w g Y 2 h l Y 2 t z I C g z K S 9 B d X R v U m V t b 3 Z l Z E N v b H V t b n M x L n t v d X R s a W V y X 2 N o Z W N r N S w 0 M X 0 m c X V v d D s s J n F 1 b 3 Q 7 U 2 V j d G l v b j E v b G 9 p b m M g c 3 R h d G l z d G l j Y W w g Y 2 h l Y 2 t z I C g z K S 9 B d X R v U m V t b 3 Z l Z E N v b H V t b n M x L n t t Y X h f M y w 0 M n 0 m c X V v d D s s J n F 1 b 3 Q 7 U 2 V j d G l v b j E v b G 9 p b m M g c 3 R h d G l z d G l j Y W w g Y 2 h l Y 2 t z I C g z K S 9 B d X R v U m V t b 3 Z l Z E N v b H V t b n M x L n t t Y X h f M 1 9 u L D Q z f S Z x d W 9 0 O y w m c X V v d D t T Z W N 0 a W 9 u M S 9 s b 2 l u Y y B z d G F 0 a X N 0 a W N h b C B j a G V j a 3 M g K D M p L 0 F 1 d G 9 S Z W 1 v d m V k Q 2 9 s d W 1 u c z E u e 2 9 1 d G x p Z X J f Y 2 h l Y 2 s 0 L D Q 0 f S Z x d W 9 0 O y w m c X V v d D t T Z W N 0 a W 9 u M S 9 s b 2 l u Y y B z d G F 0 a X N 0 a W N h b C B j a G V j a 3 M g K D M p L 0 F 1 d G 9 S Z W 1 v d m V k Q 2 9 s d W 1 u c z E u e 2 1 h e F 8 y L D Q 1 f S Z x d W 9 0 O y w m c X V v d D t T Z W N 0 a W 9 u M S 9 s b 2 l u Y y B z d G F 0 a X N 0 a W N h b C B j a G V j a 3 M g K D M p L 0 F 1 d G 9 S Z W 1 v d m V k Q 2 9 s d W 1 u c z E u e 2 1 h e F 8 y X 2 4 s N D Z 9 J n F 1 b 3 Q 7 L C Z x d W 9 0 O 1 N l Y 3 R p b 2 4 x L 2 x v a W 5 j I H N 0 Y X R p c 3 R p Y 2 F s I G N o Z W N r c y A o M y k v Q X V 0 b 1 J l b W 9 2 Z W R D b 2 x 1 b W 5 z M S 5 7 b 3 V 0 b G l l c l 9 j a G V j a z M s N D d 9 J n F 1 b 3 Q 7 L C Z x d W 9 0 O 1 N l Y 3 R p b 2 4 x L 2 x v a W 5 j I H N 0 Y X R p c 3 R p Y 2 F s I G N o Z W N r c y A o M y k v Q X V 0 b 1 J l b W 9 2 Z W R D b 2 x 1 b W 5 z M S 5 7 b W F 4 X z E s N D h 9 J n F 1 b 3 Q 7 L C Z x d W 9 0 O 1 N l Y 3 R p b 2 4 x L 2 x v a W 5 j I H N 0 Y X R p c 3 R p Y 2 F s I G N o Z W N r c y A o M y k v Q X V 0 b 1 J l b W 9 2 Z W R D b 2 x 1 b W 5 z M S 5 7 b W F 4 X z F f b i w 0 O X 0 m c X V v d D s s J n F 1 b 3 Q 7 U 2 V j d G l v b j E v b G 9 p b m M g c 3 R h d G l z d G l j Y W w g Y 2 h l Y 2 t z I C g z K S 9 B d X R v U m V t b 3 Z l Z E N v b H V t b n M x L n t v d X R s a W V y X 2 N o Z W N r M i w 1 M H 0 m c X V v d D s s J n F 1 b 3 Q 7 U 2 V j d G l v b j E v b G 9 p b m M g c 3 R h d G l z d G l j Y W w g Y 2 h l Y 2 t z I C g z K S 9 B d X R v U m V t b 3 Z l Z E N v b H V t b n M x L n t t Y X g s N T F 9 J n F 1 b 3 Q 7 L C Z x d W 9 0 O 1 N l Y 3 R p b 2 4 x L 2 x v a W 5 j I H N 0 Y X R p c 3 R p Y 2 F s I G N o Z W N r c y A o M y k v Q X V 0 b 1 J l b W 9 2 Z W R D b 2 x 1 b W 5 z M S 5 7 b W F 4 X 2 4 s N T J 9 J n F 1 b 3 Q 7 L C Z x d W 9 0 O 1 N l Y 3 R p b 2 4 x L 2 x v a W 5 j I H N 0 Y X R p c 3 R p Y 2 F s I G N o Z W N r c y A o M y k v Q X V 0 b 1 J l b W 9 2 Z W R D b 2 x 1 b W 5 z M S 5 7 b 3 V 0 b G l l c l 9 j a G V j a z E s N T N 9 J n F 1 b 3 Q 7 L C Z x d W 9 0 O 1 N l Y 3 R p b 2 4 x L 2 x v a W 5 j I H N 0 Y X R p c 3 R p Y 2 F s I G N o Z W N r c y A o M y k v Q X V 0 b 1 J l b W 9 2 Z W R D b 2 x 1 b W 5 z M S 5 7 a G l n a G V z d F 9 u b 2 5 f b 3 V 0 b G l l c i w 1 N H 0 m c X V v d D s s J n F 1 b 3 Q 7 U 2 V j d G l v b j E v b G 9 p b m M g c 3 R h d G l z d G l j Y W w g Y 2 h l Y 2 t z I C g z K S 9 B d X R v U m V t b 3 Z l Z E N v b H V t b n M x L n t o a W d o Z X N 0 X 2 5 v b l 9 v d X R s a W V y X 3 Z h b H V l L D U 1 f S Z x d W 9 0 O y w m c X V v d D t T Z W N 0 a W 9 u M S 9 s b 2 l u Y y B z d G F 0 a X N 0 a W N h b C B j a G V j a 3 M g K D M p L 0 F 1 d G 9 S Z W 1 v d m V k Q 2 9 s d W 1 u c z E u e 2 h p Z 2 h l c 3 R f b m 9 u X 2 9 1 d G x p Z X J f b i w 1 N n 0 m c X V v d D s s J n F 1 b 3 Q 7 U 2 V j d G l v b j E v b G 9 p b m M g c 3 R h d G l z d G l j Y W w g Y 2 h l Y 2 t z I C g z K S 9 B d X R v U m V t b 3 Z l Z E N v b H V t b n M x L n t v d X R s a W V y X 2 4 s N T d 9 J n F 1 b 3 Q 7 L C Z x d W 9 0 O 1 N l Y 3 R p b 2 4 x L 2 x v a W 5 j I H N 0 Y X R p c 3 R p Y 2 F s I G N o Z W N r c y A o M y k v Q X V 0 b 1 J l b W 9 2 Z W R D b 2 x 1 b W 5 z M S 5 7 a G l n a F 9 o e X B v d G h f b 3 V 0 b G l l c i w 1 O H 0 m c X V v d D t d L C Z x d W 9 0 O 0 N v b H V t b k N v d W 5 0 J n F 1 b 3 Q 7 O j U 5 L C Z x d W 9 0 O 0 t l e U N v b H V t b k 5 h b W V z J n F 1 b 3 Q 7 O l t d L C Z x d W 9 0 O 0 N v b H V t b k l k Z W 5 0 a X R p Z X M m c X V v d D s 6 W y Z x d W 9 0 O 1 N l Y 3 R p b 2 4 x L 2 x v a W 5 j I H N 0 Y X R p c 3 R p Y 2 F s I G N o Z W N r c y A o M y k v Q X V 0 b 1 J l b W 9 2 Z W R D b 2 x 1 b W 5 z M S 5 7 b G 9 p b m N f Y 2 9 k Z S w w f S Z x d W 9 0 O y w m c X V v d D t T Z W N 0 a W 9 u M S 9 s b 2 l u Y y B z d G F 0 a X N 0 a W N h b C B j a G V j a 3 M g K D M p L 0 F 1 d G 9 S Z W 1 v d m V k Q 2 9 s d W 1 u c z E u e 2 x v a W 5 j X 2 5 h b W U s M X 0 m c X V v d D s s J n F 1 b 3 Q 7 U 2 V j d G l v b j E v b G 9 p b m M g c 3 R h d G l z d G l j Y W w g Y 2 h l Y 2 t z I C g z K S 9 B d X R v U m V t b 3 Z l Z E N v b H V t b n M x L n t m b H V p Z C w y f S Z x d W 9 0 O y w m c X V v d D t T Z W N 0 a W 9 u M S 9 s b 2 l u Y y B z d G F 0 a X N 0 a W N h b C B j a G V j a 3 M g K D M p L 0 F 1 d G 9 S Z W 1 v d m V k Q 2 9 s d W 1 u c z E u e 2 N h d G V n b 3 J 5 L D N 9 J n F 1 b 3 Q 7 L C Z x d W 9 0 O 1 N l Y 3 R p b 2 4 x L 2 x v a W 5 j I H N 0 Y X R p c 3 R p Y 2 F s I G N o Z W N r c y A o M y k v Q X V 0 b 1 J l b W 9 2 Z W R D b 2 x 1 b W 5 z M S 5 7 b G 9 p b m N f c H J v c G V y d H k s N H 0 m c X V v d D s s J n F 1 b 3 Q 7 U 2 V j d G l v b j E v b G 9 p b m M g c 3 R h d G l z d G l j Y W w g Y 2 h l Y 2 t z I C g z K S 9 B d X R v U m V t b 3 Z l Z E N v b H V t b n M x L n t 2 Y W x 1 Z X V v b S w 1 f S Z x d W 9 0 O y w m c X V v d D t T Z W N 0 a W 9 u M S 9 s b 2 l u Y y B z d G F 0 a X N 0 a W N h b C B j a G V j a 3 M g K D M p L 0 F 1 d G 9 S Z W 1 v d m V k Q 2 9 s d W 1 u c z E u e 2 5 f c m V z d W x 0 c y w 2 f S Z x d W 9 0 O y w m c X V v d D t T Z W N 0 a W 9 u M S 9 s b 2 l u Y y B z d G F 0 a X N 0 a W N h b C B j a G V j a 3 M g K D M p L 0 F 1 d G 9 S Z W 1 v d m V k Q 2 9 s d W 1 u c z E u e 2 5 f c G F 0 a W V u d H M s N 3 0 m c X V v d D s s J n F 1 b 3 Q 7 U 2 V j d G l v b j E v b G 9 p b m M g c 3 R h d G l z d G l j Y W w g Y 2 h l Y 2 t z I C g z K S 9 B d X R v U m V t b 3 Z l Z E N v b H V t b n M x L n t u X 2 5 l Z 2 F 0 a X Z l X 2 l t c G x h d X N p Y m x l L D h 9 J n F 1 b 3 Q 7 L C Z x d W 9 0 O 1 N l Y 3 R p b 2 4 x L 2 x v a W 5 j I H N 0 Y X R p c 3 R p Y 2 F s I G N o Z W N r c y A o M y k v Q X V 0 b 1 J l b W 9 2 Z W R D b 2 x 1 b W 5 z M S 5 7 b W l u L D l 9 J n F 1 b 3 Q 7 L C Z x d W 9 0 O 1 N l Y 3 R p b 2 4 x L 2 x v a W 5 j I H N 0 Y X R p c 3 R p Y 2 F s I G N o Z W N r c y A o M y k v Q X V 0 b 1 J l b W 9 2 Z W R D b 2 x 1 b W 5 z M S 5 7 b W l u X 2 4 s M T B 9 J n F 1 b 3 Q 7 L C Z x d W 9 0 O 1 N l Y 3 R p b 2 4 x L 2 x v a W 5 j I H N 0 Y X R p c 3 R p Y 2 F s I G N o Z W N r c y A o M y k v Q X V 0 b 1 J l b W 9 2 Z W R D b 2 x 1 b W 5 z M S 5 7 b W l u K z E s M T F 9 J n F 1 b 3 Q 7 L C Z x d W 9 0 O 1 N l Y 3 R p b 2 4 x L 2 x v a W 5 j I H N 0 Y X R p c 3 R p Y 2 F s I G N o Z W N r c y A o M y k v Q X V 0 b 1 J l b W 9 2 Z W R D b 2 x 1 b W 5 z M S 5 7 b W l u K z F f b i w x M n 0 m c X V v d D s s J n F 1 b 3 Q 7 U 2 V j d G l v b j E v b G 9 p b m M g c 3 R h d G l z d G l j Y W w g Y 2 h l Y 2 t z I C g z K S 9 B d X R v U m V t b 3 Z l Z E N v b H V t b n M x L n t t a W 4 r M i w x M 3 0 m c X V v d D s s J n F 1 b 3 Q 7 U 2 V j d G l v b j E v b G 9 p b m M g c 3 R h d G l z d G l j Y W w g Y 2 h l Y 2 t z I C g z K S 9 B d X R v U m V t b 3 Z l Z E N v b H V t b n M x L n t t a W 4 r M l 9 u L D E 0 f S Z x d W 9 0 O y w m c X V v d D t T Z W N 0 a W 9 u M S 9 s b 2 l u Y y B z d G F 0 a X N 0 a W N h b C B j a G V j a 3 M g K D M p L 0 F 1 d G 9 S Z W 1 v d m V k Q 2 9 s d W 1 u c z E u e 2 1 p b i s z L D E 1 f S Z x d W 9 0 O y w m c X V v d D t T Z W N 0 a W 9 u M S 9 s b 2 l u Y y B z d G F 0 a X N 0 a W N h b C B j a G V j a 3 M g K D M p L 0 F 1 d G 9 S Z W 1 v d m V k Q 2 9 s d W 1 u c z E u e 2 1 p b i s z X 2 4 s M T Z 9 J n F 1 b 3 Q 7 L C Z x d W 9 0 O 1 N l Y 3 R p b 2 4 x L 2 x v a W 5 j I H N 0 Y X R p c 3 R p Y 2 F s I G N o Z W N r c y A o M y k v Q X V 0 b 1 J l b W 9 2 Z W R D b 2 x 1 b W 5 z M S 5 7 b W l u K z Q s M T d 9 J n F 1 b 3 Q 7 L C Z x d W 9 0 O 1 N l Y 3 R p b 2 4 x L 2 x v a W 5 j I H N 0 Y X R p c 3 R p Y 2 F s I G N o Z W N r c y A o M y k v Q X V 0 b 1 J l b W 9 2 Z W R D b 2 x 1 b W 5 z M S 5 7 b W l u K z R f b i w x O H 0 m c X V v d D s s J n F 1 b 3 Q 7 U 2 V j d G l v b j E v b G 9 p b m M g c 3 R h d G l z d G l j Y W w g Y 2 h l Y 2 t z I C g z K S 9 B d X R v U m V t b 3 Z l Z E N v b H V t b n M x L n t Q M C 4 w N S w x O X 0 m c X V v d D s s J n F 1 b 3 Q 7 U 2 V j d G l v b j E v b G 9 p b m M g c 3 R h d G l z d G l j Y W w g Y 2 h l Y 2 t z I C g z K S 9 B d X R v U m V t b 3 Z l Z E N v b H V t b n M x L n t Q M j U s M j B 9 J n F 1 b 3 Q 7 L C Z x d W 9 0 O 1 N l Y 3 R p b 2 4 x L 2 x v a W 5 j I H N 0 Y X R p c 3 R p Y 2 F s I G N o Z W N r c y A o M y k v Q X V 0 b 1 J l b W 9 2 Z W R D b 2 x 1 b W 5 z M S 5 7 b W V k a W F u L D I x f S Z x d W 9 0 O y w m c X V v d D t T Z W N 0 a W 9 u M S 9 s b 2 l u Y y B z d G F 0 a X N 0 a W N h b C B j a G V j a 3 M g K D M p L 0 F 1 d G 9 S Z W 1 v d m V k Q 2 9 s d W 1 u c z E u e 1 A 3 N S w y M n 0 m c X V v d D s s J n F 1 b 3 Q 7 U 2 V j d G l v b j E v b G 9 p b m M g c 3 R h d G l z d G l j Y W w g Y 2 h l Y 2 t z I C g z K S 9 B d X R v U m V t b 3 Z l Z E N v b H V t b n M x L n t Q O T k u O T U s M j N 9 J n F 1 b 3 Q 7 L C Z x d W 9 0 O 1 N l Y 3 R p b 2 4 x L 2 x v a W 5 j I H N 0 Y X R p c 3 R p Y 2 F s I G N o Z W N r c y A o M y k v Q X V 0 b 1 J l b W 9 2 Z W R D b 2 x 1 b W 5 z M S 5 7 b W F 4 X z k s M j R 9 J n F 1 b 3 Q 7 L C Z x d W 9 0 O 1 N l Y 3 R p b 2 4 x L 2 x v a W 5 j I H N 0 Y X R p c 3 R p Y 2 F s I G N o Z W N r c y A o M y k v Q X V 0 b 1 J l b W 9 2 Z W R D b 2 x 1 b W 5 z M S 5 7 b W F 4 X z l f b i w y N X 0 m c X V v d D s s J n F 1 b 3 Q 7 U 2 V j d G l v b j E v b G 9 p b m M g c 3 R h d G l z d G l j Y W w g Y 2 h l Y 2 t z I C g z K S 9 B d X R v U m V t b 3 Z l Z E N v b H V t b n M x L n t v d X R s a W V y X 2 N o Z W N r M T A s M j Z 9 J n F 1 b 3 Q 7 L C Z x d W 9 0 O 1 N l Y 3 R p b 2 4 x L 2 x v a W 5 j I H N 0 Y X R p c 3 R p Y 2 F s I G N o Z W N r c y A o M y k v Q X V 0 b 1 J l b W 9 2 Z W R D b 2 x 1 b W 5 z M S 5 7 b W F 4 X z g s M j d 9 J n F 1 b 3 Q 7 L C Z x d W 9 0 O 1 N l Y 3 R p b 2 4 x L 2 x v a W 5 j I H N 0 Y X R p c 3 R p Y 2 F s I G N o Z W N r c y A o M y k v Q X V 0 b 1 J l b W 9 2 Z W R D b 2 x 1 b W 5 z M S 5 7 b W F 4 X z h f b i w y O H 0 m c X V v d D s s J n F 1 b 3 Q 7 U 2 V j d G l v b j E v b G 9 p b m M g c 3 R h d G l z d G l j Y W w g Y 2 h l Y 2 t z I C g z K S 9 B d X R v U m V t b 3 Z l Z E N v b H V t b n M x L n t v d X R s a W V y X 2 N o Z W N r O S w y O X 0 m c X V v d D s s J n F 1 b 3 Q 7 U 2 V j d G l v b j E v b G 9 p b m M g c 3 R h d G l z d G l j Y W w g Y 2 h l Y 2 t z I C g z K S 9 B d X R v U m V t b 3 Z l Z E N v b H V t b n M x L n t t Y X h f N y w z M H 0 m c X V v d D s s J n F 1 b 3 Q 7 U 2 V j d G l v b j E v b G 9 p b m M g c 3 R h d G l z d G l j Y W w g Y 2 h l Y 2 t z I C g z K S 9 B d X R v U m V t b 3 Z l Z E N v b H V t b n M x L n t t Y X h f N 1 9 u L D M x f S Z x d W 9 0 O y w m c X V v d D t T Z W N 0 a W 9 u M S 9 s b 2 l u Y y B z d G F 0 a X N 0 a W N h b C B j a G V j a 3 M g K D M p L 0 F 1 d G 9 S Z W 1 v d m V k Q 2 9 s d W 1 u c z E u e 2 9 1 d G x p Z X J f Y 2 h l Y 2 s 4 L D M y f S Z x d W 9 0 O y w m c X V v d D t T Z W N 0 a W 9 u M S 9 s b 2 l u Y y B z d G F 0 a X N 0 a W N h b C B j a G V j a 3 M g K D M p L 0 F 1 d G 9 S Z W 1 v d m V k Q 2 9 s d W 1 u c z E u e 2 1 h e F 8 2 L D M z f S Z x d W 9 0 O y w m c X V v d D t T Z W N 0 a W 9 u M S 9 s b 2 l u Y y B z d G F 0 a X N 0 a W N h b C B j a G V j a 3 M g K D M p L 0 F 1 d G 9 S Z W 1 v d m V k Q 2 9 s d W 1 u c z E u e 2 1 h e F 8 2 X 2 4 s M z R 9 J n F 1 b 3 Q 7 L C Z x d W 9 0 O 1 N l Y 3 R p b 2 4 x L 2 x v a W 5 j I H N 0 Y X R p c 3 R p Y 2 F s I G N o Z W N r c y A o M y k v Q X V 0 b 1 J l b W 9 2 Z W R D b 2 x 1 b W 5 z M S 5 7 b 3 V 0 b G l l c l 9 j a G V j a z c s M z V 9 J n F 1 b 3 Q 7 L C Z x d W 9 0 O 1 N l Y 3 R p b 2 4 x L 2 x v a W 5 j I H N 0 Y X R p c 3 R p Y 2 F s I G N o Z W N r c y A o M y k v Q X V 0 b 1 J l b W 9 2 Z W R D b 2 x 1 b W 5 z M S 5 7 b W F 4 X z U s M z Z 9 J n F 1 b 3 Q 7 L C Z x d W 9 0 O 1 N l Y 3 R p b 2 4 x L 2 x v a W 5 j I H N 0 Y X R p c 3 R p Y 2 F s I G N o Z W N r c y A o M y k v Q X V 0 b 1 J l b W 9 2 Z W R D b 2 x 1 b W 5 z M S 5 7 b W F 4 X z V f b i w z N 3 0 m c X V v d D s s J n F 1 b 3 Q 7 U 2 V j d G l v b j E v b G 9 p b m M g c 3 R h d G l z d G l j Y W w g Y 2 h l Y 2 t z I C g z K S 9 B d X R v U m V t b 3 Z l Z E N v b H V t b n M x L n t v d X R s a W V y X 2 N o Z W N r N i w z O H 0 m c X V v d D s s J n F 1 b 3 Q 7 U 2 V j d G l v b j E v b G 9 p b m M g c 3 R h d G l z d G l j Y W w g Y 2 h l Y 2 t z I C g z K S 9 B d X R v U m V t b 3 Z l Z E N v b H V t b n M x L n t t Y X h f N C w z O X 0 m c X V v d D s s J n F 1 b 3 Q 7 U 2 V j d G l v b j E v b G 9 p b m M g c 3 R h d G l z d G l j Y W w g Y 2 h l Y 2 t z I C g z K S 9 B d X R v U m V t b 3 Z l Z E N v b H V t b n M x L n t t Y X h f N F 9 u L D Q w f S Z x d W 9 0 O y w m c X V v d D t T Z W N 0 a W 9 u M S 9 s b 2 l u Y y B z d G F 0 a X N 0 a W N h b C B j a G V j a 3 M g K D M p L 0 F 1 d G 9 S Z W 1 v d m V k Q 2 9 s d W 1 u c z E u e 2 9 1 d G x p Z X J f Y 2 h l Y 2 s 1 L D Q x f S Z x d W 9 0 O y w m c X V v d D t T Z W N 0 a W 9 u M S 9 s b 2 l u Y y B z d G F 0 a X N 0 a W N h b C B j a G V j a 3 M g K D M p L 0 F 1 d G 9 S Z W 1 v d m V k Q 2 9 s d W 1 u c z E u e 2 1 h e F 8 z L D Q y f S Z x d W 9 0 O y w m c X V v d D t T Z W N 0 a W 9 u M S 9 s b 2 l u Y y B z d G F 0 a X N 0 a W N h b C B j a G V j a 3 M g K D M p L 0 F 1 d G 9 S Z W 1 v d m V k Q 2 9 s d W 1 u c z E u e 2 1 h e F 8 z X 2 4 s N D N 9 J n F 1 b 3 Q 7 L C Z x d W 9 0 O 1 N l Y 3 R p b 2 4 x L 2 x v a W 5 j I H N 0 Y X R p c 3 R p Y 2 F s I G N o Z W N r c y A o M y k v Q X V 0 b 1 J l b W 9 2 Z W R D b 2 x 1 b W 5 z M S 5 7 b 3 V 0 b G l l c l 9 j a G V j a z Q s N D R 9 J n F 1 b 3 Q 7 L C Z x d W 9 0 O 1 N l Y 3 R p b 2 4 x L 2 x v a W 5 j I H N 0 Y X R p c 3 R p Y 2 F s I G N o Z W N r c y A o M y k v Q X V 0 b 1 J l b W 9 2 Z W R D b 2 x 1 b W 5 z M S 5 7 b W F 4 X z I s N D V 9 J n F 1 b 3 Q 7 L C Z x d W 9 0 O 1 N l Y 3 R p b 2 4 x L 2 x v a W 5 j I H N 0 Y X R p c 3 R p Y 2 F s I G N o Z W N r c y A o M y k v Q X V 0 b 1 J l b W 9 2 Z W R D b 2 x 1 b W 5 z M S 5 7 b W F 4 X z J f b i w 0 N n 0 m c X V v d D s s J n F 1 b 3 Q 7 U 2 V j d G l v b j E v b G 9 p b m M g c 3 R h d G l z d G l j Y W w g Y 2 h l Y 2 t z I C g z K S 9 B d X R v U m V t b 3 Z l Z E N v b H V t b n M x L n t v d X R s a W V y X 2 N o Z W N r M y w 0 N 3 0 m c X V v d D s s J n F 1 b 3 Q 7 U 2 V j d G l v b j E v b G 9 p b m M g c 3 R h d G l z d G l j Y W w g Y 2 h l Y 2 t z I C g z K S 9 B d X R v U m V t b 3 Z l Z E N v b H V t b n M x L n t t Y X h f M S w 0 O H 0 m c X V v d D s s J n F 1 b 3 Q 7 U 2 V j d G l v b j E v b G 9 p b m M g c 3 R h d G l z d G l j Y W w g Y 2 h l Y 2 t z I C g z K S 9 B d X R v U m V t b 3 Z l Z E N v b H V t b n M x L n t t Y X h f M V 9 u L D Q 5 f S Z x d W 9 0 O y w m c X V v d D t T Z W N 0 a W 9 u M S 9 s b 2 l u Y y B z d G F 0 a X N 0 a W N h b C B j a G V j a 3 M g K D M p L 0 F 1 d G 9 S Z W 1 v d m V k Q 2 9 s d W 1 u c z E u e 2 9 1 d G x p Z X J f Y 2 h l Y 2 s y L D U w f S Z x d W 9 0 O y w m c X V v d D t T Z W N 0 a W 9 u M S 9 s b 2 l u Y y B z d G F 0 a X N 0 a W N h b C B j a G V j a 3 M g K D M p L 0 F 1 d G 9 S Z W 1 v d m V k Q 2 9 s d W 1 u c z E u e 2 1 h e C w 1 M X 0 m c X V v d D s s J n F 1 b 3 Q 7 U 2 V j d G l v b j E v b G 9 p b m M g c 3 R h d G l z d G l j Y W w g Y 2 h l Y 2 t z I C g z K S 9 B d X R v U m V t b 3 Z l Z E N v b H V t b n M x L n t t Y X h f b i w 1 M n 0 m c X V v d D s s J n F 1 b 3 Q 7 U 2 V j d G l v b j E v b G 9 p b m M g c 3 R h d G l z d G l j Y W w g Y 2 h l Y 2 t z I C g z K S 9 B d X R v U m V t b 3 Z l Z E N v b H V t b n M x L n t v d X R s a W V y X 2 N o Z W N r M S w 1 M 3 0 m c X V v d D s s J n F 1 b 3 Q 7 U 2 V j d G l v b j E v b G 9 p b m M g c 3 R h d G l z d G l j Y W w g Y 2 h l Y 2 t z I C g z K S 9 B d X R v U m V t b 3 Z l Z E N v b H V t b n M x L n t o a W d o Z X N 0 X 2 5 v b l 9 v d X R s a W V y L D U 0 f S Z x d W 9 0 O y w m c X V v d D t T Z W N 0 a W 9 u M S 9 s b 2 l u Y y B z d G F 0 a X N 0 a W N h b C B j a G V j a 3 M g K D M p L 0 F 1 d G 9 S Z W 1 v d m V k Q 2 9 s d W 1 u c z E u e 2 h p Z 2 h l c 3 R f b m 9 u X 2 9 1 d G x p Z X J f d m F s d W U s N T V 9 J n F 1 b 3 Q 7 L C Z x d W 9 0 O 1 N l Y 3 R p b 2 4 x L 2 x v a W 5 j I H N 0 Y X R p c 3 R p Y 2 F s I G N o Z W N r c y A o M y k v Q X V 0 b 1 J l b W 9 2 Z W R D b 2 x 1 b W 5 z M S 5 7 a G l n a G V z d F 9 u b 2 5 f b 3 V 0 b G l l c l 9 u L D U 2 f S Z x d W 9 0 O y w m c X V v d D t T Z W N 0 a W 9 u M S 9 s b 2 l u Y y B z d G F 0 a X N 0 a W N h b C B j a G V j a 3 M g K D M p L 0 F 1 d G 9 S Z W 1 v d m V k Q 2 9 s d W 1 u c z E u e 2 9 1 d G x p Z X J f b i w 1 N 3 0 m c X V v d D s s J n F 1 b 3 Q 7 U 2 V j d G l v b j E v b G 9 p b m M g c 3 R h d G l z d G l j Y W w g Y 2 h l Y 2 t z I C g z K S 9 B d X R v U m V t b 3 Z l Z E N v b H V t b n M x L n t o a W d o X 2 h 5 c G 9 0 a F 9 v d X R s a W V y L D U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p b m M l M j B z d G F 0 a X N 0 a W N h b C U y M G N o Z W N r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l u Y y U y M H N 0 Y X R p c 3 R p Y 2 F s J T I w Y 2 h l Y 2 t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a W 5 j J T I w c 3 R h d G l z d G l j Y W w l M j B j a G V j a 3 M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/ L r E J z M q U e I v v T f + I p A n w A A A A A C A A A A A A A D Z g A A w A A A A B A A A A A x 6 Q V W 1 t M 1 L Q + 1 r T k 7 v 2 Y 7 A A A A A A S A A A C g A A A A E A A A A G s a N 0 z r + 5 O N S v + r h 1 l o h C 5 Q A A A A y / 8 5 L R k L H o I o 9 N P x R h i x Y Y 3 L t p R r Y 0 a D M 3 B k t T + D 6 L R v 2 6 M V V h H e i Y J M 8 K V M G W h S x a I v p D 3 w 0 k n R / r f C e e 0 b W v L r 3 L Z 7 f m t S N d S f + b y e F J 4 U A A A A H F T k 1 Z M Z K b E K N y w w n l d 5 g N w N I u o = < / D a t a M a s h u p > 
</file>

<file path=customXml/itemProps1.xml><?xml version="1.0" encoding="utf-8"?>
<ds:datastoreItem xmlns:ds="http://schemas.openxmlformats.org/officeDocument/2006/customXml" ds:itemID="{69983D28-CBD5-498C-B0FE-D884A1299C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loinc statistical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Zayed</dc:creator>
  <cp:lastModifiedBy>Ahmed Zayed</cp:lastModifiedBy>
  <dcterms:created xsi:type="dcterms:W3CDTF">2015-06-05T18:19:34Z</dcterms:created>
  <dcterms:modified xsi:type="dcterms:W3CDTF">2023-11-29T14:52:11Z</dcterms:modified>
</cp:coreProperties>
</file>