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Ivan\Desktop\DTW\Projects\Rockets\RPA2\Engines\M3\DesignFiles\"/>
    </mc:Choice>
  </mc:AlternateContent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" i="1" l="1"/>
  <c r="B7" i="1" s="1"/>
  <c r="E7" i="1" s="1"/>
  <c r="B11" i="1"/>
  <c r="B12" i="1" s="1"/>
  <c r="B26" i="1" s="1"/>
  <c r="B19" i="1"/>
  <c r="E4" i="1"/>
  <c r="E3" i="1"/>
  <c r="E2" i="1"/>
  <c r="B13" i="1" l="1"/>
  <c r="B15" i="1" s="1"/>
  <c r="B14" i="1" l="1"/>
  <c r="B23" i="1"/>
  <c r="B24" i="1" s="1"/>
  <c r="E24" i="1" s="1"/>
  <c r="B22" i="1"/>
  <c r="B27" i="1" s="1"/>
  <c r="B28" i="1" s="1"/>
  <c r="B16" i="1"/>
  <c r="E16" i="1" s="1"/>
</calcChain>
</file>

<file path=xl/sharedStrings.xml><?xml version="1.0" encoding="utf-8"?>
<sst xmlns="http://schemas.openxmlformats.org/spreadsheetml/2006/main" count="40" uniqueCount="37">
  <si>
    <t>Chamber Pressure, Pcham [Bar]</t>
  </si>
  <si>
    <t>Chamber Pressure [psi]</t>
  </si>
  <si>
    <t>CHEM Input</t>
  </si>
  <si>
    <t>Characteristic velocity, C* [m/s]</t>
  </si>
  <si>
    <t>Characteristic velocity C* [feet/s]</t>
  </si>
  <si>
    <t>Calculated from CHEM</t>
  </si>
  <si>
    <t>Chamber Temperature [°C]</t>
  </si>
  <si>
    <t>Chamber Temperature [F]</t>
  </si>
  <si>
    <t>Propellant Density [g/cm^3]</t>
  </si>
  <si>
    <t>Propellant Density [lb/inch^3]</t>
  </si>
  <si>
    <t>Burn Rate coefficient, c</t>
  </si>
  <si>
    <t>Sucrose</t>
  </si>
  <si>
    <t>Burn rate exponent, n</t>
  </si>
  <si>
    <t>Burn Rate (mm/sec)</t>
  </si>
  <si>
    <t>Burn Rate (inch/sec)</t>
  </si>
  <si>
    <t>Propellant diameter [mm]</t>
  </si>
  <si>
    <t>Propellant Length [mm]</t>
  </si>
  <si>
    <t>Propellant Area [cm^2]</t>
  </si>
  <si>
    <t>End Burner</t>
  </si>
  <si>
    <t>Propellant Volume [cm^3]</t>
  </si>
  <si>
    <t>Flow Rate, m* [g/sec]</t>
  </si>
  <si>
    <t>Burn Time [sec]</t>
  </si>
  <si>
    <t>Throat area, Athr [cm^2]</t>
  </si>
  <si>
    <t>Throat diameter [mm]</t>
  </si>
  <si>
    <t>Throat diameter [inch]</t>
  </si>
  <si>
    <t>Exit Pressure [Bar]</t>
  </si>
  <si>
    <t>Pressure Ratio, Pe/Pc</t>
  </si>
  <si>
    <t>Thrust Coefficient, Cf</t>
  </si>
  <si>
    <t>From H table</t>
  </si>
  <si>
    <t>Expansion ratio, e</t>
  </si>
  <si>
    <t>Thrust [N]</t>
  </si>
  <si>
    <t>Nozzle Area [cm^2]</t>
  </si>
  <si>
    <t>Nozzle diameter [mm]</t>
  </si>
  <si>
    <t>Nozzle diameter [inch]</t>
  </si>
  <si>
    <t>Propellant Weight [g]</t>
  </si>
  <si>
    <t>Specific Impulse Isp [s]</t>
  </si>
  <si>
    <t>Total Impulse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</si>
</sst>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4" sqref="B24"/>
    </sheetView>
  </sheetViews>
  <sheetFormatPr defaultRowHeight="14.5" x14ac:dyDescent="0.35"/>
  <cols>
    <col min="1" max="1" width="29" bestFit="1" customWidth="1"/>
    <col min="2" max="2" width="12.1796875" bestFit="1" customWidth="1"/>
    <col min="3" max="3" width="10.81640625" bestFit="1" customWidth="1"/>
    <col min="4" max="4" width="31.1796875" bestFit="1" customWidth="1"/>
    <col min="5" max="5" width="11.1796875" bestFit="1" customWidth="1"/>
    <col min="6" max="6" width="21" bestFit="1" customWidth="1"/>
    <col min="13" max="13" width="15" bestFit="1" customWidth="1"/>
    <col min="16" max="16" width="13.453125" bestFit="1" customWidth="1"/>
    <col min="17" max="17" width="12.1796875" bestFit="1" customWidth="1"/>
  </cols>
  <sheetData>
    <row r="1" spans="1:6" x14ac:dyDescent="0.35">
      <c r="A1" s="1" t="s">
        <v>0</v>
      </c>
      <c r="B1" s="6">
        <v>5</v>
      </c>
      <c r="D1" t="s">
        <v>1</v>
      </c>
      <c r="E1" s="3">
        <f>B1*14.5038</f>
        <v>72.519000000000005</v>
      </c>
      <c r="F1" t="s">
        <v>2</v>
      </c>
    </row>
    <row r="2" spans="1:6" x14ac:dyDescent="0.35">
      <c r="A2" s="1" t="s">
        <v>3</v>
      </c>
      <c r="B2" s="6">
        <v>802</v>
      </c>
      <c r="D2" s="4" t="s">
        <v>4</v>
      </c>
      <c r="E2" s="2">
        <f>B2*3.2808</f>
        <v>2631.2016000000003</v>
      </c>
      <c r="F2" t="s">
        <v>5</v>
      </c>
    </row>
    <row r="3" spans="1:6" x14ac:dyDescent="0.35">
      <c r="A3" s="1" t="s">
        <v>6</v>
      </c>
      <c r="B3" s="6">
        <v>905.5</v>
      </c>
      <c r="D3" s="4" t="s">
        <v>7</v>
      </c>
      <c r="E3">
        <f>B3*1.8+32</f>
        <v>1661.9</v>
      </c>
      <c r="F3" t="s">
        <v>5</v>
      </c>
    </row>
    <row r="4" spans="1:6" x14ac:dyDescent="0.35">
      <c r="A4" s="1" t="s">
        <v>8</v>
      </c>
      <c r="B4" s="6">
        <v>1.8714383569999999</v>
      </c>
      <c r="D4" t="s">
        <v>9</v>
      </c>
      <c r="E4">
        <f>B4*0.036127292</f>
        <v>6.7609999983339233E-2</v>
      </c>
    </row>
    <row r="5" spans="1:6" x14ac:dyDescent="0.35">
      <c r="A5" s="1" t="s">
        <v>10</v>
      </c>
      <c r="B5">
        <v>6.6500000000000004E-2</v>
      </c>
      <c r="C5" t="s">
        <v>11</v>
      </c>
    </row>
    <row r="6" spans="1:6" x14ac:dyDescent="0.35">
      <c r="A6" s="1" t="s">
        <v>12</v>
      </c>
      <c r="B6">
        <v>0.32</v>
      </c>
      <c r="C6" t="s">
        <v>11</v>
      </c>
    </row>
    <row r="7" spans="1:6" x14ac:dyDescent="0.35">
      <c r="A7" t="s">
        <v>13</v>
      </c>
      <c r="B7" s="3">
        <f>B5*POWER(E1,B6)*25.4</f>
        <v>6.6527306442567014</v>
      </c>
      <c r="D7" t="s">
        <v>14</v>
      </c>
      <c r="E7">
        <f>B7/25.4</f>
        <v>0.26191852930144494</v>
      </c>
    </row>
    <row r="9" spans="1:6" x14ac:dyDescent="0.35">
      <c r="A9" s="1" t="s">
        <v>15</v>
      </c>
      <c r="B9" s="6">
        <v>13</v>
      </c>
    </row>
    <row r="10" spans="1:6" x14ac:dyDescent="0.35">
      <c r="A10" t="s">
        <v>16</v>
      </c>
      <c r="B10">
        <v>50</v>
      </c>
    </row>
    <row r="11" spans="1:6" x14ac:dyDescent="0.35">
      <c r="A11" t="s">
        <v>17</v>
      </c>
      <c r="B11">
        <f>B9^2*PI()/4/100</f>
        <v>1.3273228961416876</v>
      </c>
      <c r="C11" t="s">
        <v>18</v>
      </c>
    </row>
    <row r="12" spans="1:6" x14ac:dyDescent="0.35">
      <c r="A12" t="s">
        <v>19</v>
      </c>
      <c r="B12">
        <f>B11*B10/10</f>
        <v>6.6366144807084382</v>
      </c>
    </row>
    <row r="13" spans="1:6" x14ac:dyDescent="0.35">
      <c r="A13" t="s">
        <v>20</v>
      </c>
      <c r="B13">
        <f>B11*B7/10*B4</f>
        <v>1.652540274523068</v>
      </c>
    </row>
    <row r="14" spans="1:6" x14ac:dyDescent="0.35">
      <c r="A14" t="s">
        <v>21</v>
      </c>
      <c r="B14">
        <f>B26/B13</f>
        <v>7.5157108672609443</v>
      </c>
    </row>
    <row r="15" spans="1:6" x14ac:dyDescent="0.35">
      <c r="A15" t="s">
        <v>22</v>
      </c>
      <c r="B15">
        <f>B13/1000*B2/(B1*100000)*10000</f>
        <v>2.6506746003350012E-2</v>
      </c>
    </row>
    <row r="16" spans="1:6" x14ac:dyDescent="0.35">
      <c r="A16" t="s">
        <v>23</v>
      </c>
      <c r="B16">
        <f>SQRT(100*4*B15/PI())</f>
        <v>1.8371019899209724</v>
      </c>
      <c r="D16" t="s">
        <v>24</v>
      </c>
      <c r="E16">
        <f>B16/25.4</f>
        <v>7.2326849996888681E-2</v>
      </c>
    </row>
    <row r="18" spans="1:5" x14ac:dyDescent="0.35">
      <c r="A18" t="s">
        <v>25</v>
      </c>
      <c r="B18">
        <v>1</v>
      </c>
    </row>
    <row r="19" spans="1:5" x14ac:dyDescent="0.35">
      <c r="A19" t="s">
        <v>26</v>
      </c>
      <c r="B19">
        <f>B18/B1</f>
        <v>0.2</v>
      </c>
    </row>
    <row r="20" spans="1:5" x14ac:dyDescent="0.35">
      <c r="A20" t="s">
        <v>27</v>
      </c>
      <c r="B20" s="6">
        <v>1.05</v>
      </c>
      <c r="C20" t="s">
        <v>28</v>
      </c>
      <c r="E20">
        <v>1.04</v>
      </c>
    </row>
    <row r="21" spans="1:5" x14ac:dyDescent="0.35">
      <c r="A21" t="s">
        <v>29</v>
      </c>
      <c r="B21" s="6">
        <v>1.4</v>
      </c>
      <c r="C21" t="s">
        <v>28</v>
      </c>
      <c r="E21">
        <v>1.4</v>
      </c>
    </row>
    <row r="22" spans="1:5" x14ac:dyDescent="0.35">
      <c r="A22" t="s">
        <v>30</v>
      </c>
      <c r="B22" s="2">
        <f>B1*100000*B15/10000*B20</f>
        <v>1.3916041651758757</v>
      </c>
    </row>
    <row r="23" spans="1:5" x14ac:dyDescent="0.35">
      <c r="A23" t="s">
        <v>31</v>
      </c>
      <c r="B23">
        <f>B15*B21</f>
        <v>3.7109444404690016E-2</v>
      </c>
    </row>
    <row r="24" spans="1:5" x14ac:dyDescent="0.35">
      <c r="A24" t="s">
        <v>32</v>
      </c>
      <c r="B24">
        <f>SQRT(100*4*B23/PI())</f>
        <v>2.1736883884127081</v>
      </c>
      <c r="D24" t="s">
        <v>33</v>
      </c>
      <c r="E24">
        <f>B24/25.4</f>
        <v>8.5578283008374334E-2</v>
      </c>
    </row>
    <row r="26" spans="1:5" x14ac:dyDescent="0.35">
      <c r="A26" s="4" t="s">
        <v>34</v>
      </c>
      <c r="B26" s="7">
        <f>B12*B4</f>
        <v>12.420014899819407</v>
      </c>
    </row>
    <row r="27" spans="1:5" x14ac:dyDescent="0.35">
      <c r="A27" s="4" t="s">
        <v>35</v>
      </c>
      <c r="B27" s="7">
        <f>B22/9.81*1000/B13</f>
        <v>85.840978593272169</v>
      </c>
    </row>
    <row r="28" spans="1:5" x14ac:dyDescent="0.35">
      <c r="A28" t="s">
        <v>36</v>
      </c>
      <c r="B28" s="5">
        <f>9.81*B26/1000*B27</f>
        <v>10.458894547137923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Ivan</cp:lastModifiedBy>
  <cp:revision/>
  <dcterms:created xsi:type="dcterms:W3CDTF">2017-01-05T20:06:09Z</dcterms:created>
  <dcterms:modified xsi:type="dcterms:W3CDTF">2017-01-15T10:44:55Z</dcterms:modified>
  <cp:category/>
  <cp:contentStatus/>
</cp:coreProperties>
</file>