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3820"/>
  <mc:AlternateContent xmlns:mc="http://schemas.openxmlformats.org/markup-compatibility/2006">
    <mc:Choice Requires="x15">
      <x15ac:absPath xmlns:x15ac="http://schemas.microsoft.com/office/spreadsheetml/2010/11/ac" url="C:\Users\ahmed\Desktop\Projet de Ahmed\"/>
    </mc:Choice>
  </mc:AlternateContent>
  <xr:revisionPtr revIDLastSave="0" documentId="8_{CEAF3559-5451-4273-A8C1-29B48B13AD4C}" xr6:coauthVersionLast="47" xr6:coauthVersionMax="47" xr10:uidLastSave="{00000000-0000-0000-0000-000000000000}"/>
  <bookViews>
    <workbookView xWindow="-108" yWindow="-108" windowWidth="23256" windowHeight="12456" activeTab="2" xr2:uid="{00000000-000D-0000-FFFF-FFFF00000000}"/>
  </bookViews>
  <sheets>
    <sheet name="CALCUL TAUX RENDEMENT " sheetId="3" r:id="rId1"/>
    <sheet name="SUIVI DE COHORTE" sheetId="4" r:id="rId2"/>
    <sheet name="CALCUL INDICATEURS DIVERS" sheetId="5" r:id="rId3"/>
    <sheet name="Feuil1"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5" l="1"/>
  <c r="K60" i="5"/>
  <c r="J60" i="5"/>
  <c r="I60" i="5"/>
  <c r="H60" i="5"/>
  <c r="G60" i="5"/>
  <c r="F60" i="5"/>
  <c r="E60" i="5"/>
  <c r="D60" i="5"/>
  <c r="C60" i="5"/>
  <c r="F10" i="6" l="1"/>
  <c r="G21" i="5"/>
  <c r="K58" i="5"/>
  <c r="D13" i="4" l="1"/>
  <c r="S12" i="4"/>
  <c r="E12" i="4"/>
  <c r="C49" i="5" s="1"/>
  <c r="C56" i="5" s="1"/>
  <c r="D6" i="4" l="1"/>
  <c r="E6" i="4"/>
  <c r="F6" i="4"/>
  <c r="G6" i="4"/>
  <c r="H6" i="4"/>
  <c r="C6" i="4"/>
  <c r="C9" i="3"/>
  <c r="C8" i="3"/>
  <c r="C17" i="3" s="1"/>
  <c r="C7" i="3"/>
  <c r="C16" i="3" s="1"/>
  <c r="C18" i="3"/>
  <c r="B7" i="3"/>
  <c r="E17" i="3"/>
  <c r="F16" i="3"/>
  <c r="B16" i="3"/>
  <c r="G9" i="3"/>
  <c r="G18" i="3" s="1"/>
  <c r="G8" i="3"/>
  <c r="G17" i="3" s="1"/>
  <c r="F9" i="3"/>
  <c r="F18" i="3" s="1"/>
  <c r="F8" i="3"/>
  <c r="F17" i="3" s="1"/>
  <c r="F7" i="3"/>
  <c r="E8" i="3"/>
  <c r="E9" i="3"/>
  <c r="E7" i="3"/>
  <c r="E16" i="3" s="1"/>
  <c r="E18" i="3" s="1"/>
  <c r="E19" i="3" s="1"/>
  <c r="D8" i="3"/>
  <c r="D17" i="3" s="1"/>
  <c r="D9" i="3"/>
  <c r="D18" i="3" s="1"/>
  <c r="D7" i="3"/>
  <c r="D16" i="3" s="1"/>
  <c r="B8" i="3"/>
  <c r="B9" i="3" s="1"/>
  <c r="B18" i="3" s="1"/>
  <c r="H7" i="3"/>
  <c r="F19" i="3" l="1"/>
  <c r="D19" i="3"/>
  <c r="C19" i="3"/>
  <c r="B17" i="3"/>
  <c r="B19" i="3" s="1"/>
  <c r="E13" i="4"/>
  <c r="D14" i="4"/>
  <c r="P12" i="4"/>
  <c r="F14" i="4" l="1"/>
  <c r="G15" i="4" s="1"/>
  <c r="H16" i="4" s="1"/>
  <c r="E15" i="4"/>
  <c r="E14" i="4"/>
  <c r="D15" i="4"/>
  <c r="D16" i="4" s="1"/>
  <c r="F15" i="4"/>
  <c r="G14" i="4"/>
  <c r="D50" i="5" s="1"/>
  <c r="P14" i="4"/>
  <c r="D30" i="4" l="1"/>
  <c r="C8" i="5" s="1"/>
  <c r="D49" i="5"/>
  <c r="S14" i="4"/>
  <c r="F16" i="4"/>
  <c r="P16" i="4" s="1"/>
  <c r="E17" i="4"/>
  <c r="E16" i="4" s="1"/>
  <c r="H17" i="4"/>
  <c r="I16" i="4"/>
  <c r="E51" i="5" s="1"/>
  <c r="I17" i="4"/>
  <c r="J18" i="4" s="1"/>
  <c r="E49" i="5" l="1"/>
  <c r="E31" i="4"/>
  <c r="H24" i="5" s="1"/>
  <c r="I24" i="5" s="1"/>
  <c r="G16" i="4"/>
  <c r="E50" i="5" s="1"/>
  <c r="D56" i="5"/>
  <c r="K49" i="5"/>
  <c r="G17" i="4"/>
  <c r="H18" i="4" s="1"/>
  <c r="F17" i="4"/>
  <c r="S16" i="4"/>
  <c r="J19" i="4"/>
  <c r="K18" i="4"/>
  <c r="F52" i="5" s="1"/>
  <c r="K19" i="4"/>
  <c r="L20" i="4" s="1"/>
  <c r="F18" i="4"/>
  <c r="I19" i="4" l="1"/>
  <c r="I18" i="4"/>
  <c r="P18" i="4"/>
  <c r="M21" i="4"/>
  <c r="C3" i="5" s="1"/>
  <c r="L21" i="4"/>
  <c r="M20" i="4"/>
  <c r="G53" i="5" s="1"/>
  <c r="E56" i="5"/>
  <c r="F51" i="5"/>
  <c r="J20" i="4"/>
  <c r="K21" i="4" s="1"/>
  <c r="H19" i="4"/>
  <c r="F30" i="4"/>
  <c r="C9" i="5" s="1"/>
  <c r="G19" i="4"/>
  <c r="N22" i="4" l="1"/>
  <c r="O22" i="4" s="1"/>
  <c r="J21" i="4"/>
  <c r="K20" i="4"/>
  <c r="G52" i="5" s="1"/>
  <c r="L22" i="4"/>
  <c r="M22" i="4" s="1"/>
  <c r="G18" i="4"/>
  <c r="G31" i="4"/>
  <c r="H25" i="5" s="1"/>
  <c r="I25" i="5" s="1"/>
  <c r="H20" i="4"/>
  <c r="I21" i="4" s="1"/>
  <c r="Q22" i="4"/>
  <c r="H54" i="5" s="1"/>
  <c r="Q23" i="4"/>
  <c r="R24" i="4" s="1"/>
  <c r="C18" i="5" s="1"/>
  <c r="N23" i="4"/>
  <c r="M23" i="4" l="1"/>
  <c r="C4" i="5" s="1"/>
  <c r="P20" i="4"/>
  <c r="H30" i="4"/>
  <c r="C10" i="5" s="1"/>
  <c r="J22" i="4"/>
  <c r="J30" i="4" s="1"/>
  <c r="C11" i="5" s="1"/>
  <c r="I31" i="4"/>
  <c r="H26" i="5" s="1"/>
  <c r="I26" i="5" s="1"/>
  <c r="N24" i="4"/>
  <c r="O24" i="4" s="1"/>
  <c r="H53" i="5"/>
  <c r="L23" i="4"/>
  <c r="P22" i="4"/>
  <c r="F50" i="5"/>
  <c r="S18" i="4"/>
  <c r="E18" i="5"/>
  <c r="I20" i="4"/>
  <c r="K23" i="4" l="1"/>
  <c r="L24" i="4" s="1"/>
  <c r="Q24" i="4"/>
  <c r="N25" i="4"/>
  <c r="K31" i="4"/>
  <c r="H27" i="5" s="1"/>
  <c r="I27" i="5" s="1"/>
  <c r="I54" i="5"/>
  <c r="F56" i="5"/>
  <c r="K50" i="5"/>
  <c r="G51" i="5"/>
  <c r="S20" i="4"/>
  <c r="Q25" i="4"/>
  <c r="R26" i="4" s="1"/>
  <c r="M25" i="4" l="1"/>
  <c r="L30" i="4"/>
  <c r="C12" i="5" s="1"/>
  <c r="K22" i="4"/>
  <c r="P24" i="4"/>
  <c r="S22" i="4"/>
  <c r="H52" i="5"/>
  <c r="M31" i="4"/>
  <c r="H28" i="5" s="1"/>
  <c r="I28" i="5" s="1"/>
  <c r="C19" i="5"/>
  <c r="G56" i="5"/>
  <c r="K51" i="5"/>
  <c r="M24" i="4"/>
  <c r="N26" i="4" l="1"/>
  <c r="C5" i="5"/>
  <c r="E19" i="5"/>
  <c r="P26" i="4"/>
  <c r="Q27" i="4"/>
  <c r="R28" i="4" s="1"/>
  <c r="C20" i="5" s="1"/>
  <c r="C21" i="5" s="1"/>
  <c r="N30" i="4"/>
  <c r="C13" i="5" s="1"/>
  <c r="C14" i="5" s="1"/>
  <c r="C37" i="5" s="1"/>
  <c r="I53" i="5"/>
  <c r="S24" i="4"/>
  <c r="H56" i="5"/>
  <c r="K52" i="5"/>
  <c r="O27" i="4" l="1"/>
  <c r="O26" i="4" s="1"/>
  <c r="S28" i="4"/>
  <c r="R30" i="4"/>
  <c r="C36" i="5" s="1"/>
  <c r="Q26" i="4"/>
  <c r="P30" i="4"/>
  <c r="J54" i="5"/>
  <c r="S26" i="4"/>
  <c r="S30" i="4" s="1"/>
  <c r="I56" i="5"/>
  <c r="K53" i="5"/>
  <c r="E20" i="5"/>
  <c r="E21" i="5" s="1"/>
  <c r="J56" i="5" l="1"/>
  <c r="K54" i="5"/>
  <c r="C22" i="5"/>
  <c r="C38" i="5" l="1"/>
  <c r="C40" i="5" s="1"/>
  <c r="K56" i="5"/>
</calcChain>
</file>

<file path=xl/sharedStrings.xml><?xml version="1.0" encoding="utf-8"?>
<sst xmlns="http://schemas.openxmlformats.org/spreadsheetml/2006/main" count="126" uniqueCount="93">
  <si>
    <t>Nombre total d'inscrits</t>
  </si>
  <si>
    <r>
      <rPr>
        <sz val="11"/>
        <color rgb="FF1E1E21"/>
        <rFont val="Malgun Gothic"/>
        <family val="2"/>
      </rPr>
      <t>Promu</t>
    </r>
    <r>
      <rPr>
        <sz val="11"/>
        <color rgb="FF515154"/>
        <rFont val="Malgun Gothic"/>
        <family val="2"/>
      </rPr>
      <t>s</t>
    </r>
    <r>
      <rPr>
        <sz val="11"/>
        <color rgb="FF515154"/>
        <rFont val="Malgun Gothic"/>
        <family val="2"/>
      </rPr>
      <t xml:space="preserve"> </t>
    </r>
    <r>
      <rPr>
        <b/>
        <sz val="10"/>
        <color rgb="FF1E1E21"/>
        <rFont val="Times New Roman"/>
        <family val="1"/>
      </rPr>
      <t>2001</t>
    </r>
  </si>
  <si>
    <r>
      <rPr>
        <sz val="11"/>
        <color rgb="FF1E1E21"/>
        <rFont val="Malgun Gothic"/>
        <family val="2"/>
      </rPr>
      <t>Redoub</t>
    </r>
    <r>
      <rPr>
        <sz val="11"/>
        <color rgb="FF050505"/>
        <rFont val="Malgun Gothic"/>
        <family val="2"/>
      </rPr>
      <t>l</t>
    </r>
    <r>
      <rPr>
        <sz val="11"/>
        <color rgb="FF1E1E21"/>
        <rFont val="Malgun Gothic"/>
        <family val="2"/>
      </rPr>
      <t>ant</t>
    </r>
    <r>
      <rPr>
        <sz val="11"/>
        <color rgb="FF1E1E21"/>
        <rFont val="Malgun Gothic"/>
        <family val="2"/>
      </rPr>
      <t>s</t>
    </r>
    <r>
      <rPr>
        <sz val="11"/>
        <color rgb="FF1E1E21"/>
        <rFont val="Malgun Gothic"/>
        <family val="2"/>
      </rPr>
      <t xml:space="preserve"> </t>
    </r>
    <r>
      <rPr>
        <b/>
        <sz val="10"/>
        <color rgb="FF1E1E21"/>
        <rFont val="Times New Roman"/>
        <family val="1"/>
      </rPr>
      <t>2001</t>
    </r>
  </si>
  <si>
    <r>
      <rPr>
        <sz val="11"/>
        <color rgb="FF383838"/>
        <rFont val="Malgun Gothic"/>
        <family val="2"/>
      </rPr>
      <t>Abandon</t>
    </r>
    <r>
      <rPr>
        <sz val="11"/>
        <color rgb="FF383838"/>
        <rFont val="Malgun Gothic"/>
        <family val="2"/>
      </rPr>
      <t>s</t>
    </r>
    <r>
      <rPr>
        <sz val="11"/>
        <color rgb="FF383838"/>
        <rFont val="Malgun Gothic"/>
        <family val="2"/>
      </rPr>
      <t xml:space="preserve"> </t>
    </r>
    <r>
      <rPr>
        <b/>
        <sz val="10"/>
        <color rgb="FF1E1E21"/>
        <rFont val="Times New Roman"/>
        <family val="1"/>
      </rPr>
      <t>2001</t>
    </r>
  </si>
  <si>
    <t>Taux de promotion</t>
  </si>
  <si>
    <t>Taux de redoublement</t>
  </si>
  <si>
    <t>Taux d'abandon</t>
  </si>
  <si>
    <t>Total</t>
  </si>
  <si>
    <t>1er</t>
  </si>
  <si>
    <t>2è</t>
  </si>
  <si>
    <t>3e</t>
  </si>
  <si>
    <t>4e</t>
  </si>
  <si>
    <t>5e</t>
  </si>
  <si>
    <t>6e</t>
  </si>
  <si>
    <t>taux de reussite</t>
  </si>
  <si>
    <t>INDICATEURS ARRONDIS</t>
  </si>
  <si>
    <t>1e Année</t>
  </si>
  <si>
    <t>2e Année</t>
  </si>
  <si>
    <t>3e Année</t>
  </si>
  <si>
    <t>4e Année</t>
  </si>
  <si>
    <t>5e Année</t>
  </si>
  <si>
    <t>6e Année</t>
  </si>
  <si>
    <t>TAUX DE PROMOTION</t>
  </si>
  <si>
    <t>TAUX DE REDOUBLEMENT</t>
  </si>
  <si>
    <t>TAUX ABANDON</t>
  </si>
  <si>
    <t>Suivi cohorte de 1000 élèves en première année en 2000</t>
  </si>
  <si>
    <t>1ère</t>
  </si>
  <si>
    <t>2ème</t>
  </si>
  <si>
    <t>3ème</t>
  </si>
  <si>
    <t>4ème</t>
  </si>
  <si>
    <t>5ème</t>
  </si>
  <si>
    <t>6ème</t>
  </si>
  <si>
    <t>TOTAL ELEVES</t>
  </si>
  <si>
    <t>Diplômé</t>
  </si>
  <si>
    <t xml:space="preserve"> </t>
  </si>
  <si>
    <t>DIPLOMES</t>
  </si>
  <si>
    <t>ANNEES-ELEVES</t>
  </si>
  <si>
    <t>T1</t>
  </si>
  <si>
    <t>T2</t>
  </si>
  <si>
    <t>T3</t>
  </si>
  <si>
    <t>T4</t>
  </si>
  <si>
    <t>T5</t>
  </si>
  <si>
    <t>T6</t>
  </si>
  <si>
    <t>T7</t>
  </si>
  <si>
    <t>T8</t>
  </si>
  <si>
    <t>T9</t>
  </si>
  <si>
    <t>Niveau</t>
  </si>
  <si>
    <t>Sans Redoublement</t>
  </si>
  <si>
    <t>Un seul Redoublement</t>
  </si>
  <si>
    <t>Deux Redoublement</t>
  </si>
  <si>
    <t>Durée moyenne d'étude</t>
  </si>
  <si>
    <t>Nombre de diplomé</t>
  </si>
  <si>
    <t>Nombre d'année ideal</t>
  </si>
  <si>
    <t>Nombre d'année réel</t>
  </si>
  <si>
    <t>Rd/an</t>
  </si>
  <si>
    <t>Niveau1</t>
  </si>
  <si>
    <t>Niveau2</t>
  </si>
  <si>
    <t>Niveau3</t>
  </si>
  <si>
    <t>Niveau4</t>
  </si>
  <si>
    <t>Niveau5</t>
  </si>
  <si>
    <t>Niveau6</t>
  </si>
  <si>
    <t>Année perdues</t>
  </si>
  <si>
    <t>Survie chaque année d'étude</t>
  </si>
  <si>
    <t>Taux de survie correct en %</t>
  </si>
  <si>
    <t>Niveaux d'étude</t>
  </si>
  <si>
    <t>Indicateurs</t>
  </si>
  <si>
    <t>Nombre d'année-élèves</t>
  </si>
  <si>
    <t>Nombre de sortant nantis du diplôme (ni)</t>
  </si>
  <si>
    <t>Nombre d'années (xi)</t>
  </si>
  <si>
    <t>nixi</t>
  </si>
  <si>
    <t>Nombre de redoublements</t>
  </si>
  <si>
    <t>Nombre d'élèves qui arrivent au niveau d'étude indiqué</t>
  </si>
  <si>
    <t>Taux Gaspillage lié aux abandons</t>
  </si>
  <si>
    <t>Années élèves perdues du fait des abandons</t>
  </si>
  <si>
    <t xml:space="preserve">  en % du nombre d'années perdues</t>
  </si>
  <si>
    <r>
      <t>Nombre d'élèves quittant l'école après</t>
    </r>
    <r>
      <rPr>
        <b/>
        <sz val="11"/>
        <rFont val="Calibri"/>
        <family val="2"/>
      </rPr>
      <t xml:space="preserve"> (ABANDONS OU DIPLOMES )</t>
    </r>
  </si>
  <si>
    <t>Niveau atteint</t>
  </si>
  <si>
    <t>ABANDONS</t>
  </si>
  <si>
    <t>Total diplômé 299,4  à arrondir à 300</t>
  </si>
  <si>
    <t>Calcul du Rendement Interne ou du Coefficient d'efficacité</t>
  </si>
  <si>
    <t>Nombre de diplômé</t>
  </si>
  <si>
    <t>Nombre d'annéeélève  ideal</t>
  </si>
  <si>
    <t>Nombre d'année élève réel</t>
  </si>
  <si>
    <t>Année élève  perdue</t>
  </si>
  <si>
    <t xml:space="preserve"> ABANDONS PAR ANNEE</t>
  </si>
  <si>
    <t xml:space="preserve"> au bout de  6 ans</t>
  </si>
  <si>
    <t xml:space="preserve"> au bout de 7 ans</t>
  </si>
  <si>
    <t xml:space="preserve"> au bout de 8 ans</t>
  </si>
  <si>
    <t>2-Nombre d'années élèves passées par années d'études et par la cohorte au cours des 8 années</t>
  </si>
  <si>
    <t>3- Effectif des sortants nantis de diplômes et 4) durée moyenne d'études par diplômé</t>
  </si>
  <si>
    <t>5) Les Taux de Survie</t>
  </si>
  <si>
    <t>1-Combien de ces élèves sont ils arrivés en 6e au bout de 6 ans, 7 ans, 8 ans d'études (**)</t>
  </si>
  <si>
    <t>Nombre d'élèves arrivés en 6è année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</si>
</sst>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1"/>
      <color rgb="FF000000"/>
      <name val="Calibri"/>
      <family val="2"/>
      <charset val="204"/>
    </font>
    <font>
      <sz val="11"/>
      <color theme="1"/>
      <name val="Calibri"/>
      <family val="2"/>
      <scheme val="minor"/>
    </font>
    <font>
      <sz val="11"/>
      <color theme="1"/>
      <name val="Calibri"/>
      <family val="2"/>
      <scheme val="minor"/>
    </font>
    <font>
      <sz val="11"/>
      <color theme="1"/>
      <name val="Calibri"/>
      <family val="2"/>
      <scheme val="minor"/>
    </font>
    <font>
      <sz val="11"/>
      <color rgb="FF1E1E21"/>
      <name val="Malgun Gothic"/>
      <family val="2"/>
    </font>
    <font>
      <sz val="11"/>
      <color rgb="FF515154"/>
      <name val="Malgun Gothic"/>
      <family val="2"/>
    </font>
    <font>
      <sz val="11"/>
      <color rgb="FF383838"/>
      <name val="Malgun Gothic"/>
      <family val="2"/>
    </font>
    <font>
      <b/>
      <sz val="10"/>
      <color rgb="FF1E1E21"/>
      <name val="Times New Roman"/>
      <family val="1"/>
    </font>
    <font>
      <sz val="11"/>
      <color rgb="FF050505"/>
      <name val="Malgun Gothic"/>
      <family val="2"/>
    </font>
    <font>
      <b/>
      <sz val="11"/>
      <color theme="1"/>
      <name val="Calibri"/>
      <family val="2"/>
      <scheme val="minor"/>
    </font>
    <font>
      <sz val="8"/>
      <name val="Calibri"/>
      <family val="2"/>
      <charset val="204"/>
    </font>
    <font>
      <sz val="16"/>
      <color theme="1"/>
      <name val="Calibri"/>
      <family val="2"/>
      <scheme val="minor"/>
    </font>
    <font>
      <sz val="12"/>
      <color theme="1"/>
      <name val="Times New Roman"/>
      <family val="1"/>
    </font>
    <font>
      <b/>
      <sz val="12"/>
      <color rgb="FFFF0000"/>
      <name val="Times New Roman"/>
      <family val="1"/>
    </font>
    <font>
      <b/>
      <i/>
      <sz val="12"/>
      <color theme="9"/>
      <name val="Times New Roman"/>
      <family val="1"/>
    </font>
    <font>
      <b/>
      <sz val="12"/>
      <color theme="8"/>
      <name val="Times New Roman"/>
      <family val="1"/>
    </font>
    <font>
      <sz val="12"/>
      <color rgb="FFFF0000"/>
      <name val="Times New Roman"/>
      <family val="1"/>
    </font>
    <font>
      <sz val="11"/>
      <color theme="4"/>
      <name val="Calibri"/>
      <family val="2"/>
      <scheme val="minor"/>
    </font>
    <font>
      <b/>
      <i/>
      <sz val="12"/>
      <color theme="9" tint="-0.249977111117893"/>
      <name val="Times New Roman"/>
      <family val="1"/>
    </font>
    <font>
      <sz val="8"/>
      <color theme="1"/>
      <name val="Times New Roman"/>
      <family val="1"/>
    </font>
    <font>
      <b/>
      <sz val="11"/>
      <color rgb="FF000000"/>
      <name val="Calibri"/>
      <family val="2"/>
    </font>
    <font>
      <b/>
      <sz val="11"/>
      <color rgb="FF000000"/>
      <name val="Times New Roman"/>
      <family val="1"/>
    </font>
    <font>
      <sz val="11"/>
      <color rgb="FF000000"/>
      <name val="Times New Roman"/>
      <family val="1"/>
    </font>
    <font>
      <sz val="12"/>
      <color rgb="FF000000"/>
      <name val="Times New Roman"/>
      <family val="1"/>
    </font>
    <font>
      <b/>
      <sz val="12"/>
      <color rgb="FF000000"/>
      <name val="Times New Roman"/>
      <family val="1"/>
    </font>
    <font>
      <sz val="12"/>
      <color theme="3"/>
      <name val="Times New Roman"/>
      <family val="1"/>
    </font>
    <font>
      <sz val="12"/>
      <color rgb="FF002060"/>
      <name val="Times New Roman"/>
      <family val="1"/>
    </font>
    <font>
      <sz val="11"/>
      <color rgb="FF002060"/>
      <name val="Calibri"/>
      <family val="2"/>
      <charset val="204"/>
    </font>
    <font>
      <b/>
      <sz val="12"/>
      <color rgb="FF002060"/>
      <name val="Times New Roman"/>
      <family val="1"/>
    </font>
    <font>
      <b/>
      <sz val="11"/>
      <color rgb="FF002060"/>
      <name val="Calibri"/>
      <family val="2"/>
      <charset val="204"/>
    </font>
    <font>
      <b/>
      <i/>
      <sz val="12"/>
      <color rgb="FF92D050"/>
      <name val="Times New Roman"/>
      <family val="1"/>
    </font>
    <font>
      <b/>
      <sz val="11"/>
      <name val="Calibri"/>
      <family val="2"/>
    </font>
    <font>
      <b/>
      <sz val="12"/>
      <color theme="3"/>
      <name val="Times New Roman"/>
      <family val="1"/>
    </font>
    <font>
      <sz val="11"/>
      <color rgb="FF000000"/>
      <name val="Calibri"/>
      <family val="2"/>
      <charset val="204"/>
    </font>
    <font>
      <u/>
      <sz val="12"/>
      <color rgb="FF0070C0"/>
      <name val="Times New Roman"/>
      <family val="1"/>
    </font>
    <font>
      <u/>
      <sz val="12"/>
      <color rgb="FF7030A0"/>
      <name val="Times New Roman"/>
      <family val="1"/>
    </font>
    <font>
      <b/>
      <u/>
      <sz val="11"/>
      <color rgb="FF000000"/>
      <name val="Calibri"/>
      <family val="2"/>
    </font>
    <font>
      <sz val="11"/>
      <color rgb="FF000000"/>
      <name val="Calibri"/>
      <family val="2"/>
    </font>
    <font>
      <b/>
      <i/>
      <sz val="11"/>
      <color rgb="FF000000"/>
      <name val="Calibri"/>
      <family val="2"/>
    </font>
  </fonts>
  <fills count="4">
    <fill>
      <patternFill patternType="none"/>
    </fill>
    <fill>
      <patternFill patternType="gray125"/>
    </fill>
    <fill>
      <patternFill patternType="solid">
        <fgColor theme="2" tint="-0.249977111117893"/>
        <bgColor indexed="64"/>
      </patternFill>
    </fill>
    <fill>
      <patternFill patternType="solid">
        <fgColor rgb="FFFFFF00"/>
        <bgColor indexed="64"/>
      </patternFill>
    </fill>
  </fills>
  <borders count="20">
    <border>
      <left/>
      <right/>
      <top/>
      <bottom/>
      <diagonal/>
    </border>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3" fillId="0" borderId="1"/>
    <xf numFmtId="9" fontId="33" fillId="0" borderId="0" applyFont="0" applyFill="0" applyBorder="0" applyAlignment="0" applyProtection="0"/>
  </cellStyleXfs>
  <cellXfs count="99">
    <xf numFmtId="0" fontId="0" fillId="0" borderId="0" xfId="0"/>
    <xf numFmtId="0" fontId="4" fillId="0" borderId="1" xfId="0" applyFont="1" applyBorder="1" applyAlignment="1">
      <alignment horizontal="left" vertical="top"/>
    </xf>
    <xf numFmtId="0" fontId="6" fillId="0" borderId="1" xfId="0" applyFont="1" applyBorder="1" applyAlignment="1">
      <alignment horizontal="left" vertical="top"/>
    </xf>
    <xf numFmtId="2" fontId="4" fillId="0" borderId="1" xfId="0" applyNumberFormat="1" applyFont="1" applyBorder="1" applyAlignment="1">
      <alignment horizontal="left" vertical="top"/>
    </xf>
    <xf numFmtId="3" fontId="4" fillId="0" borderId="1" xfId="0" applyNumberFormat="1" applyFont="1" applyBorder="1" applyAlignment="1">
      <alignment horizontal="right" vertical="top"/>
    </xf>
    <xf numFmtId="0" fontId="3" fillId="0" borderId="1" xfId="1"/>
    <xf numFmtId="0" fontId="11" fillId="0" borderId="1" xfId="1" applyFont="1"/>
    <xf numFmtId="0" fontId="12" fillId="0" borderId="2" xfId="1" applyFont="1" applyBorder="1"/>
    <xf numFmtId="0" fontId="12" fillId="0" borderId="3" xfId="1" applyFont="1" applyBorder="1"/>
    <xf numFmtId="0" fontId="12" fillId="0" borderId="4" xfId="1" applyFont="1" applyBorder="1"/>
    <xf numFmtId="0" fontId="12" fillId="0" borderId="5" xfId="1" applyFont="1" applyBorder="1"/>
    <xf numFmtId="0" fontId="3" fillId="0" borderId="5" xfId="1" applyBorder="1"/>
    <xf numFmtId="0" fontId="12" fillId="0" borderId="6" xfId="1" applyFont="1" applyBorder="1"/>
    <xf numFmtId="0" fontId="3" fillId="0" borderId="3" xfId="1" applyBorder="1"/>
    <xf numFmtId="0" fontId="12" fillId="0" borderId="7" xfId="1" applyFont="1" applyBorder="1"/>
    <xf numFmtId="0" fontId="12" fillId="0" borderId="1" xfId="1" applyFont="1"/>
    <xf numFmtId="0" fontId="3" fillId="0" borderId="8" xfId="1" applyBorder="1"/>
    <xf numFmtId="0" fontId="12" fillId="0" borderId="9" xfId="1" applyFont="1" applyBorder="1"/>
    <xf numFmtId="1" fontId="12" fillId="0" borderId="10" xfId="1" applyNumberFormat="1" applyFont="1" applyBorder="1" applyAlignment="1">
      <alignment horizontal="center" vertical="center"/>
    </xf>
    <xf numFmtId="1" fontId="13" fillId="0" borderId="1" xfId="1" applyNumberFormat="1" applyFont="1" applyAlignment="1">
      <alignment horizontal="center" vertical="center"/>
    </xf>
    <xf numFmtId="0" fontId="12" fillId="0" borderId="1" xfId="1" applyFont="1" applyAlignment="1">
      <alignment horizontal="center" vertical="center"/>
    </xf>
    <xf numFmtId="1" fontId="3" fillId="0" borderId="1" xfId="1" applyNumberFormat="1"/>
    <xf numFmtId="1" fontId="14" fillId="0" borderId="1" xfId="1" applyNumberFormat="1" applyFont="1" applyAlignment="1">
      <alignment horizontal="center" vertical="center"/>
    </xf>
    <xf numFmtId="1" fontId="15" fillId="0" borderId="1" xfId="1" applyNumberFormat="1" applyFont="1" applyAlignment="1">
      <alignment horizontal="center" vertical="center"/>
    </xf>
    <xf numFmtId="1" fontId="12" fillId="0" borderId="1" xfId="1" applyNumberFormat="1" applyFont="1" applyAlignment="1">
      <alignment horizontal="center" vertical="center"/>
    </xf>
    <xf numFmtId="1" fontId="16" fillId="0" borderId="1" xfId="1" applyNumberFormat="1" applyFont="1" applyAlignment="1">
      <alignment horizontal="center" vertical="center"/>
    </xf>
    <xf numFmtId="0" fontId="17" fillId="0" borderId="8" xfId="1" applyFont="1" applyBorder="1"/>
    <xf numFmtId="1" fontId="18" fillId="0" borderId="1" xfId="1" applyNumberFormat="1" applyFont="1" applyAlignment="1">
      <alignment horizontal="center" vertical="center"/>
    </xf>
    <xf numFmtId="1" fontId="3" fillId="0" borderId="1" xfId="1" applyNumberFormat="1" applyAlignment="1">
      <alignment horizontal="center"/>
    </xf>
    <xf numFmtId="1" fontId="3" fillId="0" borderId="5" xfId="1" applyNumberFormat="1" applyBorder="1"/>
    <xf numFmtId="1" fontId="19" fillId="0" borderId="11" xfId="1" applyNumberFormat="1" applyFont="1" applyBorder="1" applyAlignment="1">
      <alignment horizontal="center" vertical="center"/>
    </xf>
    <xf numFmtId="0" fontId="12" fillId="0" borderId="12" xfId="1" applyFont="1" applyBorder="1"/>
    <xf numFmtId="1" fontId="12" fillId="0" borderId="13" xfId="1" applyNumberFormat="1" applyFont="1" applyBorder="1" applyAlignment="1">
      <alignment horizontal="center" vertical="center"/>
    </xf>
    <xf numFmtId="1" fontId="12" fillId="0" borderId="12" xfId="1" applyNumberFormat="1" applyFont="1" applyBorder="1" applyAlignment="1">
      <alignment horizontal="center" vertical="center"/>
    </xf>
    <xf numFmtId="1" fontId="12" fillId="0" borderId="5" xfId="1" applyNumberFormat="1" applyFont="1" applyBorder="1" applyAlignment="1">
      <alignment horizontal="center" vertical="center"/>
    </xf>
    <xf numFmtId="0" fontId="3" fillId="0" borderId="12" xfId="1" applyBorder="1"/>
    <xf numFmtId="0" fontId="20" fillId="0" borderId="0" xfId="0" applyFont="1"/>
    <xf numFmtId="0" fontId="9" fillId="0" borderId="1" xfId="1" applyFont="1"/>
    <xf numFmtId="3" fontId="0" fillId="0" borderId="0" xfId="0" applyNumberFormat="1"/>
    <xf numFmtId="1" fontId="0" fillId="0" borderId="0" xfId="0" applyNumberFormat="1"/>
    <xf numFmtId="0" fontId="0" fillId="0" borderId="0" xfId="0" applyAlignment="1">
      <alignment wrapText="1"/>
    </xf>
    <xf numFmtId="0" fontId="2" fillId="0" borderId="1" xfId="1" applyFont="1"/>
    <xf numFmtId="0" fontId="22" fillId="0" borderId="10" xfId="0" applyFont="1" applyBorder="1"/>
    <xf numFmtId="0" fontId="23" fillId="0" borderId="10" xfId="0" applyFont="1" applyBorder="1"/>
    <xf numFmtId="0" fontId="23" fillId="0" borderId="10" xfId="0" applyFont="1" applyBorder="1" applyAlignment="1">
      <alignment horizontal="center"/>
    </xf>
    <xf numFmtId="1" fontId="23" fillId="0" borderId="10" xfId="0" applyNumberFormat="1" applyFont="1" applyBorder="1" applyAlignment="1">
      <alignment horizontal="center"/>
    </xf>
    <xf numFmtId="0" fontId="21" fillId="0" borderId="10" xfId="0" applyFont="1" applyBorder="1" applyAlignment="1">
      <alignment wrapText="1"/>
    </xf>
    <xf numFmtId="1" fontId="22" fillId="0" borderId="10" xfId="0" applyNumberFormat="1" applyFont="1" applyBorder="1" applyAlignment="1">
      <alignment horizontal="center" vertical="center"/>
    </xf>
    <xf numFmtId="0" fontId="22" fillId="0" borderId="10" xfId="0" applyFont="1" applyBorder="1" applyAlignment="1">
      <alignment horizontal="center" vertical="center"/>
    </xf>
    <xf numFmtId="0" fontId="22" fillId="2" borderId="10" xfId="0" applyFont="1" applyFill="1" applyBorder="1" applyAlignment="1">
      <alignment wrapText="1"/>
    </xf>
    <xf numFmtId="164" fontId="22" fillId="2" borderId="10" xfId="0" applyNumberFormat="1" applyFont="1" applyFill="1" applyBorder="1" applyAlignment="1">
      <alignment horizontal="center" vertical="center"/>
    </xf>
    <xf numFmtId="0" fontId="22" fillId="0" borderId="0" xfId="0" applyFont="1"/>
    <xf numFmtId="0" fontId="23" fillId="0" borderId="1" xfId="0" applyFont="1" applyBorder="1"/>
    <xf numFmtId="0" fontId="24" fillId="0" borderId="10" xfId="0" applyFont="1" applyBorder="1" applyAlignment="1">
      <alignment horizontal="center"/>
    </xf>
    <xf numFmtId="0" fontId="23" fillId="0" borderId="10" xfId="0" applyFont="1" applyBorder="1" applyAlignment="1">
      <alignment wrapText="1"/>
    </xf>
    <xf numFmtId="0" fontId="23" fillId="0" borderId="10" xfId="0" applyFont="1" applyBorder="1" applyAlignment="1">
      <alignment horizontal="center" vertical="center" wrapText="1"/>
    </xf>
    <xf numFmtId="1" fontId="23" fillId="0" borderId="10" xfId="0" applyNumberFormat="1" applyFont="1" applyBorder="1" applyAlignment="1">
      <alignment horizontal="center" vertical="center"/>
    </xf>
    <xf numFmtId="0" fontId="22" fillId="0" borderId="10" xfId="0" applyFont="1" applyBorder="1" applyAlignment="1">
      <alignment horizontal="center" vertical="center" wrapText="1"/>
    </xf>
    <xf numFmtId="0" fontId="16" fillId="0" borderId="10" xfId="0" applyFont="1" applyBorder="1" applyAlignment="1">
      <alignment wrapText="1"/>
    </xf>
    <xf numFmtId="2" fontId="16" fillId="0" borderId="10" xfId="0" applyNumberFormat="1" applyFont="1" applyBorder="1"/>
    <xf numFmtId="0" fontId="26" fillId="0" borderId="10" xfId="0" applyFont="1" applyBorder="1" applyAlignment="1">
      <alignment wrapText="1"/>
    </xf>
    <xf numFmtId="2" fontId="27" fillId="0" borderId="10" xfId="0" applyNumberFormat="1" applyFont="1" applyBorder="1"/>
    <xf numFmtId="0" fontId="28" fillId="0" borderId="10" xfId="0" applyFont="1" applyBorder="1" applyAlignment="1">
      <alignment wrapText="1"/>
    </xf>
    <xf numFmtId="1" fontId="27" fillId="0" borderId="10" xfId="0" applyNumberFormat="1" applyFont="1" applyBorder="1"/>
    <xf numFmtId="0" fontId="26" fillId="0" borderId="10" xfId="0" applyFont="1" applyBorder="1"/>
    <xf numFmtId="1" fontId="30" fillId="0" borderId="1" xfId="1" applyNumberFormat="1" applyFont="1" applyAlignment="1">
      <alignment horizontal="center" vertical="center"/>
    </xf>
    <xf numFmtId="1" fontId="16" fillId="0" borderId="10" xfId="1" applyNumberFormat="1" applyFont="1" applyBorder="1" applyAlignment="1">
      <alignment horizontal="center" vertical="center"/>
    </xf>
    <xf numFmtId="0" fontId="32" fillId="0" borderId="10" xfId="0" applyFont="1" applyBorder="1" applyAlignment="1">
      <alignment horizontal="center"/>
    </xf>
    <xf numFmtId="1" fontId="25" fillId="0" borderId="10" xfId="0" applyNumberFormat="1" applyFont="1" applyBorder="1" applyAlignment="1">
      <alignment horizontal="center"/>
    </xf>
    <xf numFmtId="0" fontId="0" fillId="0" borderId="10" xfId="0" applyBorder="1" applyAlignment="1">
      <alignment wrapText="1"/>
    </xf>
    <xf numFmtId="0" fontId="0" fillId="0" borderId="10" xfId="0" applyBorder="1"/>
    <xf numFmtId="0" fontId="20" fillId="0" borderId="0" xfId="0" applyFont="1" applyAlignment="1">
      <alignment wrapText="1"/>
    </xf>
    <xf numFmtId="0" fontId="34" fillId="0" borderId="10" xfId="0" applyFont="1" applyBorder="1" applyAlignment="1">
      <alignment horizontal="center" vertical="center"/>
    </xf>
    <xf numFmtId="1" fontId="35" fillId="0" borderId="10" xfId="0" applyNumberFormat="1" applyFont="1" applyBorder="1" applyAlignment="1">
      <alignment horizontal="center" vertical="center"/>
    </xf>
    <xf numFmtId="0" fontId="36" fillId="0" borderId="0" xfId="0" applyFont="1"/>
    <xf numFmtId="1" fontId="0" fillId="0" borderId="10" xfId="0" applyNumberFormat="1" applyBorder="1"/>
    <xf numFmtId="9" fontId="0" fillId="0" borderId="10" xfId="2" applyFont="1" applyBorder="1"/>
    <xf numFmtId="0" fontId="1" fillId="0" borderId="5" xfId="1" applyFont="1" applyBorder="1" applyAlignment="1">
      <alignment wrapText="1"/>
    </xf>
    <xf numFmtId="0" fontId="22" fillId="0" borderId="5" xfId="0" applyFont="1" applyBorder="1" applyAlignment="1">
      <alignment horizontal="center" vertical="center"/>
    </xf>
    <xf numFmtId="0" fontId="22" fillId="0" borderId="15" xfId="0" applyFont="1" applyBorder="1" applyAlignment="1">
      <alignment horizontal="center" vertical="center"/>
    </xf>
    <xf numFmtId="164" fontId="0" fillId="0" borderId="0" xfId="0" applyNumberFormat="1"/>
    <xf numFmtId="2" fontId="0" fillId="0" borderId="0" xfId="0" applyNumberFormat="1"/>
    <xf numFmtId="0" fontId="23" fillId="0" borderId="18" xfId="0" applyFont="1" applyBorder="1" applyAlignment="1">
      <alignment horizontal="center" vertical="center" wrapText="1"/>
    </xf>
    <xf numFmtId="0" fontId="23" fillId="0" borderId="19" xfId="0" applyFont="1" applyBorder="1" applyAlignment="1">
      <alignment horizontal="center" vertical="center"/>
    </xf>
    <xf numFmtId="0" fontId="34" fillId="0" borderId="19" xfId="0" applyFont="1" applyBorder="1" applyAlignment="1">
      <alignment horizontal="center" vertical="center"/>
    </xf>
    <xf numFmtId="0" fontId="35" fillId="0" borderId="19" xfId="0" applyFont="1" applyBorder="1" applyAlignment="1">
      <alignment horizontal="center" vertical="center"/>
    </xf>
    <xf numFmtId="0" fontId="37" fillId="0" borderId="18" xfId="0" applyFont="1" applyBorder="1" applyAlignment="1">
      <alignment horizontal="left" vertical="center" wrapText="1"/>
    </xf>
    <xf numFmtId="0" fontId="37" fillId="0" borderId="19" xfId="0" applyFont="1" applyBorder="1" applyAlignment="1">
      <alignment horizontal="center" vertical="center"/>
    </xf>
    <xf numFmtId="9" fontId="37" fillId="0" borderId="19" xfId="0" applyNumberFormat="1" applyFont="1" applyBorder="1" applyAlignment="1">
      <alignment horizontal="center" vertical="center"/>
    </xf>
    <xf numFmtId="0" fontId="38" fillId="0" borderId="0" xfId="0" applyFont="1"/>
    <xf numFmtId="1" fontId="29" fillId="0" borderId="10" xfId="0" applyNumberFormat="1" applyFont="1" applyBorder="1"/>
    <xf numFmtId="1" fontId="23" fillId="3" borderId="10" xfId="0" applyNumberFormat="1" applyFont="1" applyFill="1" applyBorder="1" applyAlignment="1">
      <alignment horizontal="center"/>
    </xf>
    <xf numFmtId="0" fontId="9" fillId="0" borderId="1" xfId="1" applyFont="1" applyAlignment="1">
      <alignment horizontal="center"/>
    </xf>
    <xf numFmtId="0" fontId="25" fillId="0" borderId="10" xfId="0" applyFont="1" applyBorder="1" applyAlignment="1">
      <alignment horizontal="center" vertical="center"/>
    </xf>
    <xf numFmtId="0" fontId="23" fillId="0" borderId="10" xfId="0" applyFont="1" applyBorder="1" applyAlignment="1">
      <alignment horizontal="center" vertical="center"/>
    </xf>
    <xf numFmtId="0" fontId="0" fillId="0" borderId="0" xfId="0" applyAlignment="1">
      <alignment horizontal="center"/>
    </xf>
    <xf numFmtId="0" fontId="22" fillId="0" borderId="16" xfId="0" applyFont="1"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cellXfs>
  <cellStyles count="3">
    <cellStyle name="Normal" xfId="0" builtinId="0"/>
    <cellStyle name="Normal 2" xfId="1" xr:uid="{00000000-0005-0000-0000-000001000000}"/>
    <cellStyle name="Pourcentag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1000125</xdr:colOff>
      <xdr:row>2</xdr:row>
      <xdr:rowOff>133350</xdr:rowOff>
    </xdr:from>
    <xdr:to>
      <xdr:col>15</xdr:col>
      <xdr:colOff>751707</xdr:colOff>
      <xdr:row>10</xdr:row>
      <xdr:rowOff>66486</xdr:rowOff>
    </xdr:to>
    <xdr:pic>
      <xdr:nvPicPr>
        <xdr:cNvPr id="2" name="Image 1">
          <a:extLst>
            <a:ext uri="{FF2B5EF4-FFF2-40B4-BE49-F238E27FC236}">
              <a16:creationId xmlns:a16="http://schemas.microsoft.com/office/drawing/2014/main" id="{EF29463C-2B91-46C0-BD08-0D153F72D707}"/>
            </a:ext>
          </a:extLst>
        </xdr:cNvPr>
        <xdr:cNvPicPr>
          <a:picLocks noChangeAspect="1"/>
        </xdr:cNvPicPr>
      </xdr:nvPicPr>
      <xdr:blipFill>
        <a:blip xmlns:r="http://schemas.openxmlformats.org/officeDocument/2006/relationships" r:embed="rId1"/>
        <a:stretch>
          <a:fillRect/>
        </a:stretch>
      </xdr:blipFill>
      <xdr:spPr>
        <a:xfrm>
          <a:off x="7000875" y="552450"/>
          <a:ext cx="6152381" cy="15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428625</xdr:colOff>
      <xdr:row>32</xdr:row>
      <xdr:rowOff>133349</xdr:rowOff>
    </xdr:from>
    <xdr:to>
      <xdr:col>10</xdr:col>
      <xdr:colOff>581025</xdr:colOff>
      <xdr:row>44</xdr:row>
      <xdr:rowOff>133350</xdr:rowOff>
    </xdr:to>
    <xdr:sp macro="" textlink="">
      <xdr:nvSpPr>
        <xdr:cNvPr id="2" name="ZoneTexte 1">
          <a:extLst>
            <a:ext uri="{FF2B5EF4-FFF2-40B4-BE49-F238E27FC236}">
              <a16:creationId xmlns:a16="http://schemas.microsoft.com/office/drawing/2014/main" id="{00000000-0008-0000-0200-000002000000}"/>
            </a:ext>
          </a:extLst>
        </xdr:cNvPr>
        <xdr:cNvSpPr txBox="1"/>
      </xdr:nvSpPr>
      <xdr:spPr>
        <a:xfrm>
          <a:off x="3295650" y="8524874"/>
          <a:ext cx="5067300" cy="3695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fr-FR" sz="1100"/>
        </a:p>
        <a:p>
          <a:r>
            <a:rPr lang="fr-FR" sz="1100">
              <a:solidFill>
                <a:schemeClr val="dk1"/>
              </a:solidFill>
              <a:effectLst/>
              <a:latin typeface="+mn-lt"/>
              <a:ea typeface="+mn-ea"/>
              <a:cs typeface="+mn-cs"/>
            </a:rPr>
            <a:t>Le coefficient d'efficacité interne est l'un des indicateurs du rendement interne d'un système scolaire. C'est le rapport entre le nombre d'années élève idéal pour obtenir un nombre de diplômés sur le nombre total d'années élèves réellement engagé</a:t>
          </a:r>
        </a:p>
        <a:p>
          <a:endParaRPr lang="fr-FR" sz="1100">
            <a:solidFill>
              <a:schemeClr val="dk1"/>
            </a:solidFill>
            <a:effectLst/>
            <a:latin typeface="+mn-lt"/>
            <a:ea typeface="+mn-ea"/>
            <a:cs typeface="+mn-cs"/>
          </a:endParaRPr>
        </a:p>
        <a:p>
          <a:r>
            <a:rPr lang="fr-FR" sz="1100"/>
            <a:t>Le nombre</a:t>
          </a:r>
          <a:r>
            <a:rPr lang="fr-FR" sz="1100" baseline="0"/>
            <a:t> d'année  élèves idéal pour avoir un résultat de  </a:t>
          </a:r>
          <a:r>
            <a:rPr lang="fr-FR" sz="1200" b="1" baseline="0"/>
            <a:t>300</a:t>
          </a:r>
          <a:r>
            <a:rPr lang="fr-FR" sz="1100" baseline="0"/>
            <a:t> diplomés est de 300*6 soit  </a:t>
          </a:r>
          <a:r>
            <a:rPr lang="fr-FR" sz="1100" u="sng" baseline="0">
              <a:solidFill>
                <a:srgbClr val="0070C0"/>
              </a:solidFill>
            </a:rPr>
            <a:t>1800</a:t>
          </a:r>
          <a:r>
            <a:rPr lang="fr-FR" sz="1100" baseline="0">
              <a:solidFill>
                <a:schemeClr val="tx2"/>
              </a:solidFill>
            </a:rPr>
            <a:t> </a:t>
          </a:r>
          <a:r>
            <a:rPr lang="fr-FR" sz="1100" baseline="0"/>
            <a:t> </a:t>
          </a:r>
        </a:p>
        <a:p>
          <a:r>
            <a:rPr lang="fr-FR" sz="1100" baseline="0"/>
            <a:t>Alors que le nombre total d'année élève effectif ou réel  que l'on assimile aux ressources engagées est de </a:t>
          </a:r>
          <a:r>
            <a:rPr lang="fr-FR" sz="1200" b="1" u="sng" baseline="0">
              <a:solidFill>
                <a:srgbClr val="002060"/>
              </a:solidFill>
            </a:rPr>
            <a:t>4523</a:t>
          </a:r>
          <a:r>
            <a:rPr lang="fr-FR" sz="1100" u="sng" baseline="0">
              <a:solidFill>
                <a:srgbClr val="002060"/>
              </a:solidFill>
            </a:rPr>
            <a:t> </a:t>
          </a:r>
          <a:endParaRPr lang="fr-FR" sz="1100" u="sng">
            <a:solidFill>
              <a:srgbClr val="002060"/>
            </a:solidFill>
          </a:endParaRPr>
        </a:p>
        <a:p>
          <a:r>
            <a:rPr lang="fr-FR" sz="1100">
              <a:solidFill>
                <a:schemeClr val="dk1"/>
              </a:solidFill>
              <a:effectLst/>
              <a:latin typeface="+mn-lt"/>
              <a:ea typeface="+mn-ea"/>
              <a:cs typeface="+mn-cs"/>
            </a:rPr>
            <a:t>Le coefficient d'efficacité interne est donc égal à 1800/4523   =0,40</a:t>
          </a:r>
          <a:endParaRPr lang="fr-FR" sz="1100"/>
        </a:p>
        <a:p>
          <a:r>
            <a:rPr lang="fr-FR" sz="1100"/>
            <a:t>On</a:t>
          </a:r>
          <a:r>
            <a:rPr lang="fr-FR" sz="1100" baseline="0"/>
            <a:t> dit encore que </a:t>
          </a:r>
          <a:r>
            <a:rPr lang="fr-FR" sz="1100"/>
            <a:t> le rendement interne mesure le rapport entre les résultats scolaires obtenus et les ressources engagées.  </a:t>
          </a:r>
          <a:r>
            <a:rPr lang="fr-CI" sz="1100">
              <a:solidFill>
                <a:schemeClr val="dk1"/>
              </a:solidFill>
              <a:effectLst/>
              <a:latin typeface="+mn-lt"/>
              <a:ea typeface="+mn-ea"/>
              <a:cs typeface="+mn-cs"/>
            </a:rPr>
            <a:t>L’inverse de ce rapport nous révèle qu’on a dépensé pour produire ces diplômés 2</a:t>
          </a:r>
          <a:r>
            <a:rPr lang="fr-CI" sz="1100" b="1">
              <a:solidFill>
                <a:schemeClr val="dk1"/>
              </a:solidFill>
              <a:effectLst/>
              <a:latin typeface="+mn-lt"/>
              <a:ea typeface="+mn-ea"/>
              <a:cs typeface="+mn-cs"/>
            </a:rPr>
            <a:t>,5</a:t>
          </a:r>
          <a:r>
            <a:rPr lang="fr-CI" sz="1100">
              <a:solidFill>
                <a:schemeClr val="dk1"/>
              </a:solidFill>
              <a:effectLst/>
              <a:latin typeface="+mn-lt"/>
              <a:ea typeface="+mn-ea"/>
              <a:cs typeface="+mn-cs"/>
            </a:rPr>
            <a:t> (1/0,40) fois plus qu’il n’aurait été nécessaire dans un fonctionnement idéal</a:t>
          </a:r>
          <a:endParaRPr lang="fr-FR" sz="1100"/>
        </a:p>
        <a:p>
          <a:r>
            <a:rPr lang="fr-FR" sz="1100"/>
            <a:t> Ce résultat montre alors que seules les deux cinquièmes des années-élèves consommées sont productives. </a:t>
          </a:r>
        </a:p>
        <a:p>
          <a:r>
            <a:rPr lang="fr-FR" sz="1100"/>
            <a:t>On gaspille 2723</a:t>
          </a:r>
          <a:r>
            <a:rPr lang="fr-FR" sz="1100" baseline="0"/>
            <a:t> </a:t>
          </a:r>
          <a:r>
            <a:rPr lang="fr-FR" sz="1100"/>
            <a:t> années élèves sur 4523 Soit  trois</a:t>
          </a:r>
          <a:r>
            <a:rPr lang="fr-FR" sz="1100" baseline="0"/>
            <a:t> </a:t>
          </a:r>
          <a:r>
            <a:rPr lang="fr-FR" sz="1100"/>
            <a:t> années-élèves    sur  cinq  années élèves engagées.</a:t>
          </a:r>
        </a:p>
        <a:p>
          <a:endParaRPr lang="fr-FR" sz="1100"/>
        </a:p>
        <a:p>
          <a:r>
            <a:rPr lang="fr-FR" sz="1100"/>
            <a:t>Sur les 2723 années élèves gaspillées, 2562 sont le fait des abandons</a:t>
          </a:r>
          <a:r>
            <a:rPr lang="fr-FR" sz="1100" baseline="0"/>
            <a:t>  soit 94%</a:t>
          </a:r>
          <a:endParaRPr lang="fr-FR"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zoomScale="91" zoomScaleNormal="91" workbookViewId="0">
      <selection activeCell="H7" sqref="H7"/>
    </sheetView>
  </sheetViews>
  <sheetFormatPr baseColWidth="10" defaultRowHeight="14.4" x14ac:dyDescent="0.3"/>
  <cols>
    <col min="1" max="1" width="22.6640625" bestFit="1" customWidth="1"/>
    <col min="8" max="8" width="16" customWidth="1"/>
  </cols>
  <sheetData>
    <row r="1" spans="1:8" ht="17.399999999999999" x14ac:dyDescent="0.3">
      <c r="A1" s="1" t="s">
        <v>0</v>
      </c>
      <c r="B1" s="38">
        <v>614417</v>
      </c>
      <c r="C1" s="38">
        <v>326252</v>
      </c>
      <c r="D1" s="4">
        <v>255637</v>
      </c>
      <c r="E1" s="38">
        <v>230916</v>
      </c>
      <c r="F1" s="38">
        <v>203338</v>
      </c>
      <c r="G1" s="38">
        <v>190487</v>
      </c>
    </row>
    <row r="2" spans="1:8" ht="17.399999999999999" x14ac:dyDescent="0.3">
      <c r="A2" s="1" t="s">
        <v>1</v>
      </c>
      <c r="B2" s="38">
        <v>356013</v>
      </c>
      <c r="C2" s="38">
        <v>281053</v>
      </c>
      <c r="D2" s="4">
        <v>226530</v>
      </c>
      <c r="E2" s="38">
        <v>195354</v>
      </c>
      <c r="F2" s="38">
        <v>184376</v>
      </c>
      <c r="G2" s="38"/>
    </row>
    <row r="3" spans="1:8" ht="17.399999999999999" x14ac:dyDescent="0.3">
      <c r="A3" s="1" t="s">
        <v>2</v>
      </c>
      <c r="B3" s="38">
        <v>95804</v>
      </c>
      <c r="C3" s="38">
        <v>28871</v>
      </c>
      <c r="D3" s="4">
        <v>18069</v>
      </c>
      <c r="E3" s="38">
        <v>19794</v>
      </c>
      <c r="F3" s="38">
        <v>12801</v>
      </c>
      <c r="G3" s="38">
        <v>21516</v>
      </c>
    </row>
    <row r="4" spans="1:8" ht="17.399999999999999" x14ac:dyDescent="0.3">
      <c r="A4" s="2" t="s">
        <v>3</v>
      </c>
      <c r="B4" s="38">
        <v>162600</v>
      </c>
      <c r="C4" s="38">
        <v>16328</v>
      </c>
      <c r="D4" s="4">
        <v>11074</v>
      </c>
      <c r="E4" s="38">
        <v>15768</v>
      </c>
      <c r="F4" s="38">
        <v>6161</v>
      </c>
      <c r="G4" s="38">
        <v>75848</v>
      </c>
    </row>
    <row r="6" spans="1:8" ht="17.399999999999999" x14ac:dyDescent="0.3">
      <c r="B6" s="3" t="s">
        <v>8</v>
      </c>
      <c r="C6" t="s">
        <v>9</v>
      </c>
      <c r="D6" s="3" t="s">
        <v>10</v>
      </c>
      <c r="E6" t="s">
        <v>11</v>
      </c>
      <c r="F6" s="3" t="s">
        <v>12</v>
      </c>
      <c r="G6" t="s">
        <v>13</v>
      </c>
      <c r="H6" s="3" t="s">
        <v>14</v>
      </c>
    </row>
    <row r="7" spans="1:8" x14ac:dyDescent="0.3">
      <c r="A7" t="s">
        <v>4</v>
      </c>
      <c r="B7">
        <f>B2/$B$1</f>
        <v>0.57943220972075971</v>
      </c>
      <c r="C7">
        <f>C2/$C$1</f>
        <v>0.86145985311967432</v>
      </c>
      <c r="D7">
        <f>D2/$D$1</f>
        <v>0.8861393303786228</v>
      </c>
      <c r="E7">
        <f>E2/$E$1</f>
        <v>0.84599594657797639</v>
      </c>
      <c r="F7">
        <f>F2/$F$1</f>
        <v>0.90674640254158101</v>
      </c>
      <c r="H7">
        <f>(93123/191326)</f>
        <v>0.48672422984853075</v>
      </c>
    </row>
    <row r="8" spans="1:8" x14ac:dyDescent="0.3">
      <c r="A8" t="s">
        <v>5</v>
      </c>
      <c r="B8">
        <f>B3/$B$1</f>
        <v>0.15592667520592693</v>
      </c>
      <c r="C8">
        <f>C3/$C$1</f>
        <v>8.8492944104557214E-2</v>
      </c>
      <c r="D8">
        <f t="shared" ref="D8:D9" si="0">D3/$D$1</f>
        <v>7.0682256480869357E-2</v>
      </c>
      <c r="E8">
        <f t="shared" ref="E8:E9" si="1">E3/$E$1</f>
        <v>8.5719482409187753E-2</v>
      </c>
      <c r="F8">
        <f t="shared" ref="F8" si="2">F3/$F$1</f>
        <v>6.2954292852295188E-2</v>
      </c>
      <c r="G8">
        <f>G3/$G$1</f>
        <v>0.11295258994052088</v>
      </c>
    </row>
    <row r="9" spans="1:8" x14ac:dyDescent="0.3">
      <c r="A9" t="s">
        <v>6</v>
      </c>
      <c r="B9">
        <f>1-B7-B8</f>
        <v>0.26464111507331334</v>
      </c>
      <c r="C9">
        <f>C4/$C$1</f>
        <v>5.0047202775768428E-2</v>
      </c>
      <c r="D9">
        <f t="shared" si="0"/>
        <v>4.3319237825510393E-2</v>
      </c>
      <c r="E9">
        <f t="shared" si="1"/>
        <v>6.8284571012835832E-2</v>
      </c>
      <c r="F9">
        <f>F4/$F$1</f>
        <v>3.0299304606123793E-2</v>
      </c>
      <c r="G9">
        <f>G4/$G$1</f>
        <v>0.39817940331886165</v>
      </c>
    </row>
    <row r="14" spans="1:8" x14ac:dyDescent="0.3">
      <c r="A14" s="5"/>
      <c r="B14" s="36"/>
      <c r="C14" s="36"/>
      <c r="D14" s="92" t="s">
        <v>15</v>
      </c>
      <c r="E14" s="92"/>
      <c r="F14" s="37"/>
      <c r="G14" s="37"/>
      <c r="H14" s="36"/>
    </row>
    <row r="15" spans="1:8" x14ac:dyDescent="0.3">
      <c r="A15" s="5"/>
      <c r="B15" s="37" t="s">
        <v>16</v>
      </c>
      <c r="C15" s="37" t="s">
        <v>17</v>
      </c>
      <c r="D15" s="37" t="s">
        <v>18</v>
      </c>
      <c r="E15" s="37" t="s">
        <v>19</v>
      </c>
      <c r="F15" s="37" t="s">
        <v>20</v>
      </c>
      <c r="G15" s="37" t="s">
        <v>21</v>
      </c>
      <c r="H15" s="36" t="s">
        <v>14</v>
      </c>
    </row>
    <row r="16" spans="1:8" x14ac:dyDescent="0.3">
      <c r="A16" s="36" t="s">
        <v>4</v>
      </c>
      <c r="B16">
        <f>ROUND(B7,2)</f>
        <v>0.57999999999999996</v>
      </c>
      <c r="C16">
        <f>ROUND(C7,2)</f>
        <v>0.86</v>
      </c>
      <c r="D16">
        <f t="shared" ref="D16:F16" si="3">ROUND(D7,2)</f>
        <v>0.89</v>
      </c>
      <c r="E16">
        <f t="shared" si="3"/>
        <v>0.85</v>
      </c>
      <c r="F16">
        <f t="shared" si="3"/>
        <v>0.91</v>
      </c>
      <c r="H16">
        <v>0.49</v>
      </c>
    </row>
    <row r="17" spans="1:7" x14ac:dyDescent="0.3">
      <c r="A17" s="36" t="s">
        <v>5</v>
      </c>
      <c r="B17">
        <f t="shared" ref="B17:G18" si="4">ROUND(B8,2)</f>
        <v>0.16</v>
      </c>
      <c r="C17">
        <f t="shared" si="4"/>
        <v>0.09</v>
      </c>
      <c r="D17">
        <f t="shared" si="4"/>
        <v>7.0000000000000007E-2</v>
      </c>
      <c r="E17">
        <f t="shared" si="4"/>
        <v>0.09</v>
      </c>
      <c r="F17">
        <f t="shared" si="4"/>
        <v>0.06</v>
      </c>
      <c r="G17">
        <f t="shared" si="4"/>
        <v>0.11</v>
      </c>
    </row>
    <row r="18" spans="1:7" x14ac:dyDescent="0.3">
      <c r="A18" s="36" t="s">
        <v>6</v>
      </c>
      <c r="B18">
        <f t="shared" ref="B18:D18" si="5">ROUND(B9,2)</f>
        <v>0.26</v>
      </c>
      <c r="C18">
        <f>ROUND(C9,2)</f>
        <v>0.05</v>
      </c>
      <c r="D18">
        <f t="shared" si="5"/>
        <v>0.04</v>
      </c>
      <c r="E18">
        <f>ROUND(1-E16-E17,2)</f>
        <v>0.06</v>
      </c>
      <c r="F18">
        <f t="shared" si="4"/>
        <v>0.03</v>
      </c>
      <c r="G18">
        <f t="shared" si="4"/>
        <v>0.4</v>
      </c>
    </row>
    <row r="19" spans="1:7" x14ac:dyDescent="0.3">
      <c r="A19" s="36" t="s">
        <v>7</v>
      </c>
      <c r="B19">
        <f>SUM(B16:B18)</f>
        <v>1</v>
      </c>
      <c r="C19">
        <f t="shared" ref="C19:F19" si="6">SUM(C16:C18)</f>
        <v>1</v>
      </c>
      <c r="D19">
        <f t="shared" si="6"/>
        <v>1</v>
      </c>
      <c r="E19">
        <f t="shared" si="6"/>
        <v>1</v>
      </c>
      <c r="F19">
        <f t="shared" si="6"/>
        <v>1</v>
      </c>
    </row>
  </sheetData>
  <mergeCells count="1">
    <mergeCell ref="D14:E14"/>
  </mergeCells>
  <pageMargins left="0.7" right="0.7" top="0.75" bottom="0.75" header="0.3" footer="0.3"/>
  <ignoredErrors>
    <ignoredError sqref="E18" 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1"/>
  <sheetViews>
    <sheetView topLeftCell="B12" workbookViewId="0">
      <selection activeCell="E15" sqref="E15"/>
    </sheetView>
  </sheetViews>
  <sheetFormatPr baseColWidth="10" defaultColWidth="11.44140625" defaultRowHeight="14.4" x14ac:dyDescent="0.3"/>
  <cols>
    <col min="1" max="1" width="11.44140625" style="5"/>
    <col min="2" max="2" width="21.21875" style="5" customWidth="1"/>
    <col min="3" max="16384" width="11.44140625" style="5"/>
  </cols>
  <sheetData>
    <row r="1" spans="1:19" x14ac:dyDescent="0.3">
      <c r="C1" s="5" t="s">
        <v>15</v>
      </c>
    </row>
    <row r="2" spans="1:19" x14ac:dyDescent="0.3">
      <c r="C2" s="5" t="s">
        <v>16</v>
      </c>
      <c r="D2" s="5" t="s">
        <v>17</v>
      </c>
      <c r="E2" s="5" t="s">
        <v>18</v>
      </c>
      <c r="F2" s="5" t="s">
        <v>19</v>
      </c>
      <c r="G2" s="5" t="s">
        <v>20</v>
      </c>
      <c r="H2" s="5" t="s">
        <v>21</v>
      </c>
    </row>
    <row r="3" spans="1:19" x14ac:dyDescent="0.3">
      <c r="B3" s="5" t="s">
        <v>22</v>
      </c>
      <c r="C3" s="5">
        <v>0.57999999999999996</v>
      </c>
      <c r="D3" s="5">
        <v>0.86</v>
      </c>
      <c r="E3" s="5">
        <v>0.89</v>
      </c>
      <c r="F3" s="5">
        <v>0.85</v>
      </c>
      <c r="G3" s="5">
        <v>0.91</v>
      </c>
      <c r="H3" s="5">
        <v>0.49</v>
      </c>
    </row>
    <row r="4" spans="1:19" x14ac:dyDescent="0.3">
      <c r="B4" s="5" t="s">
        <v>23</v>
      </c>
      <c r="C4" s="5">
        <v>0.16</v>
      </c>
      <c r="D4" s="5">
        <v>0.09</v>
      </c>
      <c r="E4" s="5">
        <v>7.0000000000000007E-2</v>
      </c>
      <c r="F4" s="5">
        <v>0.09</v>
      </c>
      <c r="G4" s="5">
        <v>0.06</v>
      </c>
      <c r="H4" s="5">
        <v>0.11</v>
      </c>
    </row>
    <row r="5" spans="1:19" x14ac:dyDescent="0.3">
      <c r="B5" s="5" t="s">
        <v>24</v>
      </c>
      <c r="C5" s="5">
        <v>0.26</v>
      </c>
      <c r="D5" s="5">
        <v>0.05</v>
      </c>
      <c r="E5" s="5">
        <v>0.04</v>
      </c>
      <c r="F5" s="5">
        <v>0.06</v>
      </c>
      <c r="G5" s="5">
        <v>0.03</v>
      </c>
      <c r="H5" s="5">
        <v>0.4</v>
      </c>
    </row>
    <row r="6" spans="1:19" x14ac:dyDescent="0.3">
      <c r="B6" s="5" t="s">
        <v>7</v>
      </c>
      <c r="C6" s="5">
        <f>SUM(C3:C5)</f>
        <v>1</v>
      </c>
      <c r="D6" s="5">
        <f t="shared" ref="D6:H6" si="0">SUM(D3:D5)</f>
        <v>1</v>
      </c>
      <c r="E6" s="5">
        <f t="shared" si="0"/>
        <v>1</v>
      </c>
      <c r="F6" s="5">
        <f t="shared" si="0"/>
        <v>1</v>
      </c>
      <c r="G6" s="5">
        <f t="shared" si="0"/>
        <v>1</v>
      </c>
      <c r="H6" s="5">
        <f t="shared" si="0"/>
        <v>1</v>
      </c>
    </row>
    <row r="7" spans="1:19" ht="21" x14ac:dyDescent="0.4">
      <c r="B7" s="6" t="s">
        <v>25</v>
      </c>
    </row>
    <row r="8" spans="1:19" ht="15" thickBot="1" x14ac:dyDescent="0.35"/>
    <row r="9" spans="1:19" ht="16.2" thickBot="1" x14ac:dyDescent="0.35">
      <c r="B9" s="7"/>
      <c r="C9" s="8"/>
      <c r="D9" s="9" t="s">
        <v>26</v>
      </c>
      <c r="E9" s="8"/>
      <c r="F9" s="9" t="s">
        <v>27</v>
      </c>
      <c r="G9" s="8"/>
      <c r="H9" s="9" t="s">
        <v>28</v>
      </c>
      <c r="I9" s="8"/>
      <c r="J9" s="9" t="s">
        <v>29</v>
      </c>
      <c r="K9" s="8"/>
      <c r="L9" s="10" t="s">
        <v>30</v>
      </c>
      <c r="M9" s="11"/>
      <c r="N9" s="12" t="s">
        <v>31</v>
      </c>
      <c r="O9" s="8"/>
      <c r="P9" s="8" t="s">
        <v>32</v>
      </c>
      <c r="Q9" s="13"/>
      <c r="R9" s="10" t="s">
        <v>33</v>
      </c>
      <c r="S9" s="41" t="s">
        <v>54</v>
      </c>
    </row>
    <row r="10" spans="1:19" ht="15.6" x14ac:dyDescent="0.3">
      <c r="B10" s="14"/>
      <c r="C10" s="15"/>
      <c r="D10" s="15"/>
      <c r="E10" s="15"/>
      <c r="F10" s="15"/>
      <c r="G10" s="15"/>
      <c r="H10" s="15"/>
      <c r="I10" s="15"/>
      <c r="J10" s="15"/>
      <c r="K10" s="15"/>
      <c r="L10" s="15"/>
      <c r="R10" s="16"/>
    </row>
    <row r="11" spans="1:19" ht="15.6" x14ac:dyDescent="0.3">
      <c r="B11" s="14"/>
      <c r="C11" s="15"/>
      <c r="D11" s="15"/>
      <c r="F11" s="15"/>
      <c r="I11" s="15"/>
      <c r="J11" s="15"/>
      <c r="K11" s="15"/>
      <c r="L11" s="15"/>
      <c r="R11" s="16"/>
    </row>
    <row r="12" spans="1:19" ht="15.6" x14ac:dyDescent="0.3">
      <c r="A12" s="5" t="s">
        <v>37</v>
      </c>
      <c r="B12" s="17">
        <v>2000</v>
      </c>
      <c r="C12" s="15"/>
      <c r="D12" s="18">
        <v>1000</v>
      </c>
      <c r="E12" s="19">
        <f>D12*C5</f>
        <v>260</v>
      </c>
      <c r="F12" s="20"/>
      <c r="H12" s="20"/>
      <c r="I12" s="20"/>
      <c r="J12" s="20"/>
      <c r="K12" s="20"/>
      <c r="L12" s="20"/>
      <c r="P12" s="21">
        <f>N12+L12+J12+H12+F12+D12</f>
        <v>1000</v>
      </c>
      <c r="R12" s="16"/>
      <c r="S12" s="21">
        <f>E12+G12+I12+K12+M12</f>
        <v>260</v>
      </c>
    </row>
    <row r="13" spans="1:19" ht="16.2" x14ac:dyDescent="0.3">
      <c r="B13" s="14"/>
      <c r="C13" s="15"/>
      <c r="D13" s="65">
        <f>D12*C4</f>
        <v>160</v>
      </c>
      <c r="E13" s="23">
        <f>D12*C3</f>
        <v>580</v>
      </c>
      <c r="F13" s="20"/>
      <c r="G13" s="23"/>
      <c r="H13" s="24" t="s">
        <v>34</v>
      </c>
      <c r="I13" s="24"/>
      <c r="J13" s="24"/>
      <c r="K13" s="24"/>
      <c r="L13" s="24"/>
      <c r="R13" s="16"/>
    </row>
    <row r="14" spans="1:19" ht="15.6" x14ac:dyDescent="0.3">
      <c r="A14" s="5" t="s">
        <v>38</v>
      </c>
      <c r="B14" s="17">
        <v>2001</v>
      </c>
      <c r="C14" s="15"/>
      <c r="D14" s="18">
        <f>D13</f>
        <v>160</v>
      </c>
      <c r="E14" s="25">
        <f>D14*C5</f>
        <v>41.6</v>
      </c>
      <c r="F14" s="18">
        <f>E13</f>
        <v>580</v>
      </c>
      <c r="G14" s="25">
        <f>F14*D5</f>
        <v>29</v>
      </c>
      <c r="H14" s="24"/>
      <c r="I14" s="24"/>
      <c r="J14" s="24"/>
      <c r="K14" s="24"/>
      <c r="L14" s="24"/>
      <c r="P14" s="21">
        <f>N14+L14+J14+H14+F14+D14</f>
        <v>740</v>
      </c>
      <c r="R14" s="16"/>
      <c r="S14" s="21">
        <f>E14+G14+I14+K14+M14</f>
        <v>70.599999999999994</v>
      </c>
    </row>
    <row r="15" spans="1:19" ht="16.2" x14ac:dyDescent="0.3">
      <c r="B15" s="14" t="s">
        <v>34</v>
      </c>
      <c r="C15" s="15"/>
      <c r="D15" s="65">
        <f>D14*C4</f>
        <v>25.6</v>
      </c>
      <c r="E15" s="23">
        <f>D14*C3</f>
        <v>92.8</v>
      </c>
      <c r="F15" s="27">
        <f>F14*D4</f>
        <v>52.199999999999996</v>
      </c>
      <c r="G15" s="23">
        <f>F14*D3</f>
        <v>498.8</v>
      </c>
      <c r="H15" s="24"/>
      <c r="I15" s="23"/>
      <c r="J15" s="24"/>
      <c r="K15" s="24"/>
      <c r="L15" s="24"/>
      <c r="R15" s="16"/>
    </row>
    <row r="16" spans="1:19" ht="15.6" x14ac:dyDescent="0.3">
      <c r="A16" s="5" t="s">
        <v>39</v>
      </c>
      <c r="B16" s="17">
        <v>2002</v>
      </c>
      <c r="C16" s="15"/>
      <c r="D16" s="18">
        <f>D15</f>
        <v>25.6</v>
      </c>
      <c r="E16" s="19">
        <f>D16-E17</f>
        <v>10.752000000000002</v>
      </c>
      <c r="F16" s="18">
        <f>E15+F15</f>
        <v>145</v>
      </c>
      <c r="G16" s="19">
        <f>F16*D5</f>
        <v>7.25</v>
      </c>
      <c r="H16" s="18">
        <f>G15</f>
        <v>498.8</v>
      </c>
      <c r="I16" s="19">
        <f>H16*E5</f>
        <v>19.952000000000002</v>
      </c>
      <c r="J16" s="24"/>
      <c r="K16" s="24"/>
      <c r="L16" s="24"/>
      <c r="P16" s="21">
        <f>N16+L16+J16+H16+F16+D16</f>
        <v>669.4</v>
      </c>
      <c r="R16" s="26" t="s">
        <v>35</v>
      </c>
      <c r="S16" s="21">
        <f>E16+G16+I16+K16+M16</f>
        <v>37.954000000000008</v>
      </c>
    </row>
    <row r="17" spans="1:19" ht="16.2" x14ac:dyDescent="0.3">
      <c r="B17" s="14" t="s">
        <v>34</v>
      </c>
      <c r="C17" s="15"/>
      <c r="D17" s="24"/>
      <c r="E17" s="23">
        <f>D16*C3</f>
        <v>14.847999999999999</v>
      </c>
      <c r="F17" s="27">
        <f>F16*D4</f>
        <v>13.049999999999999</v>
      </c>
      <c r="G17" s="23">
        <f>F16*D3</f>
        <v>124.7</v>
      </c>
      <c r="H17" s="27">
        <f>H16*E4</f>
        <v>34.916000000000004</v>
      </c>
      <c r="I17" s="23">
        <f>H16*E3</f>
        <v>443.93200000000002</v>
      </c>
      <c r="J17" s="24"/>
      <c r="K17" s="23"/>
      <c r="L17" s="24"/>
      <c r="R17" s="16"/>
    </row>
    <row r="18" spans="1:19" ht="15.6" x14ac:dyDescent="0.3">
      <c r="A18" s="5" t="s">
        <v>40</v>
      </c>
      <c r="B18" s="17">
        <v>2003</v>
      </c>
      <c r="C18" s="15"/>
      <c r="D18" s="20"/>
      <c r="E18" s="24"/>
      <c r="F18" s="18">
        <f>F17+E17</f>
        <v>27.897999999999996</v>
      </c>
      <c r="G18" s="19">
        <f>F18-G19</f>
        <v>3.9057199999999987</v>
      </c>
      <c r="H18" s="18">
        <f>H17+G17</f>
        <v>159.61600000000001</v>
      </c>
      <c r="I18" s="25">
        <f>H18*E5</f>
        <v>6.384640000000001</v>
      </c>
      <c r="J18" s="18">
        <f>I17</f>
        <v>443.93200000000002</v>
      </c>
      <c r="K18" s="25">
        <f>J18*F5</f>
        <v>26.635919999999999</v>
      </c>
      <c r="L18" s="24"/>
      <c r="P18" s="21">
        <f>N18+L18+J18+H18+F18+D18</f>
        <v>631.44600000000003</v>
      </c>
      <c r="R18" s="16"/>
      <c r="S18" s="21">
        <f>E18+G18+I18+K18+M18</f>
        <v>36.926279999999998</v>
      </c>
    </row>
    <row r="19" spans="1:19" ht="16.2" x14ac:dyDescent="0.3">
      <c r="B19" s="14"/>
      <c r="C19" s="15"/>
      <c r="D19" s="24"/>
      <c r="E19" s="24"/>
      <c r="F19" s="24"/>
      <c r="G19" s="23">
        <f>F18*D3</f>
        <v>23.992279999999997</v>
      </c>
      <c r="H19" s="27">
        <f>H18*E4</f>
        <v>11.173120000000003</v>
      </c>
      <c r="I19" s="23">
        <f>H18*E3</f>
        <v>142.05824000000001</v>
      </c>
      <c r="J19" s="27">
        <f>J18*F4</f>
        <v>39.953879999999998</v>
      </c>
      <c r="K19" s="23">
        <f>J18*F3</f>
        <v>377.34219999999999</v>
      </c>
      <c r="L19" s="24"/>
      <c r="R19" s="16"/>
    </row>
    <row r="20" spans="1:19" ht="15.6" x14ac:dyDescent="0.3">
      <c r="A20" s="5" t="s">
        <v>41</v>
      </c>
      <c r="B20" s="17">
        <v>2004</v>
      </c>
      <c r="C20" s="15"/>
      <c r="D20" s="24"/>
      <c r="E20" s="24"/>
      <c r="F20" s="24"/>
      <c r="G20" s="24"/>
      <c r="H20" s="18">
        <f>H19+G19</f>
        <v>35.165399999999998</v>
      </c>
      <c r="I20" s="25">
        <f>H20-I21</f>
        <v>3.868193999999999</v>
      </c>
      <c r="J20" s="18">
        <f>I19+J19</f>
        <v>182.01212000000001</v>
      </c>
      <c r="K20" s="25">
        <f>J20*F5</f>
        <v>10.9207272</v>
      </c>
      <c r="L20" s="18">
        <f>K19</f>
        <v>377.34219999999999</v>
      </c>
      <c r="M20" s="25">
        <f>L20*G5</f>
        <v>11.320266</v>
      </c>
      <c r="P20" s="21">
        <f>N20+L20+J20+H20+F20+D20</f>
        <v>594.51972000000001</v>
      </c>
      <c r="R20" s="16"/>
      <c r="S20" s="21">
        <f>E20+G20+I20+K20+M20</f>
        <v>26.109187200000001</v>
      </c>
    </row>
    <row r="21" spans="1:19" ht="16.2" x14ac:dyDescent="0.3">
      <c r="B21" s="14"/>
      <c r="C21" s="15"/>
      <c r="D21" s="24"/>
      <c r="E21" s="24"/>
      <c r="F21" s="24"/>
      <c r="G21" s="24"/>
      <c r="H21" s="24"/>
      <c r="I21" s="23">
        <f>H20*E3</f>
        <v>31.297205999999999</v>
      </c>
      <c r="J21" s="27">
        <f>J20*F4</f>
        <v>16.381090799999999</v>
      </c>
      <c r="K21" s="23">
        <f>J20*F3</f>
        <v>154.71030200000001</v>
      </c>
      <c r="L21" s="27">
        <f>L20*G4</f>
        <v>22.640532</v>
      </c>
      <c r="M21" s="23">
        <f>L20*G3</f>
        <v>343.38140199999998</v>
      </c>
      <c r="R21" s="16"/>
    </row>
    <row r="22" spans="1:19" ht="15.6" x14ac:dyDescent="0.3">
      <c r="A22" s="5" t="s">
        <v>42</v>
      </c>
      <c r="B22" s="17">
        <v>2005</v>
      </c>
      <c r="C22" s="15"/>
      <c r="D22" s="24"/>
      <c r="E22" s="24"/>
      <c r="F22" s="24"/>
      <c r="G22" s="24"/>
      <c r="H22" s="24"/>
      <c r="I22" s="24"/>
      <c r="J22" s="18">
        <f>I21+J21</f>
        <v>47.678296799999998</v>
      </c>
      <c r="K22" s="25">
        <f>J22-K23</f>
        <v>7.1517445200000012</v>
      </c>
      <c r="L22" s="18">
        <f>K21+L21</f>
        <v>177.35083400000002</v>
      </c>
      <c r="M22" s="25">
        <f>L22*G5</f>
        <v>5.3205250200000007</v>
      </c>
      <c r="N22" s="18">
        <f>M21</f>
        <v>343.38140199999998</v>
      </c>
      <c r="O22" s="66">
        <f>N22*H5</f>
        <v>137.35256079999999</v>
      </c>
      <c r="P22" s="21">
        <f>N22+L22+J22+H22+F22+D22</f>
        <v>568.41053280000006</v>
      </c>
      <c r="Q22" s="25">
        <f>N22*H5</f>
        <v>137.35256079999999</v>
      </c>
      <c r="R22" s="16"/>
      <c r="S22" s="21">
        <f>E22+G22+I22+K22+M22+Q22</f>
        <v>149.82483034000001</v>
      </c>
    </row>
    <row r="23" spans="1:19" ht="16.8" thickBot="1" x14ac:dyDescent="0.35">
      <c r="B23" s="14"/>
      <c r="C23" s="15"/>
      <c r="D23" s="24"/>
      <c r="E23" s="24"/>
      <c r="F23" s="24"/>
      <c r="G23" s="24"/>
      <c r="H23" s="24"/>
      <c r="I23" s="24"/>
      <c r="J23" s="24"/>
      <c r="K23" s="23">
        <f>J22*F3</f>
        <v>40.526552279999997</v>
      </c>
      <c r="L23" s="22">
        <f>L22*G4</f>
        <v>10.641050040000001</v>
      </c>
      <c r="M23" s="23">
        <f>L22*G3</f>
        <v>161.38925894000002</v>
      </c>
      <c r="N23" s="27">
        <f>N22*H4</f>
        <v>37.771954219999998</v>
      </c>
      <c r="O23" s="27"/>
      <c r="P23" s="27"/>
      <c r="Q23" s="28">
        <f>N22*H3</f>
        <v>168.25688697999999</v>
      </c>
      <c r="R23" s="16"/>
    </row>
    <row r="24" spans="1:19" ht="16.2" thickBot="1" x14ac:dyDescent="0.35">
      <c r="A24" s="5" t="s">
        <v>43</v>
      </c>
      <c r="B24" s="17">
        <v>2006</v>
      </c>
      <c r="C24" s="15"/>
      <c r="D24" s="24"/>
      <c r="E24" s="24"/>
      <c r="F24" s="24"/>
      <c r="G24" s="24"/>
      <c r="H24" s="24"/>
      <c r="I24" s="24"/>
      <c r="J24" s="24"/>
      <c r="K24" s="24"/>
      <c r="L24" s="18">
        <f>K23+L23</f>
        <v>51.16760232</v>
      </c>
      <c r="M24" s="25">
        <f>L24-M25</f>
        <v>4.605084208800001</v>
      </c>
      <c r="N24" s="18">
        <f>M23+N23</f>
        <v>199.16121316000002</v>
      </c>
      <c r="O24" s="66">
        <f>N24*H5</f>
        <v>79.664485264000007</v>
      </c>
      <c r="P24" s="21">
        <f>N24+L24+J24+H24+F24+D24</f>
        <v>250.32881548</v>
      </c>
      <c r="Q24" s="25">
        <f>N24*H5</f>
        <v>79.664485264000007</v>
      </c>
      <c r="R24" s="29">
        <f>Q23</f>
        <v>168.25688697999999</v>
      </c>
      <c r="S24" s="21">
        <f>E24+G24+I24+K24+M24+R24+Q24</f>
        <v>252.52645645280001</v>
      </c>
    </row>
    <row r="25" spans="1:19" ht="16.8" thickBot="1" x14ac:dyDescent="0.35">
      <c r="B25" s="14"/>
      <c r="C25" s="15"/>
      <c r="D25" s="24"/>
      <c r="E25" s="24"/>
      <c r="F25" s="24"/>
      <c r="G25" s="24"/>
      <c r="H25" s="24"/>
      <c r="I25" s="24"/>
      <c r="J25" s="24"/>
      <c r="K25" s="24"/>
      <c r="L25" s="24"/>
      <c r="M25" s="23">
        <f>L24*G3</f>
        <v>46.562518111199999</v>
      </c>
      <c r="N25" s="22">
        <f>N24*H4</f>
        <v>21.907733447600002</v>
      </c>
      <c r="O25" s="22"/>
      <c r="P25" s="22"/>
      <c r="Q25" s="18">
        <f>N24*H3</f>
        <v>97.588994448400001</v>
      </c>
      <c r="R25" s="16"/>
    </row>
    <row r="26" spans="1:19" ht="16.2" thickBot="1" x14ac:dyDescent="0.35">
      <c r="A26" s="5" t="s">
        <v>44</v>
      </c>
      <c r="B26" s="17">
        <v>2007</v>
      </c>
      <c r="C26" s="15"/>
      <c r="D26" s="24"/>
      <c r="E26" s="24"/>
      <c r="F26" s="24"/>
      <c r="G26" s="24"/>
      <c r="H26" s="24"/>
      <c r="I26" s="24"/>
      <c r="J26" s="24"/>
      <c r="K26" s="24"/>
      <c r="L26" s="24"/>
      <c r="N26" s="18">
        <f>M25+N25</f>
        <v>68.470251558800001</v>
      </c>
      <c r="O26" s="66">
        <f>N26-O27</f>
        <v>34.919828294988001</v>
      </c>
      <c r="P26" s="21">
        <f>N26+L26+J26+H26+F26+D26</f>
        <v>68.470251558800001</v>
      </c>
      <c r="Q26" s="25">
        <f>N26-Q27</f>
        <v>34.919828294988001</v>
      </c>
      <c r="R26" s="29">
        <f>Q25</f>
        <v>97.588994448400001</v>
      </c>
      <c r="S26" s="21">
        <f>E26+G26+I26+K26+M26+Q26+R26</f>
        <v>132.50882274338801</v>
      </c>
    </row>
    <row r="27" spans="1:19" ht="16.2" thickBot="1" x14ac:dyDescent="0.35">
      <c r="B27" s="14"/>
      <c r="C27" s="15"/>
      <c r="D27" s="24"/>
      <c r="E27" s="24"/>
      <c r="F27" s="24"/>
      <c r="G27" s="24"/>
      <c r="H27" s="24"/>
      <c r="I27" s="24"/>
      <c r="J27" s="24"/>
      <c r="K27" s="24"/>
      <c r="L27" s="24"/>
      <c r="O27" s="28">
        <f>N26*H3</f>
        <v>33.550423263812</v>
      </c>
      <c r="Q27" s="24">
        <f>N26*H3</f>
        <v>33.550423263812</v>
      </c>
      <c r="R27" s="16"/>
      <c r="S27" s="41" t="s">
        <v>34</v>
      </c>
    </row>
    <row r="28" spans="1:19" ht="16.2" thickBot="1" x14ac:dyDescent="0.35">
      <c r="A28" s="5" t="s">
        <v>45</v>
      </c>
      <c r="B28" s="17">
        <v>2008</v>
      </c>
      <c r="C28" s="15"/>
      <c r="D28" s="24"/>
      <c r="E28" s="24"/>
      <c r="F28" s="24"/>
      <c r="G28" s="24"/>
      <c r="H28" s="24"/>
      <c r="I28" s="24"/>
      <c r="J28" s="24"/>
      <c r="K28" s="24"/>
      <c r="L28" s="24"/>
      <c r="R28" s="29">
        <f>Q27</f>
        <v>33.550423263812</v>
      </c>
      <c r="S28" s="21">
        <f>R28</f>
        <v>33.550423263812</v>
      </c>
    </row>
    <row r="29" spans="1:19" ht="16.2" thickBot="1" x14ac:dyDescent="0.35">
      <c r="B29" s="14" t="s">
        <v>34</v>
      </c>
      <c r="C29" s="15"/>
      <c r="D29" s="24"/>
      <c r="E29" s="24"/>
      <c r="F29" s="24"/>
      <c r="G29" s="24"/>
      <c r="H29" s="24"/>
      <c r="I29" s="24"/>
      <c r="J29" s="24"/>
      <c r="K29" s="24"/>
      <c r="L29" s="24"/>
      <c r="R29" s="16"/>
    </row>
    <row r="30" spans="1:19" ht="16.2" thickBot="1" x14ac:dyDescent="0.35">
      <c r="B30" s="30" t="s">
        <v>36</v>
      </c>
      <c r="C30" s="31"/>
      <c r="D30" s="32">
        <f>D16+D14+D12</f>
        <v>1185.5999999999999</v>
      </c>
      <c r="E30" s="33"/>
      <c r="F30" s="32">
        <f>F18+F16+F14</f>
        <v>752.89800000000002</v>
      </c>
      <c r="G30" s="33"/>
      <c r="H30" s="32">
        <f>H20+H18+H16</f>
        <v>693.58140000000003</v>
      </c>
      <c r="I30" s="33"/>
      <c r="J30" s="32">
        <f>J22+J20+J18</f>
        <v>673.6224168</v>
      </c>
      <c r="K30" s="33"/>
      <c r="L30" s="34">
        <f>L24+L22+L20</f>
        <v>605.86063632000003</v>
      </c>
      <c r="M30" s="35"/>
      <c r="N30" s="29">
        <f>N26+N24+N22</f>
        <v>611.01286671880007</v>
      </c>
      <c r="O30" s="21"/>
      <c r="P30" s="21">
        <f>N30+L30+J30+H30+F30+D30</f>
        <v>4522.5753198388002</v>
      </c>
      <c r="Q30" s="35"/>
      <c r="R30" s="29">
        <f>R28+R26+R24</f>
        <v>299.39630469221197</v>
      </c>
      <c r="S30" s="21">
        <f>SUM(S12:S29)</f>
        <v>1000</v>
      </c>
    </row>
    <row r="31" spans="1:19" ht="29.4" thickBot="1" x14ac:dyDescent="0.35">
      <c r="B31" s="77" t="s">
        <v>62</v>
      </c>
      <c r="E31" s="29">
        <f>E13+E15+E16</f>
        <v>683.55199999999991</v>
      </c>
      <c r="G31" s="29">
        <f>G15+G17+G19</f>
        <v>647.49228000000005</v>
      </c>
      <c r="I31" s="29">
        <f>I17+I19+I21</f>
        <v>617.28744600000005</v>
      </c>
      <c r="K31" s="29">
        <f>K19+K21+K23</f>
        <v>572.57905428000004</v>
      </c>
      <c r="M31" s="21">
        <f>M21+M23+M25</f>
        <v>551.33317905119998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0"/>
  <sheetViews>
    <sheetView tabSelected="1" topLeftCell="A65" workbookViewId="0">
      <selection activeCell="C40" sqref="C40"/>
    </sheetView>
  </sheetViews>
  <sheetFormatPr baseColWidth="10" defaultRowHeight="14.4" x14ac:dyDescent="0.3"/>
  <cols>
    <col min="2" max="2" width="16.77734375" customWidth="1"/>
    <col min="3" max="3" width="24" customWidth="1"/>
    <col min="5" max="6" width="8.21875" customWidth="1"/>
  </cols>
  <sheetData>
    <row r="1" spans="1:4" x14ac:dyDescent="0.3">
      <c r="A1" s="89" t="s">
        <v>91</v>
      </c>
    </row>
    <row r="2" spans="1:4" ht="15.6" x14ac:dyDescent="0.3">
      <c r="B2" s="44"/>
      <c r="C2" s="53" t="s">
        <v>92</v>
      </c>
      <c r="D2" s="52"/>
    </row>
    <row r="3" spans="1:4" ht="15.6" x14ac:dyDescent="0.3">
      <c r="B3" s="44" t="s">
        <v>85</v>
      </c>
      <c r="C3" s="91">
        <f>'SUIVI DE COHORTE'!M21</f>
        <v>343.38140199999998</v>
      </c>
      <c r="D3" s="52"/>
    </row>
    <row r="4" spans="1:4" ht="15.6" x14ac:dyDescent="0.3">
      <c r="B4" s="44" t="s">
        <v>86</v>
      </c>
      <c r="C4" s="91">
        <f>'SUIVI DE COHORTE'!M23</f>
        <v>161.38925894000002</v>
      </c>
      <c r="D4" s="52"/>
    </row>
    <row r="5" spans="1:4" ht="15.6" x14ac:dyDescent="0.3">
      <c r="B5" s="44" t="s">
        <v>87</v>
      </c>
      <c r="C5" s="91">
        <f>'SUIVI DE COHORTE'!M25</f>
        <v>46.562518111199999</v>
      </c>
      <c r="D5" s="52"/>
    </row>
    <row r="6" spans="1:4" x14ac:dyDescent="0.3">
      <c r="A6" s="36" t="s">
        <v>88</v>
      </c>
    </row>
    <row r="7" spans="1:4" ht="15.6" x14ac:dyDescent="0.3">
      <c r="B7" s="53" t="s">
        <v>46</v>
      </c>
      <c r="C7" s="67" t="s">
        <v>66</v>
      </c>
    </row>
    <row r="8" spans="1:4" ht="15.6" x14ac:dyDescent="0.3">
      <c r="B8" s="44">
        <v>1</v>
      </c>
      <c r="C8" s="45">
        <f>'SUIVI DE COHORTE'!D30</f>
        <v>1185.5999999999999</v>
      </c>
    </row>
    <row r="9" spans="1:4" ht="15.6" x14ac:dyDescent="0.3">
      <c r="B9" s="44">
        <v>2</v>
      </c>
      <c r="C9" s="45">
        <f>'SUIVI DE COHORTE'!F30</f>
        <v>752.89800000000002</v>
      </c>
    </row>
    <row r="10" spans="1:4" ht="15.6" x14ac:dyDescent="0.3">
      <c r="B10" s="44">
        <v>3</v>
      </c>
      <c r="C10" s="45">
        <f>'SUIVI DE COHORTE'!H30</f>
        <v>693.58140000000003</v>
      </c>
    </row>
    <row r="11" spans="1:4" ht="15.6" x14ac:dyDescent="0.3">
      <c r="B11" s="44">
        <v>4</v>
      </c>
      <c r="C11" s="45">
        <f>'SUIVI DE COHORTE'!J30</f>
        <v>673.6224168</v>
      </c>
    </row>
    <row r="12" spans="1:4" ht="15.6" x14ac:dyDescent="0.3">
      <c r="B12" s="44">
        <v>5</v>
      </c>
      <c r="C12" s="45">
        <f>'SUIVI DE COHORTE'!L30</f>
        <v>605.86063632000003</v>
      </c>
    </row>
    <row r="13" spans="1:4" ht="15.6" x14ac:dyDescent="0.3">
      <c r="B13" s="44">
        <v>6</v>
      </c>
      <c r="C13" s="45">
        <f>'SUIVI DE COHORTE'!N30</f>
        <v>611.01286671880007</v>
      </c>
    </row>
    <row r="14" spans="1:4" ht="15.6" x14ac:dyDescent="0.3">
      <c r="B14" s="44" t="s">
        <v>7</v>
      </c>
      <c r="C14" s="68">
        <f>SUM(C8:C13)</f>
        <v>4522.5753198388002</v>
      </c>
    </row>
    <row r="16" spans="1:4" x14ac:dyDescent="0.3">
      <c r="A16" s="36" t="s">
        <v>89</v>
      </c>
    </row>
    <row r="17" spans="2:11" ht="28.8" x14ac:dyDescent="0.3">
      <c r="B17" s="71" t="s">
        <v>70</v>
      </c>
      <c r="C17" s="46" t="s">
        <v>67</v>
      </c>
      <c r="D17" s="69" t="s">
        <v>68</v>
      </c>
      <c r="E17" s="70" t="s">
        <v>69</v>
      </c>
    </row>
    <row r="18" spans="2:11" ht="28.2" x14ac:dyDescent="0.3">
      <c r="B18" s="46" t="s">
        <v>47</v>
      </c>
      <c r="C18" s="47">
        <f>'SUIVI DE COHORTE'!R24</f>
        <v>168.25688697999999</v>
      </c>
      <c r="D18" s="48">
        <v>6</v>
      </c>
      <c r="E18" s="47">
        <f>C18*D18</f>
        <v>1009.5413218799999</v>
      </c>
      <c r="G18" s="39">
        <v>168.25688697999999</v>
      </c>
    </row>
    <row r="19" spans="2:11" ht="28.2" x14ac:dyDescent="0.3">
      <c r="B19" s="46" t="s">
        <v>48</v>
      </c>
      <c r="C19" s="47">
        <f>'SUIVI DE COHORTE'!R26</f>
        <v>97.588994448400001</v>
      </c>
      <c r="D19" s="48">
        <v>7</v>
      </c>
      <c r="E19" s="47">
        <f t="shared" ref="E19:E20" si="0">C19*D19</f>
        <v>683.12296113880006</v>
      </c>
      <c r="G19" s="81">
        <v>97.588994448400001</v>
      </c>
    </row>
    <row r="20" spans="2:11" ht="28.2" x14ac:dyDescent="0.3">
      <c r="B20" s="46" t="s">
        <v>49</v>
      </c>
      <c r="C20" s="47">
        <f>'SUIVI DE COHORTE'!R28</f>
        <v>33.550423263812</v>
      </c>
      <c r="D20" s="48">
        <v>8</v>
      </c>
      <c r="E20" s="47">
        <f t="shared" si="0"/>
        <v>268.403386110496</v>
      </c>
      <c r="G20" s="81">
        <v>33.550423263812</v>
      </c>
    </row>
    <row r="21" spans="2:11" x14ac:dyDescent="0.3">
      <c r="B21" s="42" t="s">
        <v>7</v>
      </c>
      <c r="C21" s="47">
        <f>SUM(C18:C20)</f>
        <v>299.39630469221197</v>
      </c>
      <c r="D21" s="47" t="s">
        <v>34</v>
      </c>
      <c r="E21" s="47">
        <f t="shared" ref="E21" si="1">SUM(E18:E20)</f>
        <v>1961.0676691292961</v>
      </c>
      <c r="G21" s="80">
        <f>SUM(G18:G20)</f>
        <v>299.39630469221197</v>
      </c>
      <c r="H21" t="s">
        <v>78</v>
      </c>
    </row>
    <row r="22" spans="2:11" ht="28.2" x14ac:dyDescent="0.3">
      <c r="B22" s="49" t="s">
        <v>50</v>
      </c>
      <c r="C22" s="50">
        <f>E21/C21</f>
        <v>6.550073058334271</v>
      </c>
      <c r="D22" s="51"/>
      <c r="E22" s="51"/>
      <c r="G22" s="74" t="s">
        <v>90</v>
      </c>
    </row>
    <row r="23" spans="2:11" ht="109.2" x14ac:dyDescent="0.3">
      <c r="B23" s="40"/>
      <c r="E23" s="54"/>
      <c r="F23" s="58" t="s">
        <v>34</v>
      </c>
      <c r="G23" s="60" t="s">
        <v>64</v>
      </c>
      <c r="H23" s="62" t="s">
        <v>71</v>
      </c>
      <c r="I23" s="62" t="s">
        <v>63</v>
      </c>
    </row>
    <row r="24" spans="2:11" ht="15.6" x14ac:dyDescent="0.3">
      <c r="B24" s="40"/>
      <c r="E24" s="43"/>
      <c r="F24" s="59"/>
      <c r="G24" s="64">
        <v>2</v>
      </c>
      <c r="H24" s="63">
        <f>'SUIVI DE COHORTE'!E31</f>
        <v>683.55199999999991</v>
      </c>
      <c r="I24" s="61">
        <f>H24*100/1000</f>
        <v>68.355199999999996</v>
      </c>
    </row>
    <row r="25" spans="2:11" ht="15.6" x14ac:dyDescent="0.3">
      <c r="B25" s="40"/>
      <c r="E25" s="43"/>
      <c r="F25" s="59"/>
      <c r="G25" s="64">
        <v>3</v>
      </c>
      <c r="H25" s="63">
        <f>'SUIVI DE COHORTE'!G31</f>
        <v>647.49228000000005</v>
      </c>
      <c r="I25" s="61">
        <f t="shared" ref="I25:I28" si="2">H25*100/1000</f>
        <v>64.749228000000002</v>
      </c>
    </row>
    <row r="26" spans="2:11" ht="15.6" x14ac:dyDescent="0.3">
      <c r="E26" s="43"/>
      <c r="F26" s="59"/>
      <c r="G26" s="64">
        <v>4</v>
      </c>
      <c r="H26" s="63">
        <f>'SUIVI DE COHORTE'!I31</f>
        <v>617.28744600000005</v>
      </c>
      <c r="I26" s="61">
        <f t="shared" si="2"/>
        <v>61.728744600000006</v>
      </c>
    </row>
    <row r="27" spans="2:11" ht="15.6" x14ac:dyDescent="0.3">
      <c r="E27" s="43"/>
      <c r="F27" s="59"/>
      <c r="G27" s="64">
        <v>5</v>
      </c>
      <c r="H27" s="63">
        <f>'SUIVI DE COHORTE'!K31</f>
        <v>572.57905428000004</v>
      </c>
      <c r="I27" s="61">
        <f t="shared" si="2"/>
        <v>57.257905428000008</v>
      </c>
    </row>
    <row r="28" spans="2:11" ht="15.6" x14ac:dyDescent="0.3">
      <c r="E28" s="43"/>
      <c r="F28" s="59"/>
      <c r="G28" s="90">
        <v>6</v>
      </c>
      <c r="H28" s="63">
        <f>'SUIVI DE COHORTE'!M31</f>
        <v>551.33317905119998</v>
      </c>
      <c r="I28" s="61">
        <f t="shared" si="2"/>
        <v>55.133317905120002</v>
      </c>
    </row>
    <row r="32" spans="2:11" x14ac:dyDescent="0.3">
      <c r="E32" s="74" t="s">
        <v>79</v>
      </c>
      <c r="K32" t="s">
        <v>34</v>
      </c>
    </row>
    <row r="34" spans="1:12" ht="15.6" x14ac:dyDescent="0.3">
      <c r="B34" s="93" t="s">
        <v>65</v>
      </c>
      <c r="C34" s="94"/>
    </row>
    <row r="35" spans="1:12" ht="31.2" x14ac:dyDescent="0.3">
      <c r="B35" s="55" t="s">
        <v>51</v>
      </c>
      <c r="C35" s="56">
        <v>300</v>
      </c>
      <c r="D35" t="s">
        <v>34</v>
      </c>
      <c r="F35" t="s">
        <v>34</v>
      </c>
    </row>
    <row r="36" spans="1:12" ht="31.2" x14ac:dyDescent="0.3">
      <c r="B36" s="55" t="s">
        <v>52</v>
      </c>
      <c r="C36" s="72">
        <f>ROUND(C35,0)*6</f>
        <v>1800</v>
      </c>
    </row>
    <row r="37" spans="1:12" ht="31.2" x14ac:dyDescent="0.3">
      <c r="B37" s="55" t="s">
        <v>53</v>
      </c>
      <c r="C37" s="73">
        <f>C14</f>
        <v>4522.5753198388002</v>
      </c>
    </row>
    <row r="38" spans="1:12" ht="15.6" x14ac:dyDescent="0.3">
      <c r="B38" s="55" t="s">
        <v>61</v>
      </c>
      <c r="C38" s="56">
        <f>C37-C36</f>
        <v>2722.5753198388002</v>
      </c>
    </row>
    <row r="39" spans="1:12" ht="43.2" x14ac:dyDescent="0.3">
      <c r="B39" s="69" t="s">
        <v>73</v>
      </c>
      <c r="C39" s="75">
        <f>'CALCUL INDICATEURS DIVERS'!K60</f>
        <v>2561.5076507095041</v>
      </c>
    </row>
    <row r="40" spans="1:12" ht="28.8" x14ac:dyDescent="0.3">
      <c r="B40" s="69" t="s">
        <v>74</v>
      </c>
      <c r="C40" s="76">
        <f>C39/C38</f>
        <v>0.94083995841891621</v>
      </c>
    </row>
    <row r="41" spans="1:12" x14ac:dyDescent="0.3">
      <c r="B41" s="40"/>
      <c r="C41" s="39"/>
    </row>
    <row r="42" spans="1:12" x14ac:dyDescent="0.3">
      <c r="B42" s="40"/>
      <c r="C42" s="39"/>
    </row>
    <row r="43" spans="1:12" x14ac:dyDescent="0.3">
      <c r="B43" s="40"/>
      <c r="C43" s="39"/>
    </row>
    <row r="44" spans="1:12" x14ac:dyDescent="0.3">
      <c r="B44" s="40"/>
      <c r="C44" s="39"/>
    </row>
    <row r="45" spans="1:12" x14ac:dyDescent="0.3">
      <c r="B45" s="40"/>
      <c r="C45" s="39"/>
    </row>
    <row r="46" spans="1:12" x14ac:dyDescent="0.3">
      <c r="B46" s="40"/>
      <c r="C46" s="39"/>
    </row>
    <row r="47" spans="1:12" x14ac:dyDescent="0.3">
      <c r="C47" s="95" t="s">
        <v>75</v>
      </c>
      <c r="D47" s="95"/>
      <c r="E47" s="95"/>
      <c r="F47" s="95"/>
      <c r="G47" s="95"/>
      <c r="H47" s="95"/>
      <c r="I47" s="95"/>
      <c r="J47" s="95"/>
      <c r="K47" s="95"/>
    </row>
    <row r="48" spans="1:12" ht="27.6" x14ac:dyDescent="0.3">
      <c r="A48" s="57" t="s">
        <v>76</v>
      </c>
      <c r="B48" s="48"/>
      <c r="C48" s="48">
        <v>1</v>
      </c>
      <c r="D48" s="48">
        <v>2</v>
      </c>
      <c r="E48" s="48">
        <v>3</v>
      </c>
      <c r="F48" s="48">
        <v>4</v>
      </c>
      <c r="G48" s="48">
        <v>5</v>
      </c>
      <c r="H48" s="48">
        <v>6</v>
      </c>
      <c r="I48" s="48">
        <v>7</v>
      </c>
      <c r="J48" s="48">
        <v>8</v>
      </c>
      <c r="K48" s="48" t="s">
        <v>7</v>
      </c>
      <c r="L48" t="s">
        <v>72</v>
      </c>
    </row>
    <row r="49" spans="1:11" x14ac:dyDescent="0.3">
      <c r="A49" s="57" t="s">
        <v>55</v>
      </c>
      <c r="B49" s="96" t="s">
        <v>77</v>
      </c>
      <c r="C49" s="47">
        <f>'SUIVI DE COHORTE'!E12</f>
        <v>260</v>
      </c>
      <c r="D49" s="47">
        <f>'SUIVI DE COHORTE'!E14</f>
        <v>41.6</v>
      </c>
      <c r="E49" s="47">
        <f>'SUIVI DE COHORTE'!E16</f>
        <v>10.752000000000002</v>
      </c>
      <c r="F49" s="48"/>
      <c r="G49" s="48"/>
      <c r="H49" s="48"/>
      <c r="I49" s="48"/>
      <c r="J49" s="48"/>
      <c r="K49" s="47">
        <f>SUM(C49:J49)</f>
        <v>312.35200000000003</v>
      </c>
    </row>
    <row r="50" spans="1:11" x14ac:dyDescent="0.3">
      <c r="A50" s="57" t="s">
        <v>56</v>
      </c>
      <c r="B50" s="97"/>
      <c r="C50" s="48"/>
      <c r="D50" s="47">
        <f>'SUIVI DE COHORTE'!G14</f>
        <v>29</v>
      </c>
      <c r="E50" s="47">
        <f>'SUIVI DE COHORTE'!G16</f>
        <v>7.25</v>
      </c>
      <c r="F50" s="47">
        <f>'SUIVI DE COHORTE'!G18</f>
        <v>3.9057199999999987</v>
      </c>
      <c r="G50" s="48"/>
      <c r="H50" s="48"/>
      <c r="I50" s="48"/>
      <c r="J50" s="48"/>
      <c r="K50" s="47">
        <f t="shared" ref="K50:K56" si="3">SUM(C50:J50)</f>
        <v>40.155720000000002</v>
      </c>
    </row>
    <row r="51" spans="1:11" x14ac:dyDescent="0.3">
      <c r="A51" s="57" t="s">
        <v>57</v>
      </c>
      <c r="B51" s="97"/>
      <c r="C51" s="48"/>
      <c r="D51" s="48"/>
      <c r="E51" s="47">
        <f>'SUIVI DE COHORTE'!I16</f>
        <v>19.952000000000002</v>
      </c>
      <c r="F51" s="47">
        <f>'SUIVI DE COHORTE'!I18</f>
        <v>6.384640000000001</v>
      </c>
      <c r="G51" s="47">
        <f>'SUIVI DE COHORTE'!I20</f>
        <v>3.868193999999999</v>
      </c>
      <c r="H51" s="48"/>
      <c r="I51" s="48"/>
      <c r="J51" s="48"/>
      <c r="K51" s="47">
        <f t="shared" si="3"/>
        <v>30.204834000000002</v>
      </c>
    </row>
    <row r="52" spans="1:11" x14ac:dyDescent="0.3">
      <c r="A52" s="57" t="s">
        <v>58</v>
      </c>
      <c r="B52" s="97"/>
      <c r="C52" s="48"/>
      <c r="D52" s="48"/>
      <c r="E52" s="48"/>
      <c r="F52" s="47">
        <f>'SUIVI DE COHORTE'!K18</f>
        <v>26.635919999999999</v>
      </c>
      <c r="G52" s="47">
        <f>'SUIVI DE COHORTE'!K20</f>
        <v>10.9207272</v>
      </c>
      <c r="H52" s="47">
        <f>'SUIVI DE COHORTE'!K22</f>
        <v>7.1517445200000012</v>
      </c>
      <c r="I52" s="48"/>
      <c r="J52" s="48"/>
      <c r="K52" s="47">
        <f t="shared" si="3"/>
        <v>44.708391720000002</v>
      </c>
    </row>
    <row r="53" spans="1:11" x14ac:dyDescent="0.3">
      <c r="A53" s="57" t="s">
        <v>59</v>
      </c>
      <c r="B53" s="97"/>
      <c r="C53" s="48"/>
      <c r="D53" s="48"/>
      <c r="E53" s="48"/>
      <c r="F53" s="48"/>
      <c r="G53" s="47">
        <f>'SUIVI DE COHORTE'!M20</f>
        <v>11.320266</v>
      </c>
      <c r="H53" s="47">
        <f>'SUIVI DE COHORTE'!M22</f>
        <v>5.3205250200000007</v>
      </c>
      <c r="I53" s="47">
        <f>'SUIVI DE COHORTE'!M24</f>
        <v>4.605084208800001</v>
      </c>
      <c r="J53" s="48"/>
      <c r="K53" s="47">
        <f t="shared" si="3"/>
        <v>21.245875228800003</v>
      </c>
    </row>
    <row r="54" spans="1:11" x14ac:dyDescent="0.3">
      <c r="A54" s="57" t="s">
        <v>60</v>
      </c>
      <c r="B54" s="98"/>
      <c r="C54" s="48"/>
      <c r="D54" s="48"/>
      <c r="E54" s="48"/>
      <c r="F54" s="48"/>
      <c r="G54" s="48"/>
      <c r="H54" s="47">
        <f>'SUIVI DE COHORTE'!Q22</f>
        <v>137.35256079999999</v>
      </c>
      <c r="I54" s="47">
        <f>'SUIVI DE COHORTE'!Q24</f>
        <v>79.664485264000007</v>
      </c>
      <c r="J54" s="47">
        <f>'SUIVI DE COHORTE'!Q26</f>
        <v>34.919828294988001</v>
      </c>
      <c r="K54" s="47">
        <f t="shared" si="3"/>
        <v>251.93687435898801</v>
      </c>
    </row>
    <row r="56" spans="1:11" ht="27.6" x14ac:dyDescent="0.3">
      <c r="B56" s="57" t="s">
        <v>84</v>
      </c>
      <c r="C56" s="47">
        <f t="shared" ref="C56:J56" si="4">SUM(C49:C54)</f>
        <v>260</v>
      </c>
      <c r="D56" s="47">
        <f t="shared" si="4"/>
        <v>70.599999999999994</v>
      </c>
      <c r="E56" s="47">
        <f t="shared" si="4"/>
        <v>37.954000000000008</v>
      </c>
      <c r="F56" s="47">
        <f t="shared" si="4"/>
        <v>36.926279999999998</v>
      </c>
      <c r="G56" s="47">
        <f t="shared" si="4"/>
        <v>26.109187200000001</v>
      </c>
      <c r="H56" s="47">
        <f t="shared" si="4"/>
        <v>149.82483034000001</v>
      </c>
      <c r="I56" s="47">
        <f t="shared" si="4"/>
        <v>84.269569472800015</v>
      </c>
      <c r="J56" s="47">
        <f t="shared" si="4"/>
        <v>34.919828294988001</v>
      </c>
      <c r="K56" s="47">
        <f t="shared" si="3"/>
        <v>700.60369530778792</v>
      </c>
    </row>
    <row r="57" spans="1:11" ht="15" thickBot="1" x14ac:dyDescent="0.35"/>
    <row r="58" spans="1:11" ht="15" thickBot="1" x14ac:dyDescent="0.35">
      <c r="B58" s="57" t="s">
        <v>35</v>
      </c>
      <c r="C58" s="48"/>
      <c r="D58" s="48"/>
      <c r="E58" s="48"/>
      <c r="F58" s="48"/>
      <c r="G58" s="48"/>
      <c r="H58" s="78">
        <v>168</v>
      </c>
      <c r="I58" s="79">
        <v>98</v>
      </c>
      <c r="J58" s="79">
        <v>34</v>
      </c>
      <c r="K58" s="47">
        <f>SUM(C58:J58)</f>
        <v>300</v>
      </c>
    </row>
    <row r="60" spans="1:11" x14ac:dyDescent="0.3">
      <c r="C60">
        <f>C56*C48</f>
        <v>260</v>
      </c>
      <c r="D60">
        <f t="shared" ref="D60:J60" si="5">D56*D48</f>
        <v>141.19999999999999</v>
      </c>
      <c r="E60">
        <f t="shared" si="5"/>
        <v>113.86200000000002</v>
      </c>
      <c r="F60">
        <f t="shared" si="5"/>
        <v>147.70511999999999</v>
      </c>
      <c r="G60">
        <f t="shared" si="5"/>
        <v>130.54593600000001</v>
      </c>
      <c r="H60">
        <f t="shared" si="5"/>
        <v>898.94898204000003</v>
      </c>
      <c r="I60">
        <f t="shared" si="5"/>
        <v>589.88698630960016</v>
      </c>
      <c r="J60">
        <f t="shared" si="5"/>
        <v>279.35862635990401</v>
      </c>
      <c r="K60" s="47">
        <f t="shared" ref="K60" si="6">SUM(C60:J60)</f>
        <v>2561.5076507095041</v>
      </c>
    </row>
  </sheetData>
  <mergeCells count="3">
    <mergeCell ref="B34:C34"/>
    <mergeCell ref="C47:K47"/>
    <mergeCell ref="B49:B54"/>
  </mergeCells>
  <phoneticPr fontId="10"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
  <sheetViews>
    <sheetView workbookViewId="0"/>
  </sheetViews>
  <sheetFormatPr baseColWidth="10" defaultRowHeight="14.4" x14ac:dyDescent="0.3"/>
  <sheetData>
    <row r="1" spans="1:6" ht="31.8" thickBot="1" x14ac:dyDescent="0.35">
      <c r="A1" s="82" t="s">
        <v>80</v>
      </c>
      <c r="B1" s="83">
        <v>300</v>
      </c>
    </row>
    <row r="2" spans="1:6" ht="47.4" thickBot="1" x14ac:dyDescent="0.35">
      <c r="A2" s="82" t="s">
        <v>52</v>
      </c>
      <c r="B2" s="84">
        <v>1800</v>
      </c>
    </row>
    <row r="3" spans="1:6" ht="31.8" thickBot="1" x14ac:dyDescent="0.35">
      <c r="A3" s="82" t="s">
        <v>53</v>
      </c>
      <c r="B3" s="85">
        <v>4523</v>
      </c>
    </row>
    <row r="4" spans="1:6" ht="31.8" thickBot="1" x14ac:dyDescent="0.35">
      <c r="A4" s="82" t="s">
        <v>61</v>
      </c>
      <c r="B4" s="83">
        <v>2723</v>
      </c>
    </row>
    <row r="5" spans="1:6" ht="72.599999999999994" thickBot="1" x14ac:dyDescent="0.35">
      <c r="A5" s="86" t="s">
        <v>73</v>
      </c>
      <c r="B5" s="87">
        <v>2562</v>
      </c>
    </row>
    <row r="6" spans="1:6" ht="58.2" thickBot="1" x14ac:dyDescent="0.35">
      <c r="A6" s="86" t="s">
        <v>74</v>
      </c>
      <c r="B6" s="88">
        <v>0.94</v>
      </c>
    </row>
    <row r="9" spans="1:6" ht="72.599999999999994" thickBot="1" x14ac:dyDescent="0.35">
      <c r="A9" s="82" t="s">
        <v>80</v>
      </c>
      <c r="B9" s="82" t="s">
        <v>81</v>
      </c>
      <c r="C9" s="82" t="s">
        <v>82</v>
      </c>
      <c r="D9" s="82" t="s">
        <v>83</v>
      </c>
      <c r="E9" s="86" t="s">
        <v>73</v>
      </c>
      <c r="F9" s="86" t="s">
        <v>74</v>
      </c>
    </row>
    <row r="10" spans="1:6" ht="16.2" thickBot="1" x14ac:dyDescent="0.35">
      <c r="A10" s="83">
        <v>300</v>
      </c>
      <c r="B10" s="84">
        <v>1800</v>
      </c>
      <c r="C10" s="85">
        <v>4523</v>
      </c>
      <c r="D10" s="83">
        <v>2723</v>
      </c>
      <c r="E10" s="87">
        <v>2562</v>
      </c>
      <c r="F10" s="88">
        <f>E10/D10</f>
        <v>0.94087403598971719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69BD7EE08C8044B5A4F866ABF25EA9" ma:contentTypeVersion="4" ma:contentTypeDescription="Crée un document." ma:contentTypeScope="" ma:versionID="aa9c6649ff34e6e5b317f4168b897bb1">
  <xsd:schema xmlns:xsd="http://www.w3.org/2001/XMLSchema" xmlns:xs="http://www.w3.org/2001/XMLSchema" xmlns:p="http://schemas.microsoft.com/office/2006/metadata/properties" xmlns:ns2="4074ac7c-992e-4e58-b60f-86ca700de811" targetNamespace="http://schemas.microsoft.com/office/2006/metadata/properties" ma:root="true" ma:fieldsID="10bd167a3f91a20b03b13a344a58df98" ns2:_="">
    <xsd:import namespace="4074ac7c-992e-4e58-b60f-86ca700de81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74ac7c-992e-4e58-b60f-86ca700de8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CFDBAF-7CF5-4435-B04D-174126352F08}">
  <ds:schemaRefs>
    <ds:schemaRef ds:uri="http://schemas.microsoft.com/sharepoint/v3/contenttype/forms"/>
  </ds:schemaRefs>
</ds:datastoreItem>
</file>

<file path=customXml/itemProps2.xml><?xml version="1.0" encoding="utf-8"?>
<ds:datastoreItem xmlns:ds="http://schemas.openxmlformats.org/officeDocument/2006/customXml" ds:itemID="{C9DF7793-05D1-4002-BB0E-E1D63E2A07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74ac7c-992e-4e58-b60f-86ca700de8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FFE2DB-B395-4B23-AF27-23A153D3B45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CALCUL TAUX RENDEMENT </vt:lpstr>
      <vt:lpstr>SUIVI DE COHORTE</vt:lpstr>
      <vt:lpstr>CALCUL INDICATEURS DIVERS</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AHMED ABDOULKARIM</cp:lastModifiedBy>
  <dcterms:created xsi:type="dcterms:W3CDTF">2020-10-31T19:37:41Z</dcterms:created>
  <dcterms:modified xsi:type="dcterms:W3CDTF">2024-05-22T07:01:40Z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0x010100D869BD7EE08C8044B5A4F866ABF25EA9</vt:lpwstr>
  </property>
</Properties>
</file>