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xps\Desktop\Excel\"/>
    </mc:Choice>
  </mc:AlternateContent>
  <xr:revisionPtr revIDLastSave="0" documentId="13_ncr:1_{B3EB0596-D27A-4349-A84A-28256639861F}" xr6:coauthVersionLast="47" xr6:coauthVersionMax="47" xr10:uidLastSave="{00000000-0000-0000-0000-000000000000}"/>
  <bookViews>
    <workbookView xWindow="-20" yWindow="50" windowWidth="19140" windowHeight="11345" firstSheet="10" activeTab="13" xr2:uid="{00000000-000D-0000-FFFF-FFFF00000000}"/>
  </bookViews>
  <sheets>
    <sheet name="Automatation" sheetId="3" r:id="rId1"/>
    <sheet name="Discret Distribution" sheetId="15" r:id="rId2"/>
    <sheet name="Birnouli Distribution" sheetId="6" r:id="rId3"/>
    <sheet name="Binomial Distribution" sheetId="4" r:id="rId4"/>
    <sheet name="Poisson Distribution" sheetId="7" r:id="rId5"/>
    <sheet name="Geometric distribution" sheetId="8" r:id="rId6"/>
    <sheet name="Continuous Distribution" sheetId="14" r:id="rId7"/>
    <sheet name="Normal Distribution" sheetId="9" r:id="rId8"/>
    <sheet name="Uniform Distribution" sheetId="5" r:id="rId9"/>
    <sheet name="Exponential Distribution" sheetId="10" r:id="rId10"/>
    <sheet name="Beta Distribution" sheetId="11" r:id="rId11"/>
    <sheet name="Gamma Distribution" sheetId="12" r:id="rId12"/>
    <sheet name="Chi-Square Distribution" sheetId="13" r:id="rId13"/>
    <sheet name="VBA" sheetId="2" r:id="rId14"/>
  </sheets>
  <definedNames>
    <definedName name="Azul">Automatation!$J$17</definedName>
    <definedName name="ColG7">Automatation!$G$7</definedName>
    <definedName name="Total">Automatation!$G$7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5" l="1"/>
  <c r="B32" i="13"/>
  <c r="B33" i="13"/>
  <c r="B34" i="13"/>
  <c r="B35" i="13"/>
  <c r="B36" i="13"/>
  <c r="B37" i="13"/>
  <c r="B38" i="13"/>
  <c r="B39" i="13"/>
  <c r="B40" i="13"/>
  <c r="B41" i="13"/>
  <c r="B42" i="13"/>
  <c r="B43" i="13"/>
  <c r="B44" i="13"/>
  <c r="B45" i="13"/>
  <c r="B46" i="13"/>
  <c r="B47" i="13"/>
  <c r="B48" i="13"/>
  <c r="B49" i="13"/>
  <c r="B50" i="13"/>
  <c r="B51" i="13"/>
  <c r="B31" i="13"/>
  <c r="A51" i="13"/>
  <c r="A46" i="13"/>
  <c r="A47" i="13" s="1"/>
  <c r="A48" i="13" s="1"/>
  <c r="A49" i="13" s="1"/>
  <c r="A50" i="13" s="1"/>
  <c r="A33" i="13"/>
  <c r="A34" i="13" s="1"/>
  <c r="A32" i="13"/>
  <c r="B38" i="12"/>
  <c r="B39" i="12"/>
  <c r="B40" i="12"/>
  <c r="B41" i="12"/>
  <c r="B42" i="12"/>
  <c r="B43" i="12"/>
  <c r="B44" i="12"/>
  <c r="B45" i="12"/>
  <c r="B46" i="12"/>
  <c r="B47" i="12"/>
  <c r="B48" i="12"/>
  <c r="B49" i="12"/>
  <c r="B50" i="12"/>
  <c r="B51" i="12"/>
  <c r="B32" i="12"/>
  <c r="B33" i="12"/>
  <c r="B34" i="12"/>
  <c r="B35" i="12"/>
  <c r="B36" i="12"/>
  <c r="B37" i="12"/>
  <c r="B31" i="12"/>
  <c r="A37" i="12"/>
  <c r="A38" i="12" s="1"/>
  <c r="A39" i="12" s="1"/>
  <c r="A40" i="12" s="1"/>
  <c r="A41" i="12" s="1"/>
  <c r="A42" i="12" s="1"/>
  <c r="A43" i="12" s="1"/>
  <c r="A44" i="12" s="1"/>
  <c r="A45" i="12" s="1"/>
  <c r="A46" i="12" s="1"/>
  <c r="A47" i="12" s="1"/>
  <c r="A48" i="12" s="1"/>
  <c r="A49" i="12" s="1"/>
  <c r="A50" i="12" s="1"/>
  <c r="A51" i="12" s="1"/>
  <c r="A33" i="12"/>
  <c r="A34" i="12"/>
  <c r="A35" i="12" s="1"/>
  <c r="A36" i="12" s="1"/>
  <c r="A32" i="12"/>
  <c r="D43" i="11"/>
  <c r="D44" i="11"/>
  <c r="D45" i="11"/>
  <c r="D46" i="11"/>
  <c r="D47" i="11"/>
  <c r="D48" i="11"/>
  <c r="D49" i="11"/>
  <c r="D50" i="11"/>
  <c r="D51" i="11"/>
  <c r="D52" i="11"/>
  <c r="D42" i="11"/>
  <c r="C43" i="11"/>
  <c r="C44" i="11"/>
  <c r="C45" i="11"/>
  <c r="C46" i="11"/>
  <c r="C47" i="11"/>
  <c r="C48" i="11"/>
  <c r="C49" i="11"/>
  <c r="C50" i="11"/>
  <c r="C51" i="11"/>
  <c r="C52" i="11"/>
  <c r="C42" i="11"/>
  <c r="B43" i="11"/>
  <c r="B44" i="11"/>
  <c r="B45" i="11"/>
  <c r="B46" i="11"/>
  <c r="B47" i="11"/>
  <c r="B48" i="11"/>
  <c r="B49" i="11"/>
  <c r="B50" i="11"/>
  <c r="B51" i="11"/>
  <c r="B52" i="11"/>
  <c r="B42" i="11"/>
  <c r="D32" i="11"/>
  <c r="C32" i="11"/>
  <c r="A32" i="11"/>
  <c r="A31" i="10"/>
  <c r="O40" i="10"/>
  <c r="N40"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32" i="10"/>
  <c r="A33" i="10"/>
  <c r="A34" i="10"/>
  <c r="A35" i="10"/>
  <c r="A36" i="10"/>
  <c r="A37" i="10"/>
  <c r="A38" i="10"/>
  <c r="A39" i="10"/>
  <c r="A40" i="10"/>
  <c r="A41" i="10"/>
  <c r="A42" i="10"/>
  <c r="A43" i="10"/>
  <c r="A44" i="10"/>
  <c r="A45" i="10"/>
  <c r="A46" i="10"/>
  <c r="A47" i="10"/>
  <c r="A48" i="10"/>
  <c r="A49" i="10"/>
  <c r="A50" i="10"/>
  <c r="A51" i="10"/>
  <c r="A52" i="10"/>
  <c r="A53" i="10"/>
  <c r="A54" i="10"/>
  <c r="A31" i="5"/>
  <c r="B31" i="5" s="1"/>
  <c r="A32" i="5"/>
  <c r="B32" i="5" s="1"/>
  <c r="A39" i="5"/>
  <c r="B39" i="5" s="1"/>
  <c r="A40" i="5"/>
  <c r="B40" i="5" s="1"/>
  <c r="A33" i="5"/>
  <c r="B33" i="5" s="1"/>
  <c r="A34" i="5"/>
  <c r="B34" i="5" s="1"/>
  <c r="A35" i="5"/>
  <c r="B35" i="5" s="1"/>
  <c r="A36" i="5"/>
  <c r="B36" i="5" s="1"/>
  <c r="A37" i="5"/>
  <c r="B37" i="5" s="1"/>
  <c r="A38" i="5"/>
  <c r="B38" i="5" s="1"/>
  <c r="B31" i="9"/>
  <c r="F32" i="9"/>
  <c r="F33" i="9"/>
  <c r="F34" i="9"/>
  <c r="F35" i="9"/>
  <c r="F36" i="9"/>
  <c r="F37" i="9"/>
  <c r="F38" i="9"/>
  <c r="F39"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F31" i="9"/>
  <c r="C26" i="8"/>
  <c r="C27" i="8"/>
  <c r="C28" i="8"/>
  <c r="C29" i="8"/>
  <c r="C30" i="8"/>
  <c r="C31" i="8"/>
  <c r="C32" i="8"/>
  <c r="C33" i="8"/>
  <c r="C34" i="8"/>
  <c r="C25" i="8"/>
  <c r="F27" i="8"/>
  <c r="F25" i="8"/>
  <c r="C26" i="7"/>
  <c r="E22" i="6"/>
  <c r="D23" i="6"/>
  <c r="E23" i="6" s="1"/>
  <c r="C34" i="4"/>
  <c r="C33" i="4"/>
  <c r="C35" i="4"/>
  <c r="C36" i="4"/>
  <c r="C37" i="4"/>
  <c r="C38" i="4"/>
  <c r="C39" i="4"/>
  <c r="C40" i="4"/>
  <c r="C41" i="4"/>
  <c r="C42" i="4"/>
  <c r="C43" i="4"/>
  <c r="C21" i="4"/>
  <c r="A35" i="13" l="1"/>
  <c r="D32" i="9"/>
  <c r="D39" i="9"/>
  <c r="D36" i="9"/>
  <c r="G36" i="9" s="1"/>
  <c r="D35" i="9"/>
  <c r="G35" i="9" s="1"/>
  <c r="D34" i="9"/>
  <c r="D37" i="9"/>
  <c r="G37" i="9" s="1"/>
  <c r="D33" i="9"/>
  <c r="D38" i="9"/>
  <c r="G38" i="9" s="1"/>
  <c r="D31" i="9"/>
  <c r="G31" i="9" s="1"/>
  <c r="K11" i="3"/>
  <c r="K13" i="3"/>
  <c r="G9" i="3"/>
  <c r="E22" i="3"/>
  <c r="F22" i="3"/>
  <c r="E21" i="3"/>
  <c r="F21" i="3"/>
  <c r="D22" i="3"/>
  <c r="D21" i="3"/>
  <c r="E20" i="3"/>
  <c r="F20" i="3"/>
  <c r="D20" i="3"/>
  <c r="E19" i="3"/>
  <c r="F19" i="3"/>
  <c r="E18" i="3"/>
  <c r="F18" i="3"/>
  <c r="E17" i="3"/>
  <c r="F17" i="3"/>
  <c r="D19" i="3"/>
  <c r="D18" i="3"/>
  <c r="D17" i="3"/>
  <c r="G8" i="3"/>
  <c r="G10" i="3"/>
  <c r="G11" i="3"/>
  <c r="G7" i="3"/>
  <c r="A36" i="13" l="1"/>
  <c r="G33" i="9"/>
  <c r="G34" i="9"/>
  <c r="G32" i="9"/>
  <c r="G12" i="3"/>
  <c r="A37" i="13" l="1"/>
  <c r="A38" i="13" l="1"/>
  <c r="A39" i="13" l="1"/>
  <c r="A40" i="13" l="1"/>
  <c r="A41" i="13" l="1"/>
  <c r="A42" i="13" l="1"/>
  <c r="A43" i="13" s="1"/>
  <c r="A44" i="13" s="1"/>
  <c r="A45" i="13" s="1"/>
</calcChain>
</file>

<file path=xl/sharedStrings.xml><?xml version="1.0" encoding="utf-8"?>
<sst xmlns="http://schemas.openxmlformats.org/spreadsheetml/2006/main" count="175" uniqueCount="134">
  <si>
    <t>Values, Referencing, Formulas</t>
  </si>
  <si>
    <t>Monthly Expenses</t>
  </si>
  <si>
    <t>Exp</t>
  </si>
  <si>
    <t>Total</t>
  </si>
  <si>
    <t>% of Total</t>
  </si>
  <si>
    <t>COGS</t>
  </si>
  <si>
    <t>Wages</t>
  </si>
  <si>
    <t>Rent</t>
  </si>
  <si>
    <t>Supplies</t>
  </si>
  <si>
    <t>Utilities</t>
  </si>
  <si>
    <t>Note:</t>
  </si>
  <si>
    <t>This is a test note to Utilize Merge Across</t>
  </si>
  <si>
    <t>Conditional formating is very important to see the difference in the analysis.
Home -&gt; Conditional Formating -&gt;</t>
  </si>
  <si>
    <t>MIN</t>
  </si>
  <si>
    <t>MAX</t>
  </si>
  <si>
    <t>AVG</t>
  </si>
  <si>
    <t>COUNT</t>
  </si>
  <si>
    <t>COUNTA</t>
  </si>
  <si>
    <t>COUNTBLANK</t>
  </si>
  <si>
    <t>Binomial Distribution</t>
  </si>
  <si>
    <t>BINOM.DIST(number_s, trials, probability_s, cumulative)</t>
  </si>
  <si>
    <t>number_s</t>
  </si>
  <si>
    <t>trials</t>
  </si>
  <si>
    <t>prob_s</t>
  </si>
  <si>
    <t>cumulative</t>
  </si>
  <si>
    <t>Bin. Distr:</t>
  </si>
  <si>
    <t>The number of successes you want to calculate the probability for.</t>
  </si>
  <si>
    <t>The number of trials or total number of events.</t>
  </si>
  <si>
    <t>The probability of success for each trial.</t>
  </si>
  <si>
    <r>
      <t xml:space="preserve">A logical value that determines whether to calculate a cumulative distribution or not.
Use </t>
    </r>
    <r>
      <rPr>
        <b/>
        <sz val="11"/>
        <color theme="1"/>
        <rFont val="Calibri"/>
        <family val="2"/>
        <scheme val="minor"/>
      </rPr>
      <t>"FALSE"</t>
    </r>
    <r>
      <rPr>
        <sz val="11"/>
        <color theme="1"/>
        <rFont val="Calibri"/>
        <family val="2"/>
        <scheme val="minor"/>
      </rPr>
      <t xml:space="preserve"> for a probability mass function (PMF) or </t>
    </r>
    <r>
      <rPr>
        <b/>
        <sz val="11"/>
        <color theme="1"/>
        <rFont val="Calibri"/>
        <family val="2"/>
        <scheme val="minor"/>
      </rPr>
      <t>"TRUE"</t>
    </r>
    <r>
      <rPr>
        <sz val="11"/>
        <color theme="1"/>
        <rFont val="Calibri"/>
        <family val="2"/>
        <scheme val="minor"/>
      </rPr>
      <t xml:space="preserve"> for a cumulative distribution function (CDF).</t>
    </r>
  </si>
  <si>
    <t>Application:</t>
  </si>
  <si>
    <t>Let's say we want to calculate and graph the binomial distribution for the number of successes
in 10 trials with a probability of success of 0.5 (50% chance of success).</t>
  </si>
  <si>
    <t>The binomial distribution has the following key characteristics:
1. Fixed Number of Trials: The binomial distribution represents a fixed number of repeated trials, denoted by "n". Each trial is independent and has two possible outcomes: success (usually denoted by "S") or failure (usually denoted by "F").
2. Probability of Success: Each trial has a constant probability of success, denoted by "p". The probability of failure is equal to 1 minus the probability of success (1-p).
3. Independent Trials: The outcomes of each trial are assumed to be independent of each other. This means that the outcome of one trial does not affect the outcomes of other trials.
4. Discrete Distribution: The binomial distribution deals with discrete random variables, meaning that the number of successes must be a whole number.
5. Probability Mass Function (PMF): The probability mass function of the binomial distribution gives the probability of obtaining a specific number of successes, denoted by "k", in the fixed number of trials.</t>
  </si>
  <si>
    <r>
      <t xml:space="preserve">
The </t>
    </r>
    <r>
      <rPr>
        <b/>
        <sz val="11"/>
        <color rgb="FFFF0000"/>
        <rFont val="Calibri"/>
        <family val="2"/>
        <scheme val="minor"/>
      </rPr>
      <t>Binomial Distribution</t>
    </r>
    <r>
      <rPr>
        <sz val="11"/>
        <color theme="1"/>
        <rFont val="Calibri"/>
        <family val="2"/>
        <scheme val="minor"/>
      </rPr>
      <t xml:space="preserve"> is a probability distribution that models the number of successes in a fixed number of independent Bernoulli trials. It is widely used in statistics and probability theory to analyze and predict the outcomes of discrete events with two possible outcomes: success or failure.</t>
    </r>
  </si>
  <si>
    <t>Birnouli Distribution</t>
  </si>
  <si>
    <r>
      <t xml:space="preserve">Characteristics of the Bernoulli distribution:
</t>
    </r>
    <r>
      <rPr>
        <b/>
        <sz val="11"/>
        <rFont val="Calibri"/>
        <family val="2"/>
        <scheme val="minor"/>
      </rPr>
      <t>1. Binary Outcomes</t>
    </r>
    <r>
      <rPr>
        <sz val="11"/>
        <rFont val="Calibri"/>
        <family val="2"/>
        <scheme val="minor"/>
      </rPr>
      <t xml:space="preserve">: The Bernoulli distribution deals with a binary or dichotomous variable, where the outcome of each trial can be classified as a success or failure.
</t>
    </r>
    <r>
      <rPr>
        <b/>
        <sz val="11"/>
        <rFont val="Calibri"/>
        <family val="2"/>
        <scheme val="minor"/>
      </rPr>
      <t>2. Probability of Success</t>
    </r>
    <r>
      <rPr>
        <sz val="11"/>
        <rFont val="Calibri"/>
        <family val="2"/>
        <scheme val="minor"/>
      </rPr>
      <t xml:space="preserve">: The distribution is characterized by a single parameter, usually denoted as p, which represents the probability of a success in a single trial. The probability of failure (q) is given by q = 1 - p.
</t>
    </r>
    <r>
      <rPr>
        <b/>
        <sz val="11"/>
        <rFont val="Calibri"/>
        <family val="2"/>
        <scheme val="minor"/>
      </rPr>
      <t>3. Independent Trials</t>
    </r>
    <r>
      <rPr>
        <sz val="11"/>
        <rFont val="Calibri"/>
        <family val="2"/>
        <scheme val="minor"/>
      </rPr>
      <t xml:space="preserve">: Each trial in the Bernoulli distribution is assumed to be independent of other trials, meaning the outcome of one trial does not affect the outcome of subsequent trials.
</t>
    </r>
    <r>
      <rPr>
        <b/>
        <sz val="11"/>
        <rFont val="Calibri"/>
        <family val="2"/>
        <scheme val="minor"/>
      </rPr>
      <t>4. Fixed Number of Trials</t>
    </r>
    <r>
      <rPr>
        <sz val="11"/>
        <rFont val="Calibri"/>
        <family val="2"/>
        <scheme val="minor"/>
      </rPr>
      <t xml:space="preserve">: The Bernoulli distribution focuses on a fixed number of trials, typically just one trial, making it a special case of the binomial distribution.
</t>
    </r>
    <r>
      <rPr>
        <b/>
        <sz val="11"/>
        <rFont val="Calibri"/>
        <family val="2"/>
        <scheme val="minor"/>
      </rPr>
      <t>5. Probability Mass Function (PMF)</t>
    </r>
    <r>
      <rPr>
        <sz val="11"/>
        <rFont val="Calibri"/>
        <family val="2"/>
        <scheme val="minor"/>
      </rPr>
      <t xml:space="preserve">: The PMF of the Bernoulli distribution is given by </t>
    </r>
    <r>
      <rPr>
        <b/>
        <sz val="11"/>
        <rFont val="Calibri"/>
        <family val="2"/>
        <scheme val="minor"/>
      </rPr>
      <t>P(X = x) = p^x * (1 - p)^(1 - x)</t>
    </r>
    <r>
      <rPr>
        <sz val="11"/>
        <rFont val="Calibri"/>
        <family val="2"/>
        <scheme val="minor"/>
      </rPr>
      <t>, where "</t>
    </r>
    <r>
      <rPr>
        <b/>
        <sz val="11"/>
        <rFont val="Calibri"/>
        <family val="2"/>
        <scheme val="minor"/>
      </rPr>
      <t>X"</t>
    </r>
    <r>
      <rPr>
        <sz val="11"/>
        <rFont val="Calibri"/>
        <family val="2"/>
        <scheme val="minor"/>
      </rPr>
      <t xml:space="preserve"> is the random variable representing the outcome (</t>
    </r>
    <r>
      <rPr>
        <b/>
        <sz val="11"/>
        <rFont val="Calibri"/>
        <family val="2"/>
        <scheme val="minor"/>
      </rPr>
      <t xml:space="preserve">0 </t>
    </r>
    <r>
      <rPr>
        <sz val="11"/>
        <rFont val="Calibri"/>
        <family val="2"/>
        <scheme val="minor"/>
      </rPr>
      <t>or</t>
    </r>
    <r>
      <rPr>
        <b/>
        <sz val="11"/>
        <rFont val="Calibri"/>
        <family val="2"/>
        <scheme val="minor"/>
      </rPr>
      <t xml:space="preserve"> 1</t>
    </r>
    <r>
      <rPr>
        <sz val="11"/>
        <rFont val="Calibri"/>
        <family val="2"/>
        <scheme val="minor"/>
      </rPr>
      <t>) and "</t>
    </r>
    <r>
      <rPr>
        <b/>
        <sz val="11"/>
        <rFont val="Calibri"/>
        <family val="2"/>
        <scheme val="minor"/>
      </rPr>
      <t>x"</t>
    </r>
    <r>
      <rPr>
        <sz val="11"/>
        <rFont val="Calibri"/>
        <family val="2"/>
        <scheme val="minor"/>
      </rPr>
      <t xml:space="preserve"> can only take the values </t>
    </r>
    <r>
      <rPr>
        <b/>
        <sz val="11"/>
        <rFont val="Calibri"/>
        <family val="2"/>
        <scheme val="minor"/>
      </rPr>
      <t>0</t>
    </r>
    <r>
      <rPr>
        <sz val="11"/>
        <rFont val="Calibri"/>
        <family val="2"/>
        <scheme val="minor"/>
      </rPr>
      <t xml:space="preserve"> or </t>
    </r>
    <r>
      <rPr>
        <b/>
        <sz val="11"/>
        <rFont val="Calibri"/>
        <family val="2"/>
        <scheme val="minor"/>
      </rPr>
      <t>1</t>
    </r>
    <r>
      <rPr>
        <sz val="11"/>
        <rFont val="Calibri"/>
        <family val="2"/>
        <scheme val="minor"/>
      </rPr>
      <t xml:space="preserve">.
</t>
    </r>
    <r>
      <rPr>
        <b/>
        <i/>
        <sz val="11"/>
        <rFont val="Calibri"/>
        <family val="2"/>
        <scheme val="minor"/>
      </rPr>
      <t xml:space="preserve">
</t>
    </r>
    <r>
      <rPr>
        <b/>
        <sz val="11"/>
        <rFont val="Calibri"/>
        <family val="2"/>
        <scheme val="minor"/>
      </rPr>
      <t xml:space="preserve">6. Mean and Variance: </t>
    </r>
    <r>
      <rPr>
        <sz val="11"/>
        <rFont val="Calibri"/>
        <family val="2"/>
        <scheme val="minor"/>
      </rPr>
      <t>The</t>
    </r>
    <r>
      <rPr>
        <b/>
        <i/>
        <sz val="11"/>
        <rFont val="Calibri"/>
        <family val="2"/>
        <scheme val="minor"/>
      </rPr>
      <t xml:space="preserve"> "mean (μ)" </t>
    </r>
    <r>
      <rPr>
        <sz val="11"/>
        <rFont val="Calibri"/>
        <family val="2"/>
        <scheme val="minor"/>
      </rPr>
      <t>of the Bernoulli distribution is equal to</t>
    </r>
    <r>
      <rPr>
        <b/>
        <i/>
        <sz val="11"/>
        <rFont val="Calibri"/>
        <family val="2"/>
        <scheme val="minor"/>
      </rPr>
      <t xml:space="preserve"> "p", </t>
    </r>
    <r>
      <rPr>
        <sz val="11"/>
        <rFont val="Calibri"/>
        <family val="2"/>
        <scheme val="minor"/>
      </rPr>
      <t xml:space="preserve">while </t>
    </r>
    <r>
      <rPr>
        <b/>
        <i/>
        <sz val="11"/>
        <rFont val="Calibri"/>
        <family val="2"/>
        <scheme val="minor"/>
      </rPr>
      <t xml:space="preserve">the variance "(σ^2)" </t>
    </r>
    <r>
      <rPr>
        <sz val="11"/>
        <rFont val="Calibri"/>
        <family val="2"/>
        <scheme val="minor"/>
      </rPr>
      <t>is given by</t>
    </r>
    <r>
      <rPr>
        <b/>
        <i/>
        <sz val="11"/>
        <rFont val="Calibri"/>
        <family val="2"/>
        <scheme val="minor"/>
      </rPr>
      <t xml:space="preserve"> p * (1 - p).
</t>
    </r>
    <r>
      <rPr>
        <b/>
        <i/>
        <u/>
        <sz val="11"/>
        <rFont val="Calibri"/>
        <family val="2"/>
        <scheme val="minor"/>
      </rPr>
      <t xml:space="preserve">
</t>
    </r>
    <r>
      <rPr>
        <b/>
        <sz val="11"/>
        <rFont val="Calibri"/>
        <family val="2"/>
        <scheme val="minor"/>
      </rPr>
      <t xml:space="preserve">7. Cumulative Distribution Function (CDF): </t>
    </r>
    <r>
      <rPr>
        <sz val="11"/>
        <rFont val="Calibri"/>
        <family val="2"/>
        <scheme val="minor"/>
      </rPr>
      <t>The CDF of the Bernoulli distribution is defined as</t>
    </r>
    <r>
      <rPr>
        <b/>
        <sz val="11"/>
        <rFont val="Calibri"/>
        <family val="2"/>
        <scheme val="minor"/>
      </rPr>
      <t xml:space="preserve"> P(X ≤ x) = 0 </t>
    </r>
    <r>
      <rPr>
        <sz val="11"/>
        <rFont val="Calibri"/>
        <family val="2"/>
        <scheme val="minor"/>
      </rPr>
      <t>for</t>
    </r>
    <r>
      <rPr>
        <b/>
        <sz val="11"/>
        <rFont val="Calibri"/>
        <family val="2"/>
        <scheme val="minor"/>
      </rPr>
      <t xml:space="preserve"> x &lt; 0, P(X ≤ x) = 1 - (1 - p) </t>
    </r>
    <r>
      <rPr>
        <sz val="11"/>
        <rFont val="Calibri"/>
        <family val="2"/>
        <scheme val="minor"/>
      </rPr>
      <t xml:space="preserve">for </t>
    </r>
    <r>
      <rPr>
        <b/>
        <sz val="11"/>
        <rFont val="Calibri"/>
        <family val="2"/>
        <scheme val="minor"/>
      </rPr>
      <t xml:space="preserve">0 ≤ x &lt; 1, 
</t>
    </r>
    <r>
      <rPr>
        <sz val="11"/>
        <rFont val="Calibri"/>
        <family val="2"/>
        <scheme val="minor"/>
      </rPr>
      <t>and</t>
    </r>
    <r>
      <rPr>
        <b/>
        <sz val="11"/>
        <rFont val="Calibri"/>
        <family val="2"/>
        <scheme val="minor"/>
      </rPr>
      <t xml:space="preserve"> P(X ≤ x) = 1 </t>
    </r>
    <r>
      <rPr>
        <sz val="11"/>
        <rFont val="Calibri"/>
        <family val="2"/>
        <scheme val="minor"/>
      </rPr>
      <t>for</t>
    </r>
    <r>
      <rPr>
        <b/>
        <sz val="11"/>
        <rFont val="Calibri"/>
        <family val="2"/>
        <scheme val="minor"/>
      </rPr>
      <t xml:space="preserve"> x ≥ 1.</t>
    </r>
  </si>
  <si>
    <r>
      <rPr>
        <b/>
        <sz val="11"/>
        <color rgb="FFFF0000"/>
        <rFont val="Calibri"/>
        <family val="2"/>
        <scheme val="minor"/>
      </rPr>
      <t>Bernoulli distribution</t>
    </r>
    <r>
      <rPr>
        <sz val="11"/>
        <color theme="1"/>
        <rFont val="Calibri"/>
        <family val="2"/>
        <scheme val="minor"/>
      </rPr>
      <t>: A random variable following a Bernoulli
distribution takes only two values, usually "</t>
    </r>
    <r>
      <rPr>
        <b/>
        <sz val="11"/>
        <color theme="1"/>
        <rFont val="Calibri"/>
        <family val="2"/>
        <scheme val="minor"/>
      </rPr>
      <t>0"</t>
    </r>
    <r>
      <rPr>
        <sz val="11"/>
        <color theme="1"/>
        <rFont val="Calibri"/>
        <family val="2"/>
        <scheme val="minor"/>
      </rPr>
      <t xml:space="preserve"> and "</t>
    </r>
    <r>
      <rPr>
        <b/>
        <sz val="11"/>
        <color theme="1"/>
        <rFont val="Calibri"/>
        <family val="2"/>
        <scheme val="minor"/>
      </rPr>
      <t>1"</t>
    </r>
    <r>
      <rPr>
        <sz val="11"/>
        <color theme="1"/>
        <rFont val="Calibri"/>
        <family val="2"/>
        <scheme val="minor"/>
      </rPr>
      <t xml:space="preserve">, with probability of success </t>
    </r>
    <r>
      <rPr>
        <b/>
        <sz val="11"/>
        <color theme="1"/>
        <rFont val="Calibri"/>
        <family val="2"/>
        <scheme val="minor"/>
      </rPr>
      <t>"p"</t>
    </r>
    <r>
      <rPr>
        <sz val="11"/>
        <color theme="1"/>
        <rFont val="Calibri"/>
        <family val="2"/>
        <scheme val="minor"/>
      </rPr>
      <t xml:space="preserve"> and probability of failure </t>
    </r>
    <r>
      <rPr>
        <b/>
        <sz val="11"/>
        <color theme="1"/>
        <rFont val="Calibri"/>
        <family val="2"/>
        <scheme val="minor"/>
      </rPr>
      <t>"q = 1 - p"</t>
    </r>
    <r>
      <rPr>
        <sz val="11"/>
        <color theme="1"/>
        <rFont val="Calibri"/>
        <family val="2"/>
        <scheme val="minor"/>
      </rPr>
      <t>.</t>
    </r>
  </si>
  <si>
    <t>IF(logi_value, TRUE, FALSE)</t>
  </si>
  <si>
    <t>Calculate and graph the Bernoulli distribution in Excel, which represents a single trial
with two possible outcomes (success or failure).</t>
  </si>
  <si>
    <t>Outcomes</t>
  </si>
  <si>
    <t>Failure</t>
  </si>
  <si>
    <t>Prob. P(x)</t>
  </si>
  <si>
    <t>Probability of Success</t>
  </si>
  <si>
    <t>Probability of Failure (1-p)</t>
  </si>
  <si>
    <t>P(X=outcome)</t>
  </si>
  <si>
    <t>Success</t>
  </si>
  <si>
    <t xml:space="preserve"> (p)</t>
  </si>
  <si>
    <t>Poisson Distribution</t>
  </si>
  <si>
    <r>
      <t xml:space="preserve">
The </t>
    </r>
    <r>
      <rPr>
        <b/>
        <sz val="11"/>
        <color rgb="FFFF0000"/>
        <rFont val="Calibri"/>
        <family val="2"/>
        <scheme val="minor"/>
      </rPr>
      <t>Poisson distribution</t>
    </r>
    <r>
      <rPr>
        <sz val="11"/>
        <color theme="1"/>
        <rFont val="Calibri"/>
        <family val="2"/>
        <scheme val="minor"/>
      </rPr>
      <t xml:space="preserve"> is a discrete probability distribution that represents the number of events that occur in a fixed interval of time or space, given that the events occur with a known average rate and independently of the time since the last event. </t>
    </r>
    <r>
      <rPr>
        <sz val="11"/>
        <color rgb="FFFF0000"/>
        <rFont val="Calibri"/>
        <family val="2"/>
        <scheme val="minor"/>
      </rPr>
      <t>"It is often used to model rare events or events that occur randomly over time"</t>
    </r>
    <r>
      <rPr>
        <sz val="11"/>
        <color theme="1"/>
        <rFont val="Calibri"/>
        <family val="2"/>
        <scheme val="minor"/>
      </rPr>
      <t xml:space="preserve">.
</t>
    </r>
  </si>
  <si>
    <r>
      <t xml:space="preserve">
The Poisson distribution is characterized by a single parameter, usually denoted by λ (lambda), which represents the average rate at which the events occur. The probability mass function (PMF) of the Poisson distribution is given by the formula:
</t>
    </r>
    <r>
      <rPr>
        <sz val="11"/>
        <color rgb="FFFF0000"/>
        <rFont val="Calibri"/>
        <family val="2"/>
        <scheme val="minor"/>
      </rPr>
      <t>P(X = k) = (e^(-λ) * λ^k) / k!</t>
    </r>
    <r>
      <rPr>
        <sz val="11"/>
        <color theme="1"/>
        <rFont val="Calibri"/>
        <family val="2"/>
        <scheme val="minor"/>
      </rPr>
      <t xml:space="preserve">
</t>
    </r>
    <r>
      <rPr>
        <b/>
        <u/>
        <sz val="11"/>
        <color theme="1"/>
        <rFont val="Calibri"/>
        <family val="2"/>
        <scheme val="minor"/>
      </rPr>
      <t>Where:</t>
    </r>
    <r>
      <rPr>
        <sz val="11"/>
        <color theme="1"/>
        <rFont val="Calibri"/>
        <family val="2"/>
        <scheme val="minor"/>
      </rPr>
      <t xml:space="preserve">
"P(X = k)" represents the probability that there are exactly "k" events occurring in the interval.
"e" is the base of the natural logarithm (approximately 2.71828).
"λ" is the average number of events that occur in the interval.
"k" is the number of events.
</t>
    </r>
    <r>
      <rPr>
        <b/>
        <sz val="11"/>
        <color theme="1"/>
        <rFont val="Calibri"/>
        <family val="2"/>
        <scheme val="minor"/>
      </rPr>
      <t>The Poisson distribution has several properties:</t>
    </r>
    <r>
      <rPr>
        <sz val="11"/>
        <color theme="1"/>
        <rFont val="Calibri"/>
        <family val="2"/>
        <scheme val="minor"/>
      </rPr>
      <t xml:space="preserve">
The mean of the distribution is equal to λ.
The variance of the distribution is also equal to λ.
The events are assumed to occur independently and at a constant average rate.
</t>
    </r>
  </si>
  <si>
    <t>POISSON.DIST(x, mean, cumulative)</t>
  </si>
  <si>
    <t>Calculate the probability of having exactly 3 customers arrive
at a store in one hour, given that the average arrival rate 
is 2 customers per hour.</t>
  </si>
  <si>
    <t>Nbr_Evnt</t>
  </si>
  <si>
    <t>Proba</t>
  </si>
  <si>
    <r>
      <t xml:space="preserve">This formula calculates the probability of having 3 events (customers) occur, given
an average rate of 2 events per hour.
The </t>
    </r>
    <r>
      <rPr>
        <b/>
        <sz val="11"/>
        <color theme="1"/>
        <rFont val="Calibri"/>
        <family val="2"/>
        <scheme val="minor"/>
      </rPr>
      <t>"FALSE"</t>
    </r>
    <r>
      <rPr>
        <sz val="11"/>
        <color theme="1"/>
        <rFont val="Calibri"/>
        <family val="2"/>
        <scheme val="minor"/>
      </rPr>
      <t xml:space="preserve"> argument indicates that we want the probability of obtaining exactly
3 events, rather than the cumulative probability up to and including 3 events.</t>
    </r>
  </si>
  <si>
    <t>Geometric Distribution</t>
  </si>
  <si>
    <r>
      <t xml:space="preserve">
The</t>
    </r>
    <r>
      <rPr>
        <b/>
        <sz val="11"/>
        <color rgb="FFFF0000"/>
        <rFont val="Calibri"/>
        <family val="2"/>
        <scheme val="minor"/>
      </rPr>
      <t xml:space="preserve"> Geometric distribution</t>
    </r>
    <r>
      <rPr>
        <sz val="11"/>
        <color theme="1"/>
        <rFont val="Calibri"/>
        <family val="2"/>
        <scheme val="minor"/>
      </rPr>
      <t xml:space="preserve"> models the probability of the number
of trials needed to achieve the first success in a sequence
of independent Bernoulli trials</t>
    </r>
  </si>
  <si>
    <r>
      <rPr>
        <b/>
        <u/>
        <sz val="11"/>
        <color theme="1"/>
        <rFont val="Calibri"/>
        <family val="2"/>
        <scheme val="minor"/>
      </rPr>
      <t>Characteristics of the geometric distribution:</t>
    </r>
    <r>
      <rPr>
        <sz val="11"/>
        <color theme="1"/>
        <rFont val="Calibri"/>
        <family val="2"/>
        <scheme val="minor"/>
      </rPr>
      <t xml:space="preserve">
</t>
    </r>
    <r>
      <rPr>
        <b/>
        <sz val="11"/>
        <color theme="1"/>
        <rFont val="Calibri"/>
        <family val="2"/>
        <scheme val="minor"/>
      </rPr>
      <t>Probability Mass Function (PMF):</t>
    </r>
    <r>
      <rPr>
        <sz val="11"/>
        <color theme="1"/>
        <rFont val="Calibri"/>
        <family val="2"/>
        <scheme val="minor"/>
      </rPr>
      <t xml:space="preserve"> The probability mass function of the geometric distribution is given by:
</t>
    </r>
    <r>
      <rPr>
        <sz val="11"/>
        <color rgb="FFFF0000"/>
        <rFont val="Calibri"/>
        <family val="2"/>
        <scheme val="minor"/>
      </rPr>
      <t>P(X=k) = (1-p)^(k-1) * p</t>
    </r>
    <r>
      <rPr>
        <sz val="11"/>
        <color theme="1"/>
        <rFont val="Calibri"/>
        <family val="2"/>
        <scheme val="minor"/>
      </rPr>
      <t xml:space="preserve">
where "X" is the random variable representing the number of trials needed to achieve the first success, "p" is the probability of success in each trial, and "k" is the number of trials.
</t>
    </r>
    <r>
      <rPr>
        <b/>
        <sz val="11"/>
        <color theme="1"/>
        <rFont val="Calibri"/>
        <family val="2"/>
        <scheme val="minor"/>
      </rPr>
      <t xml:space="preserve">Support: </t>
    </r>
    <r>
      <rPr>
        <sz val="11"/>
        <color theme="1"/>
        <rFont val="Calibri"/>
        <family val="2"/>
        <scheme val="minor"/>
      </rPr>
      <t xml:space="preserve">The geometric distribution is defined for k = 1, 2, 3, ..., representing the number of trials needed until the first success.
</t>
    </r>
    <r>
      <rPr>
        <b/>
        <sz val="11"/>
        <color theme="1"/>
        <rFont val="Calibri"/>
        <family val="2"/>
        <scheme val="minor"/>
      </rPr>
      <t>Memorylessness:</t>
    </r>
    <r>
      <rPr>
        <sz val="11"/>
        <color theme="1"/>
        <rFont val="Calibri"/>
        <family val="2"/>
        <scheme val="minor"/>
      </rPr>
      <t xml:space="preserve"> The geometric distribution exhibits the property of memorylessness, which means that the probability of success in the current trial is independent of the outcomes of previous trials. In other words, the distribution does not depend on the history of the trials.
</t>
    </r>
    <r>
      <rPr>
        <b/>
        <sz val="11"/>
        <color theme="1"/>
        <rFont val="Calibri"/>
        <family val="2"/>
        <scheme val="minor"/>
      </rPr>
      <t>Expected Value:</t>
    </r>
    <r>
      <rPr>
        <sz val="11"/>
        <color theme="1"/>
        <rFont val="Calibri"/>
        <family val="2"/>
        <scheme val="minor"/>
      </rPr>
      <t xml:space="preserve"> The expected value or mean of the geometric distribution is given by </t>
    </r>
    <r>
      <rPr>
        <b/>
        <sz val="11"/>
        <color theme="1"/>
        <rFont val="Calibri"/>
        <family val="2"/>
        <scheme val="minor"/>
      </rPr>
      <t>E(X) = 1/p</t>
    </r>
    <r>
      <rPr>
        <sz val="11"/>
        <color theme="1"/>
        <rFont val="Calibri"/>
        <family val="2"/>
        <scheme val="minor"/>
      </rPr>
      <t xml:space="preserve">. It represents the average number of trials needed to achieve the first success.
</t>
    </r>
    <r>
      <rPr>
        <b/>
        <sz val="11"/>
        <color theme="1"/>
        <rFont val="Calibri"/>
        <family val="2"/>
        <scheme val="minor"/>
      </rPr>
      <t>Variance:</t>
    </r>
    <r>
      <rPr>
        <sz val="11"/>
        <color theme="1"/>
        <rFont val="Calibri"/>
        <family val="2"/>
        <scheme val="minor"/>
      </rPr>
      <t xml:space="preserve"> The variance of the geometric distribution is given by </t>
    </r>
    <r>
      <rPr>
        <b/>
        <sz val="11"/>
        <color theme="1"/>
        <rFont val="Calibri"/>
        <family val="2"/>
        <scheme val="minor"/>
      </rPr>
      <t>Var(X) = (1-p) / p^2</t>
    </r>
    <r>
      <rPr>
        <sz val="11"/>
        <color theme="1"/>
        <rFont val="Calibri"/>
        <family val="2"/>
        <scheme val="minor"/>
      </rPr>
      <t xml:space="preserve">.
</t>
    </r>
    <r>
      <rPr>
        <b/>
        <sz val="11"/>
        <color theme="1"/>
        <rFont val="Calibri"/>
        <family val="2"/>
        <scheme val="minor"/>
      </rPr>
      <t>Distribution Shape:</t>
    </r>
    <r>
      <rPr>
        <sz val="11"/>
        <color theme="1"/>
        <rFont val="Calibri"/>
        <family val="2"/>
        <scheme val="minor"/>
      </rPr>
      <t xml:space="preserve"> The geometric distribution is often positively skewed, with a longer tail on the right side. The skewness arises from the decreasing probabilities of success as the number of trials increases.
</t>
    </r>
    <r>
      <rPr>
        <b/>
        <sz val="11"/>
        <color theme="1"/>
        <rFont val="Calibri"/>
        <family val="2"/>
        <scheme val="minor"/>
      </rPr>
      <t>Sum of Independent Geometric Random Variables:</t>
    </r>
    <r>
      <rPr>
        <sz val="11"/>
        <color theme="1"/>
        <rFont val="Calibri"/>
        <family val="2"/>
        <scheme val="minor"/>
      </rPr>
      <t xml:space="preserve"> If X1, X2, ..., Xn are independent geometric random variables with the same success probability p, then the sum Y = X1 + X2 + ... + Xn follows a negative binomial distribution.</t>
    </r>
  </si>
  <si>
    <t>Application</t>
  </si>
  <si>
    <t>Calculate and graph the Geometric distribution for the number
of flips needed to get the first heads with a biased coin.
The probability of success (heads) is 0.3, and you want to find the probability of 1 to 10 flips.</t>
  </si>
  <si>
    <t>Nbr_Flips</t>
  </si>
  <si>
    <t>Probab.</t>
  </si>
  <si>
    <t>1-p</t>
  </si>
  <si>
    <t>k</t>
  </si>
  <si>
    <t>`</t>
  </si>
  <si>
    <t>p_success</t>
  </si>
  <si>
    <t>(1-p)^(k-1)*p</t>
  </si>
  <si>
    <t>Normal/Gaussian Distribution</t>
  </si>
  <si>
    <r>
      <t xml:space="preserve">
The Gaussian distribution is characterized by its bell-shaped curve, which is symmetric around the mean.
The </t>
    </r>
    <r>
      <rPr>
        <b/>
        <sz val="11"/>
        <color theme="1"/>
        <rFont val="Calibri"/>
        <family val="2"/>
        <scheme val="minor"/>
      </rPr>
      <t>mean</t>
    </r>
    <r>
      <rPr>
        <sz val="11"/>
        <color theme="1"/>
        <rFont val="Calibri"/>
        <family val="2"/>
        <scheme val="minor"/>
      </rPr>
      <t xml:space="preserve"> represents the center or average of the distribution, while the </t>
    </r>
    <r>
      <rPr>
        <b/>
        <sz val="11"/>
        <color theme="1"/>
        <rFont val="Calibri"/>
        <family val="2"/>
        <scheme val="minor"/>
      </rPr>
      <t>standard deviation</t>
    </r>
    <r>
      <rPr>
        <sz val="11"/>
        <color theme="1"/>
        <rFont val="Calibri"/>
        <family val="2"/>
        <scheme val="minor"/>
      </rPr>
      <t xml:space="preserve"> determines the spread or dispersion of the data.
The </t>
    </r>
    <r>
      <rPr>
        <b/>
        <sz val="11"/>
        <color theme="1"/>
        <rFont val="Calibri"/>
        <family val="2"/>
        <scheme val="minor"/>
      </rPr>
      <t>probability density function (PDF)</t>
    </r>
    <r>
      <rPr>
        <sz val="11"/>
        <color theme="1"/>
        <rFont val="Calibri"/>
        <family val="2"/>
        <scheme val="minor"/>
      </rPr>
      <t xml:space="preserve"> of the Gaussian distribution is given by the formula: </t>
    </r>
    <r>
      <rPr>
        <b/>
        <sz val="11"/>
        <color rgb="FFFF0000"/>
        <rFont val="Calibri"/>
        <family val="2"/>
        <scheme val="minor"/>
      </rPr>
      <t>f(x) = (1 / (σ * √(2π))) * e^(-((x - μ)^2) / (2σ^2))</t>
    </r>
    <r>
      <rPr>
        <sz val="11"/>
        <color theme="1"/>
        <rFont val="Calibri"/>
        <family val="2"/>
        <scheme val="minor"/>
      </rPr>
      <t xml:space="preserve">
where </t>
    </r>
    <r>
      <rPr>
        <b/>
        <sz val="11"/>
        <color theme="1"/>
        <rFont val="Calibri"/>
        <family val="2"/>
        <scheme val="minor"/>
      </rPr>
      <t>"e"</t>
    </r>
    <r>
      <rPr>
        <sz val="11"/>
        <color theme="1"/>
        <rFont val="Calibri"/>
        <family val="2"/>
        <scheme val="minor"/>
      </rPr>
      <t xml:space="preserve"> is the base of the natural logarithm, π is a mathematical constant (approximately 3.14159), "</t>
    </r>
    <r>
      <rPr>
        <b/>
        <sz val="11"/>
        <color theme="1"/>
        <rFont val="Calibri"/>
        <family val="2"/>
        <scheme val="minor"/>
      </rPr>
      <t>x"</t>
    </r>
    <r>
      <rPr>
        <sz val="11"/>
        <color theme="1"/>
        <rFont val="Calibri"/>
        <family val="2"/>
        <scheme val="minor"/>
      </rPr>
      <t xml:space="preserve"> is a random variable,</t>
    </r>
    <r>
      <rPr>
        <b/>
        <sz val="11"/>
        <color theme="1"/>
        <rFont val="Calibri"/>
        <family val="2"/>
        <scheme val="minor"/>
      </rPr>
      <t xml:space="preserve"> "μ"</t>
    </r>
    <r>
      <rPr>
        <sz val="11"/>
        <color theme="1"/>
        <rFont val="Calibri"/>
        <family val="2"/>
        <scheme val="minor"/>
      </rPr>
      <t xml:space="preserve"> is the mean, and "</t>
    </r>
    <r>
      <rPr>
        <b/>
        <sz val="11"/>
        <color theme="1"/>
        <rFont val="Calibri"/>
        <family val="2"/>
        <scheme val="minor"/>
      </rPr>
      <t>σ"</t>
    </r>
    <r>
      <rPr>
        <sz val="11"/>
        <color theme="1"/>
        <rFont val="Calibri"/>
        <family val="2"/>
        <scheme val="minor"/>
      </rPr>
      <t xml:space="preserve"> is the standard deviation.
</t>
    </r>
    <r>
      <rPr>
        <b/>
        <u/>
        <sz val="11"/>
        <color theme="1"/>
        <rFont val="Calibri"/>
        <family val="2"/>
        <scheme val="minor"/>
      </rPr>
      <t xml:space="preserve">The Gaussian distribution has several key properties:
</t>
    </r>
    <r>
      <rPr>
        <sz val="11"/>
        <color theme="1"/>
        <rFont val="Calibri"/>
        <family val="2"/>
        <scheme val="minor"/>
      </rPr>
      <t xml:space="preserve">
</t>
    </r>
    <r>
      <rPr>
        <b/>
        <sz val="11"/>
        <color theme="1"/>
        <rFont val="Calibri"/>
        <family val="2"/>
        <scheme val="minor"/>
      </rPr>
      <t>Symmetry:</t>
    </r>
    <r>
      <rPr>
        <sz val="11"/>
        <color theme="1"/>
        <rFont val="Calibri"/>
        <family val="2"/>
        <scheme val="minor"/>
      </rPr>
      <t xml:space="preserve"> The distribution is symmetric around the mean, meaning that the probabilities of obtaining values to the left or right of the mean are equal.
</t>
    </r>
    <r>
      <rPr>
        <b/>
        <sz val="11"/>
        <color theme="1"/>
        <rFont val="Calibri"/>
        <family val="2"/>
        <scheme val="minor"/>
      </rPr>
      <t>Bell-shaped curve</t>
    </r>
    <r>
      <rPr>
        <sz val="11"/>
        <color theme="1"/>
        <rFont val="Calibri"/>
        <family val="2"/>
        <scheme val="minor"/>
      </rPr>
      <t xml:space="preserve">: The shape of the distribution resembles a bell, with the majority of the data concentrated near the mean and tapering off as values move away from it.
</t>
    </r>
    <r>
      <rPr>
        <b/>
        <sz val="11"/>
        <color theme="1"/>
        <rFont val="Calibri"/>
        <family val="2"/>
        <scheme val="minor"/>
      </rPr>
      <t>Central Limit Theorem:</t>
    </r>
    <r>
      <rPr>
        <sz val="11"/>
        <color theme="1"/>
        <rFont val="Calibri"/>
        <family val="2"/>
        <scheme val="minor"/>
      </rPr>
      <t xml:space="preserve"> The Gaussian distribution is closely related to the central limit theorem, which states that the sum or average of a large number of independent and identically distributed random variables tends to follow a Gaussian distribution, regardless of the shape of the original distribution.
</t>
    </r>
    <r>
      <rPr>
        <b/>
        <sz val="11"/>
        <color theme="1"/>
        <rFont val="Calibri"/>
        <family val="2"/>
        <scheme val="minor"/>
      </rPr>
      <t>Standardization:</t>
    </r>
    <r>
      <rPr>
        <sz val="11"/>
        <color theme="1"/>
        <rFont val="Calibri"/>
        <family val="2"/>
        <scheme val="minor"/>
      </rPr>
      <t xml:space="preserve"> The Gaussian distribution can be standardized by subtracting the mean from each value and dividing by the standard deviation. This transformation produces a standard normal distribution with a mean of 0 and a standard deviation of 1.</t>
    </r>
  </si>
  <si>
    <r>
      <t xml:space="preserve">
The </t>
    </r>
    <r>
      <rPr>
        <b/>
        <sz val="11"/>
        <color rgb="FFFF0000"/>
        <rFont val="Calibri"/>
        <family val="2"/>
        <scheme val="minor"/>
      </rPr>
      <t>Gaussian/Normal distribution</t>
    </r>
    <r>
      <rPr>
        <sz val="11"/>
        <color theme="1"/>
        <rFont val="Calibri"/>
        <family val="2"/>
        <scheme val="minor"/>
      </rPr>
      <t>, is a probability
distribution that describes a continuous random variable.
It serves as a fundamental building block for statistical modeling, hypothesis testing, confidence intervals, and regression analysis. 
Many natural phenomena and measurement errors are often assumed to follow a Gaussian distribution due to its prevalence in real-world data.</t>
    </r>
  </si>
  <si>
    <t>NORM.DIST(x,mean,standard_dev,cumulative)</t>
  </si>
  <si>
    <t>Height</t>
  </si>
  <si>
    <t>Height Distribution</t>
  </si>
  <si>
    <t>Solution</t>
  </si>
  <si>
    <t>Suppose you are conducting a study on the heights of adult males
in a population.
You have collected a sample of 100 heights and want to analyze the data using a normal distribution.</t>
  </si>
  <si>
    <t>Bins</t>
  </si>
  <si>
    <t>Frequencies</t>
  </si>
  <si>
    <t>Uniform Distribution</t>
  </si>
  <si>
    <t xml:space="preserve">
</t>
  </si>
  <si>
    <r>
      <t xml:space="preserve">
In a uniform distribution, all values within the interval have an equal probability of occurring, and there are no values outside the interval.
The </t>
    </r>
    <r>
      <rPr>
        <b/>
        <sz val="11"/>
        <color theme="1"/>
        <rFont val="Calibri"/>
        <family val="2"/>
        <scheme val="minor"/>
      </rPr>
      <t>probability density function (PDF)</t>
    </r>
    <r>
      <rPr>
        <sz val="11"/>
        <color theme="1"/>
        <rFont val="Calibri"/>
        <family val="2"/>
        <scheme val="minor"/>
      </rPr>
      <t xml:space="preserve"> of the uniform distribution is a constant value within the interval and zero outside of it.
</t>
    </r>
    <r>
      <rPr>
        <b/>
        <sz val="11"/>
        <color theme="1"/>
        <rFont val="Calibri"/>
        <family val="2"/>
        <scheme val="minor"/>
      </rPr>
      <t>The uniform distribution is characterized by two parameters</t>
    </r>
    <r>
      <rPr>
        <sz val="11"/>
        <color theme="1"/>
        <rFont val="Calibri"/>
        <family val="2"/>
        <scheme val="minor"/>
      </rPr>
      <t xml:space="preserve">: the </t>
    </r>
    <r>
      <rPr>
        <b/>
        <sz val="11"/>
        <color theme="1"/>
        <rFont val="Calibri"/>
        <family val="2"/>
        <scheme val="minor"/>
      </rPr>
      <t xml:space="preserve">lower bound (a) </t>
    </r>
    <r>
      <rPr>
        <sz val="11"/>
        <color theme="1"/>
        <rFont val="Calibri"/>
        <family val="2"/>
        <scheme val="minor"/>
      </rPr>
      <t xml:space="preserve">and the </t>
    </r>
    <r>
      <rPr>
        <b/>
        <sz val="11"/>
        <color theme="1"/>
        <rFont val="Calibri"/>
        <family val="2"/>
        <scheme val="minor"/>
      </rPr>
      <t>upper bound (b)</t>
    </r>
    <r>
      <rPr>
        <sz val="11"/>
        <color theme="1"/>
        <rFont val="Calibri"/>
        <family val="2"/>
        <scheme val="minor"/>
      </rPr>
      <t xml:space="preserve"> of the interval. 
The PDF of the uniform distribution is defined as:
</t>
    </r>
    <r>
      <rPr>
        <b/>
        <sz val="11"/>
        <color rgb="FFFF0000"/>
        <rFont val="Calibri"/>
        <family val="2"/>
        <scheme val="minor"/>
      </rPr>
      <t>f(x) = 1 / (b - a) if a ≤ x ≤ b,
f(x) = 0 otherwise.</t>
    </r>
    <r>
      <rPr>
        <sz val="11"/>
        <color theme="1"/>
        <rFont val="Calibri"/>
        <family val="2"/>
        <scheme val="minor"/>
      </rPr>
      <t xml:space="preserve">
where "</t>
    </r>
    <r>
      <rPr>
        <b/>
        <sz val="11"/>
        <color theme="1"/>
        <rFont val="Calibri"/>
        <family val="2"/>
        <scheme val="minor"/>
      </rPr>
      <t>f(x)"</t>
    </r>
    <r>
      <rPr>
        <sz val="11"/>
        <color theme="1"/>
        <rFont val="Calibri"/>
        <family val="2"/>
        <scheme val="minor"/>
      </rPr>
      <t xml:space="preserve"> represents the probability density function and "</t>
    </r>
    <r>
      <rPr>
        <b/>
        <sz val="11"/>
        <color theme="1"/>
        <rFont val="Calibri"/>
        <family val="2"/>
        <scheme val="minor"/>
      </rPr>
      <t>x"</t>
    </r>
    <r>
      <rPr>
        <sz val="11"/>
        <color theme="1"/>
        <rFont val="Calibri"/>
        <family val="2"/>
        <scheme val="minor"/>
      </rPr>
      <t xml:space="preserve"> is a random variable.
</t>
    </r>
    <r>
      <rPr>
        <b/>
        <u/>
        <sz val="11"/>
        <color theme="1"/>
        <rFont val="Calibri"/>
        <family val="2"/>
        <scheme val="minor"/>
      </rPr>
      <t xml:space="preserve">Some key properties of the uniform distribution are:
</t>
    </r>
    <r>
      <rPr>
        <b/>
        <sz val="11"/>
        <color theme="1"/>
        <rFont val="Calibri"/>
        <family val="2"/>
        <scheme val="minor"/>
      </rPr>
      <t xml:space="preserve">Constant probability density: </t>
    </r>
    <r>
      <rPr>
        <sz val="11"/>
        <color theme="1"/>
        <rFont val="Calibri"/>
        <family val="2"/>
        <scheme val="minor"/>
      </rPr>
      <t>Within the interval [a, b], the probability density is constant, indicating that all values within the interval have the same likelihood of occurring.</t>
    </r>
    <r>
      <rPr>
        <b/>
        <u/>
        <sz val="11"/>
        <color theme="1"/>
        <rFont val="Calibri"/>
        <family val="2"/>
        <scheme val="minor"/>
      </rPr>
      <t xml:space="preserve">
</t>
    </r>
    <r>
      <rPr>
        <b/>
        <sz val="11"/>
        <color theme="1"/>
        <rFont val="Calibri"/>
        <family val="2"/>
        <scheme val="minor"/>
      </rPr>
      <t xml:space="preserve">Equal probabilities: </t>
    </r>
    <r>
      <rPr>
        <sz val="11"/>
        <color theme="1"/>
        <rFont val="Calibri"/>
        <family val="2"/>
        <scheme val="minor"/>
      </rPr>
      <t>Every subinterval within [a, b] has an equal probability. For example, if the interval is [0, 1], the probability of obtaining a value between 0.2 and 0.5 is the same as obtaining a value between 0.6 and 0.9.</t>
    </r>
    <r>
      <rPr>
        <b/>
        <u/>
        <sz val="11"/>
        <color theme="1"/>
        <rFont val="Calibri"/>
        <family val="2"/>
        <scheme val="minor"/>
      </rPr>
      <t xml:space="preserve">
</t>
    </r>
    <r>
      <rPr>
        <b/>
        <sz val="11"/>
        <color theme="1"/>
        <rFont val="Calibri"/>
        <family val="2"/>
        <scheme val="minor"/>
      </rPr>
      <t xml:space="preserve">Cumulative distribution function: </t>
    </r>
    <r>
      <rPr>
        <sz val="11"/>
        <color theme="1"/>
        <rFont val="Calibri"/>
        <family val="2"/>
        <scheme val="minor"/>
      </rPr>
      <t>The cumulative distribution function (CDF) of the uniform distribution is a linear function. It increases uniformly from 0 to 1 over the interval [a, b].</t>
    </r>
  </si>
  <si>
    <r>
      <t xml:space="preserve">
The </t>
    </r>
    <r>
      <rPr>
        <b/>
        <sz val="11"/>
        <color rgb="FFFF0000"/>
        <rFont val="Calibri"/>
        <family val="2"/>
        <scheme val="minor"/>
      </rPr>
      <t>uniform distribution</t>
    </r>
    <r>
      <rPr>
        <sz val="11"/>
        <color theme="1"/>
        <rFont val="Calibri"/>
        <family val="2"/>
        <scheme val="minor"/>
      </rPr>
      <t xml:space="preserve"> is a probability distribution that describes a continuous random variable with equal likelihood of obtaining any value within a specified interval.
</t>
    </r>
    <r>
      <rPr>
        <sz val="11"/>
        <color rgb="FFFF0000"/>
        <rFont val="Calibri"/>
        <family val="2"/>
        <scheme val="minor"/>
      </rPr>
      <t xml:space="preserve">It is also known as the rectangular distribution due to its rectangular-shaped probability density function.
</t>
    </r>
    <r>
      <rPr>
        <sz val="11"/>
        <color theme="1"/>
        <rFont val="Calibri"/>
        <family val="2"/>
        <scheme val="minor"/>
      </rPr>
      <t xml:space="preserve">
The uniform distribution is commonly used in situations where there is an equal chance of an event occurring within a specified range.</t>
    </r>
  </si>
  <si>
    <t>Suppose you are running a game booth at a fair, where players have to roll a six-sided die. The outcome of the roll determines the prize they receive. You want to simulate the roll of the die using a uniform distribution in Excel.</t>
  </si>
  <si>
    <t>RAND()</t>
  </si>
  <si>
    <t>Roll</t>
  </si>
  <si>
    <t>Prize</t>
  </si>
  <si>
    <t>Exponential Distribution</t>
  </si>
  <si>
    <r>
      <t xml:space="preserve">The </t>
    </r>
    <r>
      <rPr>
        <b/>
        <sz val="11"/>
        <color rgb="FFFF0000"/>
        <rFont val="Calibri"/>
        <family val="2"/>
        <scheme val="minor"/>
      </rPr>
      <t>exponential distribution</t>
    </r>
    <r>
      <rPr>
        <sz val="11"/>
        <color theme="1"/>
        <rFont val="Calibri"/>
        <family val="2"/>
        <scheme val="minor"/>
      </rPr>
      <t xml:space="preserve"> is a probability distribution that models the time between consecutive events occurring independently at a constant average rate. It is often used to model the lifespan or waiting time of events, such as the time between phone calls, arrivals at a service counter, or failure times of components.
It is widely used in various fields, including reliability analysis, queuing theory, telecommunications, and survival analysis. It provides a useful framework for modeling and analyzing the occurrence of events over time when the events are independent and occur at a constant average rate.
</t>
    </r>
  </si>
  <si>
    <t>Characteristics</t>
  </si>
  <si>
    <r>
      <t xml:space="preserve">The exponential distribution is characterized by a single parameter, which is the rate parameter (λ). The rate parameter represents the average number of events that occur per unit of time. The higher the rate, the more frequent the events occur.
The probability density function (PDF) of the exponential distribution is given by the formula: </t>
    </r>
    <r>
      <rPr>
        <b/>
        <sz val="11"/>
        <color rgb="FFFF0000"/>
        <rFont val="Calibri"/>
        <family val="2"/>
        <scheme val="minor"/>
      </rPr>
      <t xml:space="preserve">f(x) = λ * e^(-λx)
</t>
    </r>
    <r>
      <rPr>
        <sz val="11"/>
        <rFont val="Calibri"/>
        <family val="2"/>
        <scheme val="minor"/>
      </rPr>
      <t>where "</t>
    </r>
    <r>
      <rPr>
        <b/>
        <sz val="11"/>
        <rFont val="Calibri"/>
        <family val="2"/>
        <scheme val="minor"/>
      </rPr>
      <t>f(x)"</t>
    </r>
    <r>
      <rPr>
        <sz val="11"/>
        <rFont val="Calibri"/>
        <family val="2"/>
        <scheme val="minor"/>
      </rPr>
      <t xml:space="preserve"> is the probability density at a specific time "</t>
    </r>
    <r>
      <rPr>
        <b/>
        <sz val="11"/>
        <rFont val="Calibri"/>
        <family val="2"/>
        <scheme val="minor"/>
      </rPr>
      <t>(x)"</t>
    </r>
    <r>
      <rPr>
        <sz val="11"/>
        <rFont val="Calibri"/>
        <family val="2"/>
        <scheme val="minor"/>
      </rPr>
      <t xml:space="preserve">, </t>
    </r>
    <r>
      <rPr>
        <b/>
        <sz val="11"/>
        <rFont val="Calibri"/>
        <family val="2"/>
        <scheme val="minor"/>
      </rPr>
      <t>"λ"</t>
    </r>
    <r>
      <rPr>
        <sz val="11"/>
        <rFont val="Calibri"/>
        <family val="2"/>
        <scheme val="minor"/>
      </rPr>
      <t xml:space="preserve"> is the rate parameter, and "</t>
    </r>
    <r>
      <rPr>
        <b/>
        <sz val="11"/>
        <rFont val="Calibri"/>
        <family val="2"/>
        <scheme val="minor"/>
      </rPr>
      <t>e"</t>
    </r>
    <r>
      <rPr>
        <sz val="11"/>
        <rFont val="Calibri"/>
        <family val="2"/>
        <scheme val="minor"/>
      </rPr>
      <t xml:space="preserve"> is the base of the natural logarithm.
</t>
    </r>
    <r>
      <rPr>
        <b/>
        <u/>
        <sz val="11"/>
        <rFont val="Calibri"/>
        <family val="2"/>
        <scheme val="minor"/>
      </rPr>
      <t>Some key properties of the exponential distribution are:</t>
    </r>
    <r>
      <rPr>
        <sz val="11"/>
        <rFont val="Calibri"/>
        <family val="2"/>
        <scheme val="minor"/>
      </rPr>
      <t xml:space="preserve">
</t>
    </r>
    <r>
      <rPr>
        <b/>
        <sz val="11"/>
        <color theme="1"/>
        <rFont val="Calibri"/>
        <family val="2"/>
        <scheme val="minor"/>
      </rPr>
      <t>Memorylessness</t>
    </r>
    <r>
      <rPr>
        <sz val="11"/>
        <color theme="1"/>
        <rFont val="Calibri"/>
        <family val="2"/>
        <scheme val="minor"/>
      </rPr>
      <t xml:space="preserve">: The exponential distribution exhibits the memoryless property, which means that the probability of an event occurring in the future is independent of how much time has already elapsed. In other words, the past does not affect the future.
</t>
    </r>
    <r>
      <rPr>
        <b/>
        <sz val="11"/>
        <color theme="1"/>
        <rFont val="Calibri"/>
        <family val="2"/>
        <scheme val="minor"/>
      </rPr>
      <t>Skewed distribution</t>
    </r>
    <r>
      <rPr>
        <sz val="11"/>
        <color theme="1"/>
        <rFont val="Calibri"/>
        <family val="2"/>
        <scheme val="minor"/>
      </rPr>
      <t xml:space="preserve">: The exponential distribution is a positively skewed distribution, meaning that it has a long right tail. Most of the data is concentrated towards the left (smaller values) of the distribution.
</t>
    </r>
    <r>
      <rPr>
        <b/>
        <sz val="11"/>
        <color theme="1"/>
        <rFont val="Calibri"/>
        <family val="2"/>
        <scheme val="minor"/>
      </rPr>
      <t>Cumulative distribution function (CDF)</t>
    </r>
    <r>
      <rPr>
        <sz val="11"/>
        <color theme="1"/>
        <rFont val="Calibri"/>
        <family val="2"/>
        <scheme val="minor"/>
      </rPr>
      <t xml:space="preserve">: The cumulative distribution function of the exponential distribution is given by the formula: </t>
    </r>
    <r>
      <rPr>
        <b/>
        <sz val="11"/>
        <color theme="1"/>
        <rFont val="Calibri"/>
        <family val="2"/>
        <scheme val="minor"/>
      </rPr>
      <t>F(x) = 1 - e^(-λx)</t>
    </r>
    <r>
      <rPr>
        <sz val="11"/>
        <color theme="1"/>
        <rFont val="Calibri"/>
        <family val="2"/>
        <scheme val="minor"/>
      </rPr>
      <t xml:space="preserve">
This function provides the probability that an event occurs within a given time (x).</t>
    </r>
  </si>
  <si>
    <t>EXPON.DIST(x,lambda, FALSE)</t>
  </si>
  <si>
    <t xml:space="preserve">
Suppose you want to model the time between customer arrivals at a retail store, and you know that customers arrive at an average rate of 4 customers per hour, following an exponential distribution.</t>
  </si>
  <si>
    <t>Time
Between
Arrivals</t>
  </si>
  <si>
    <t>Value</t>
  </si>
  <si>
    <t>Rate
Parameter (λ)</t>
  </si>
  <si>
    <t>Prob
Density</t>
  </si>
  <si>
    <t>Cumulative
Distribution</t>
  </si>
  <si>
    <t>Beta Distribution</t>
  </si>
  <si>
    <r>
      <t xml:space="preserve">
The </t>
    </r>
    <r>
      <rPr>
        <b/>
        <sz val="11"/>
        <color rgb="FFFF0000"/>
        <rFont val="Calibri"/>
        <family val="2"/>
        <scheme val="minor"/>
      </rPr>
      <t>beta distribution</t>
    </r>
    <r>
      <rPr>
        <sz val="11"/>
        <color theme="1"/>
        <rFont val="Calibri"/>
        <family val="2"/>
        <scheme val="minor"/>
      </rPr>
      <t xml:space="preserve"> is a continuous probability distribution defined on the interval [0, 1]. It is characterized by two shape parameters, often denoted as α (alpha) and β (beta), which determine the shape and characteristics of the distribution.
The beta distribution has numerous applications in various fields, including Bayesian statistics, reliability analysis, modeling proportions or percentages, and optimization.</t>
    </r>
  </si>
  <si>
    <r>
      <t xml:space="preserve">
The </t>
    </r>
    <r>
      <rPr>
        <b/>
        <sz val="11"/>
        <color theme="1"/>
        <rFont val="Calibri"/>
        <family val="2"/>
        <scheme val="minor"/>
      </rPr>
      <t>probability density function (PDF)</t>
    </r>
    <r>
      <rPr>
        <sz val="11"/>
        <color theme="1"/>
        <rFont val="Calibri"/>
        <family val="2"/>
        <scheme val="minor"/>
      </rPr>
      <t xml:space="preserve"> of the beta distribution is given by the formula:
</t>
    </r>
    <r>
      <rPr>
        <b/>
        <sz val="11"/>
        <color rgb="FFFF0000"/>
        <rFont val="Calibri"/>
        <family val="2"/>
        <scheme val="minor"/>
      </rPr>
      <t>f(x) = (1 / B(α, β)) * (x^(α-1)) * ((1 - x)^(β-1))</t>
    </r>
    <r>
      <rPr>
        <sz val="11"/>
        <color theme="1"/>
        <rFont val="Calibri"/>
        <family val="2"/>
        <scheme val="minor"/>
      </rPr>
      <t xml:space="preserve">
where "f(x)" is the probability density at a specific value x, B(α, β) is the beta function, and α and β are the shape parameters.
</t>
    </r>
    <r>
      <rPr>
        <b/>
        <u/>
        <sz val="11"/>
        <color theme="1"/>
        <rFont val="Calibri"/>
        <family val="2"/>
        <scheme val="minor"/>
      </rPr>
      <t>The beta distribution has the following properties:</t>
    </r>
    <r>
      <rPr>
        <sz val="11"/>
        <color theme="1"/>
        <rFont val="Calibri"/>
        <family val="2"/>
        <scheme val="minor"/>
      </rPr>
      <t xml:space="preserve">
</t>
    </r>
    <r>
      <rPr>
        <b/>
        <sz val="11"/>
        <color theme="1"/>
        <rFont val="Calibri"/>
        <family val="2"/>
        <scheme val="minor"/>
      </rPr>
      <t>Shape:</t>
    </r>
    <r>
      <rPr>
        <sz val="11"/>
        <color theme="1"/>
        <rFont val="Calibri"/>
        <family val="2"/>
        <scheme val="minor"/>
      </rPr>
      <t xml:space="preserve"> The shape of the beta distribution varies depending on the values of the shape parameters α and β. It can be symmetric, skewed, or U-shaped.
</t>
    </r>
    <r>
      <rPr>
        <b/>
        <sz val="11"/>
        <color theme="1"/>
        <rFont val="Calibri"/>
        <family val="2"/>
        <scheme val="minor"/>
      </rPr>
      <t>Range:</t>
    </r>
    <r>
      <rPr>
        <sz val="11"/>
        <color theme="1"/>
        <rFont val="Calibri"/>
        <family val="2"/>
        <scheme val="minor"/>
      </rPr>
      <t xml:space="preserve"> The values of the beta distribution are limited to the interval [0, 1]. This makes it useful for modeling variables that are bounded within this range, such as probabilities or proportions.
</t>
    </r>
    <r>
      <rPr>
        <b/>
        <sz val="11"/>
        <color theme="1"/>
        <rFont val="Calibri"/>
        <family val="2"/>
        <scheme val="minor"/>
      </rPr>
      <t>Flexibility:</t>
    </r>
    <r>
      <rPr>
        <sz val="11"/>
        <color theme="1"/>
        <rFont val="Calibri"/>
        <family val="2"/>
        <scheme val="minor"/>
      </rPr>
      <t xml:space="preserve"> The beta distribution is a very flexible distribution that can assume a wide variety of shapes, from the uniform distribution (when α = β = 1) to highly skewed distributions.
</t>
    </r>
    <r>
      <rPr>
        <b/>
        <sz val="11"/>
        <color theme="1"/>
        <rFont val="Calibri"/>
        <family val="2"/>
        <scheme val="minor"/>
      </rPr>
      <t xml:space="preserve">Beta function: </t>
    </r>
    <r>
      <rPr>
        <sz val="11"/>
        <color theme="1"/>
        <rFont val="Calibri"/>
        <family val="2"/>
        <scheme val="minor"/>
      </rPr>
      <t>The beta function, denoted as B(α, β), is a mathematical constant that ensures the total area under the probability density function is equal to 1.</t>
    </r>
  </si>
  <si>
    <t>BETA.DIST(x,alpha,beta,cumulative,[A],[B])</t>
  </si>
  <si>
    <t>Suppose you want to model the conversion rate of website visitors, which is the proportion of visitors who take a desired action. You have historical data suggesting that the conversion rate follows a beta distribution with shape parameters α = 5 and β = 3.</t>
  </si>
  <si>
    <t>Conversio
n Rate</t>
  </si>
  <si>
    <t>Random
Value</t>
  </si>
  <si>
    <t>Prob.
Density</t>
  </si>
  <si>
    <t>Cumulati
ve Distrib</t>
  </si>
  <si>
    <t>Alpha</t>
  </si>
  <si>
    <t>Beta</t>
  </si>
  <si>
    <t>Input Data:</t>
  </si>
  <si>
    <t>Note</t>
  </si>
  <si>
    <t>Alpha, Beta, and Random Value data can be modified. You can modify them according to the problem definition.</t>
  </si>
  <si>
    <t>x</t>
  </si>
  <si>
    <t>PDF</t>
  </si>
  <si>
    <t>Input</t>
  </si>
  <si>
    <t>input</t>
  </si>
  <si>
    <t>Symmetric</t>
  </si>
  <si>
    <t>Skewed</t>
  </si>
  <si>
    <t>Proba. Density Function (PDF)</t>
  </si>
  <si>
    <t>Gamma Distribution</t>
  </si>
  <si>
    <r>
      <t xml:space="preserve">
The </t>
    </r>
    <r>
      <rPr>
        <b/>
        <sz val="11"/>
        <color rgb="FFFF0000"/>
        <rFont val="Calibri"/>
        <family val="2"/>
        <scheme val="minor"/>
      </rPr>
      <t>gamma distribution</t>
    </r>
    <r>
      <rPr>
        <sz val="11"/>
        <color theme="1"/>
        <rFont val="Calibri"/>
        <family val="2"/>
        <scheme val="minor"/>
      </rPr>
      <t xml:space="preserve"> is a continuous probability distribution that is commonly used to model positive-valued random variables. 
It is characterized by two parameters: shape (α) and rate (β). 
The shape parameter determines the shape of the distribution, while the rate parameter controls the rate at which the distribution decays.</t>
    </r>
  </si>
  <si>
    <r>
      <t xml:space="preserve">
The </t>
    </r>
    <r>
      <rPr>
        <b/>
        <sz val="11"/>
        <color theme="1"/>
        <rFont val="Calibri"/>
        <family val="2"/>
        <scheme val="minor"/>
      </rPr>
      <t>probability density function (PDF)</t>
    </r>
    <r>
      <rPr>
        <sz val="11"/>
        <color theme="1"/>
        <rFont val="Calibri"/>
        <family val="2"/>
        <scheme val="minor"/>
      </rPr>
      <t xml:space="preserve"> of the gamma distribution is given by the following formula:
</t>
    </r>
    <r>
      <rPr>
        <b/>
        <sz val="11"/>
        <color rgb="FFFF0000"/>
        <rFont val="Calibri"/>
        <family val="2"/>
        <scheme val="minor"/>
      </rPr>
      <t xml:space="preserve">f(x; α, β) = (β^α * x^(α-1) * e^(-βx)) / Γ(α)
</t>
    </r>
    <r>
      <rPr>
        <sz val="11"/>
        <color theme="1"/>
        <rFont val="Calibri"/>
        <family val="2"/>
        <scheme val="minor"/>
      </rPr>
      <t xml:space="preserve">
</t>
    </r>
    <r>
      <rPr>
        <u/>
        <sz val="11"/>
        <color theme="1"/>
        <rFont val="Calibri"/>
        <family val="2"/>
        <scheme val="minor"/>
      </rPr>
      <t>Where:</t>
    </r>
    <r>
      <rPr>
        <sz val="11"/>
        <color theme="1"/>
        <rFont val="Calibri"/>
        <family val="2"/>
        <scheme val="minor"/>
      </rPr>
      <t xml:space="preserve">
x is the random variable
α &gt; 0 is the shape parameter
β &gt; 0 is the rate parameter
Γ(α) is the gamma function, which is defined as Γ(α) = (α-1)!
The </t>
    </r>
    <r>
      <rPr>
        <b/>
        <sz val="11"/>
        <color theme="1"/>
        <rFont val="Calibri"/>
        <family val="2"/>
        <scheme val="minor"/>
      </rPr>
      <t>mean (μ)</t>
    </r>
    <r>
      <rPr>
        <sz val="11"/>
        <color theme="1"/>
        <rFont val="Calibri"/>
        <family val="2"/>
        <scheme val="minor"/>
      </rPr>
      <t xml:space="preserve"> and </t>
    </r>
    <r>
      <rPr>
        <b/>
        <sz val="11"/>
        <color theme="1"/>
        <rFont val="Calibri"/>
        <family val="2"/>
        <scheme val="minor"/>
      </rPr>
      <t>variance (σ^2)</t>
    </r>
    <r>
      <rPr>
        <sz val="11"/>
        <color theme="1"/>
        <rFont val="Calibri"/>
        <family val="2"/>
        <scheme val="minor"/>
      </rPr>
      <t xml:space="preserve"> of the gamma distribution are given by:
</t>
    </r>
    <r>
      <rPr>
        <b/>
        <sz val="11"/>
        <rFont val="Calibri"/>
        <family val="2"/>
        <scheme val="minor"/>
      </rPr>
      <t>The mean (μ):</t>
    </r>
    <r>
      <rPr>
        <b/>
        <sz val="11"/>
        <color rgb="FFFF0000"/>
        <rFont val="Calibri"/>
        <family val="2"/>
        <scheme val="minor"/>
      </rPr>
      <t xml:space="preserve"> μ = α / β
</t>
    </r>
    <r>
      <rPr>
        <b/>
        <sz val="11"/>
        <rFont val="Calibri"/>
        <family val="2"/>
        <scheme val="minor"/>
      </rPr>
      <t>The variance (σ^2):</t>
    </r>
    <r>
      <rPr>
        <b/>
        <sz val="11"/>
        <color rgb="FFFF0000"/>
        <rFont val="Calibri"/>
        <family val="2"/>
        <scheme val="minor"/>
      </rPr>
      <t xml:space="preserve"> σ^2 = α / β^2
</t>
    </r>
    <r>
      <rPr>
        <b/>
        <u/>
        <sz val="11"/>
        <color rgb="FFFF0000"/>
        <rFont val="Calibri"/>
        <family val="2"/>
        <scheme val="minor"/>
      </rPr>
      <t xml:space="preserve">
</t>
    </r>
    <r>
      <rPr>
        <b/>
        <u/>
        <sz val="11"/>
        <color theme="1"/>
        <rFont val="Calibri"/>
        <family val="2"/>
        <scheme val="minor"/>
      </rPr>
      <t xml:space="preserve">The gamma distribution has several important characteristics:
</t>
    </r>
    <r>
      <rPr>
        <sz val="11"/>
        <color theme="1"/>
        <rFont val="Calibri"/>
        <family val="2"/>
        <scheme val="minor"/>
      </rPr>
      <t xml:space="preserve">
</t>
    </r>
    <r>
      <rPr>
        <b/>
        <sz val="11"/>
        <color theme="1"/>
        <rFont val="Calibri"/>
        <family val="2"/>
        <scheme val="minor"/>
      </rPr>
      <t>Shape:</t>
    </r>
    <r>
      <rPr>
        <sz val="11"/>
        <color theme="1"/>
        <rFont val="Calibri"/>
        <family val="2"/>
        <scheme val="minor"/>
      </rPr>
      <t xml:space="preserve"> The gamma distribution is a flexible distribution that can take on a variety of shapes, including skewed, symmetric, and unimodal. The shape of the distribution is primarily determined by the shape parameter (α). As α increases, the distribution becomes more bell-shaped and symmetric.
</t>
    </r>
    <r>
      <rPr>
        <b/>
        <sz val="11"/>
        <color theme="1"/>
        <rFont val="Calibri"/>
        <family val="2"/>
        <scheme val="minor"/>
      </rPr>
      <t>Positive Values:</t>
    </r>
    <r>
      <rPr>
        <sz val="11"/>
        <color theme="1"/>
        <rFont val="Calibri"/>
        <family val="2"/>
        <scheme val="minor"/>
      </rPr>
      <t xml:space="preserve"> The gamma distribution is defined only for positive values of the random variable. This makes it suitable for modeling variables that have a lower bound of zero or that are strictly positive, such as waiting times, durations, and counts.
</t>
    </r>
    <r>
      <rPr>
        <b/>
        <sz val="11"/>
        <color theme="1"/>
        <rFont val="Calibri"/>
        <family val="2"/>
        <scheme val="minor"/>
      </rPr>
      <t>Two Parameters:</t>
    </r>
    <r>
      <rPr>
        <sz val="11"/>
        <color theme="1"/>
        <rFont val="Calibri"/>
        <family val="2"/>
        <scheme val="minor"/>
      </rPr>
      <t xml:space="preserve"> The gamma distribution is defined by two parameters: the shape parameter (α) and the rate parameter (β). These parameters control the shape and scale of the distribution. The shape parameter determines the shape of the distribution, while the rate parameter controls the rate at which the distribution decays.
</t>
    </r>
    <r>
      <rPr>
        <b/>
        <sz val="11"/>
        <color theme="1"/>
        <rFont val="Calibri"/>
        <family val="2"/>
        <scheme val="minor"/>
      </rPr>
      <t>Relationship with Exponential Distribution:</t>
    </r>
    <r>
      <rPr>
        <sz val="11"/>
        <color theme="1"/>
        <rFont val="Calibri"/>
        <family val="2"/>
        <scheme val="minor"/>
      </rPr>
      <t xml:space="preserve"> When the shape parameter (α) of the gamma distribution is equal to 1, it becomes equivalent to the exponential distribution with rate parameter (β). This makes the gamma distribution a generalization of the exponential distribution.
</t>
    </r>
    <r>
      <rPr>
        <b/>
        <sz val="11"/>
        <color theme="1"/>
        <rFont val="Calibri"/>
        <family val="2"/>
        <scheme val="minor"/>
      </rPr>
      <t>Moments:</t>
    </r>
    <r>
      <rPr>
        <sz val="11"/>
        <color theme="1"/>
        <rFont val="Calibri"/>
        <family val="2"/>
        <scheme val="minor"/>
      </rPr>
      <t xml:space="preserve"> The moments of the gamma distribution can be derived analytically. The mean (μ) and variance (σ^2) of the gamma distribution are related to the shape and rate parameters as follows:
</t>
    </r>
    <r>
      <rPr>
        <b/>
        <sz val="11"/>
        <color theme="1"/>
        <rFont val="Calibri"/>
        <family val="2"/>
        <scheme val="minor"/>
      </rPr>
      <t>Mean:</t>
    </r>
    <r>
      <rPr>
        <sz val="11"/>
        <color theme="1"/>
        <rFont val="Calibri"/>
        <family val="2"/>
        <scheme val="minor"/>
      </rPr>
      <t xml:space="preserve"> μ = α / β
</t>
    </r>
    <r>
      <rPr>
        <b/>
        <sz val="11"/>
        <color theme="1"/>
        <rFont val="Calibri"/>
        <family val="2"/>
        <scheme val="minor"/>
      </rPr>
      <t>Variance:</t>
    </r>
    <r>
      <rPr>
        <sz val="11"/>
        <color theme="1"/>
        <rFont val="Calibri"/>
        <family val="2"/>
        <scheme val="minor"/>
      </rPr>
      <t xml:space="preserve"> σ^2 = α / β^2
The higher moments of the gamma distribution can also be calculated based on the shape and rate parameters.
</t>
    </r>
    <r>
      <rPr>
        <b/>
        <sz val="11"/>
        <color theme="1"/>
        <rFont val="Calibri"/>
        <family val="2"/>
        <scheme val="minor"/>
      </rPr>
      <t>Application:</t>
    </r>
    <r>
      <rPr>
        <sz val="11"/>
        <color theme="1"/>
        <rFont val="Calibri"/>
        <family val="2"/>
        <scheme val="minor"/>
      </rPr>
      <t xml:space="preserve"> The gamma distribution has various applications in fields such as finance, insurance, reliability analysis, and queuing theory. It is commonly used to model the waiting times between events, the time until the occurrence of an event, the lifetime of certain devices, and the distribution of aggregate claims in insurance.
</t>
    </r>
    <r>
      <rPr>
        <b/>
        <sz val="11"/>
        <color theme="1"/>
        <rFont val="Calibri"/>
        <family val="2"/>
        <scheme val="minor"/>
      </rPr>
      <t>Relationship with Other Distributions:</t>
    </r>
    <r>
      <rPr>
        <sz val="11"/>
        <color theme="1"/>
        <rFont val="Calibri"/>
        <family val="2"/>
        <scheme val="minor"/>
      </rPr>
      <t xml:space="preserve"> The gamma distribution is related to other probability distributions. For example, when the shape parameter (α) is an integer, the gamma distribution becomes a special case known as the Erlang distribution. Additionally, the gamma distribution is a conjugate prior distribution for the Poisson distribution.</t>
    </r>
  </si>
  <si>
    <t>Let's consider a finance exercise where we want to model the distribution of monthly returns for a stock using a gamma distribution in Excel.
We will assume a shape parameter (α=2) and a rate parameter (β = 0.5).</t>
  </si>
  <si>
    <t>Return</t>
  </si>
  <si>
    <t>Shape Pr.</t>
  </si>
  <si>
    <t>Rate Pr.</t>
  </si>
  <si>
    <t>Alpha, Beta can be modified. You can modify them according to the problem definition.</t>
  </si>
  <si>
    <t>GAMMA.DIST(x, Alpha, Beta, Commulative)</t>
  </si>
  <si>
    <t>Return(X)</t>
  </si>
  <si>
    <t>Chi-Square Distribution</t>
  </si>
  <si>
    <r>
      <t xml:space="preserve">
The </t>
    </r>
    <r>
      <rPr>
        <b/>
        <sz val="11"/>
        <color rgb="FFFF0000"/>
        <rFont val="Calibri"/>
        <family val="2"/>
        <scheme val="minor"/>
      </rPr>
      <t>chi-squared distribution</t>
    </r>
    <r>
      <rPr>
        <sz val="11"/>
        <color theme="1"/>
        <rFont val="Calibri"/>
        <family val="2"/>
        <scheme val="minor"/>
      </rPr>
      <t xml:space="preserve"> is a continuous probability distribution that is widely used in statistics.
It arises in various statistical tests, particularly those involving the analysis of categorical or count data.
The distribution is defined by a single parameter called the degrees of freedom (df).</t>
    </r>
  </si>
  <si>
    <t>CHISQ.DIST(x, deg_freedom, cumulative)</t>
  </si>
  <si>
    <r>
      <t xml:space="preserve">
The</t>
    </r>
    <r>
      <rPr>
        <b/>
        <sz val="11"/>
        <color theme="1"/>
        <rFont val="Calibri"/>
        <family val="2"/>
        <scheme val="minor"/>
      </rPr>
      <t xml:space="preserve"> probability density function (PDF)</t>
    </r>
    <r>
      <rPr>
        <sz val="11"/>
        <color theme="1"/>
        <rFont val="Calibri"/>
        <family val="2"/>
        <scheme val="minor"/>
      </rPr>
      <t xml:space="preserve"> of the chi-squared distribution is given by the following formula:
</t>
    </r>
    <r>
      <rPr>
        <b/>
        <sz val="11"/>
        <color rgb="FFFF0000"/>
        <rFont val="Calibri"/>
        <family val="2"/>
        <scheme val="minor"/>
      </rPr>
      <t xml:space="preserve">f(x; df) = (1 / (2^(df/2) * Γ(df/2))) * (x^(df/2-1) * e^(-x/2))
</t>
    </r>
    <r>
      <rPr>
        <sz val="11"/>
        <color theme="1"/>
        <rFont val="Calibri"/>
        <family val="2"/>
        <scheme val="minor"/>
      </rPr>
      <t xml:space="preserve">
</t>
    </r>
    <r>
      <rPr>
        <u/>
        <sz val="11"/>
        <color theme="1"/>
        <rFont val="Calibri"/>
        <family val="2"/>
        <scheme val="minor"/>
      </rPr>
      <t>Where:</t>
    </r>
    <r>
      <rPr>
        <sz val="11"/>
        <color theme="1"/>
        <rFont val="Calibri"/>
        <family val="2"/>
        <scheme val="minor"/>
      </rPr>
      <t xml:space="preserve">
x: is the random variable
df: is the degrees of freedom
Γ(df/2): is the gamma function, defined as Γ(df/2) = (df/2-1)!
</t>
    </r>
    <r>
      <rPr>
        <b/>
        <u/>
        <sz val="11"/>
        <color theme="1"/>
        <rFont val="Calibri"/>
        <family val="2"/>
        <scheme val="minor"/>
      </rPr>
      <t>The mean (μ) and variance (σ^2) of the chi-squared distribution are given by:</t>
    </r>
    <r>
      <rPr>
        <sz val="11"/>
        <color theme="1"/>
        <rFont val="Calibri"/>
        <family val="2"/>
        <scheme val="minor"/>
      </rPr>
      <t xml:space="preserve">
</t>
    </r>
    <r>
      <rPr>
        <b/>
        <sz val="11"/>
        <color theme="1"/>
        <rFont val="Calibri"/>
        <family val="2"/>
        <scheme val="minor"/>
      </rPr>
      <t>Mean:</t>
    </r>
    <r>
      <rPr>
        <sz val="11"/>
        <color theme="1"/>
        <rFont val="Calibri"/>
        <family val="2"/>
        <scheme val="minor"/>
      </rPr>
      <t xml:space="preserve"> μ = df
</t>
    </r>
    <r>
      <rPr>
        <b/>
        <sz val="11"/>
        <color theme="1"/>
        <rFont val="Calibri"/>
        <family val="2"/>
        <scheme val="minor"/>
      </rPr>
      <t>Variance</t>
    </r>
    <r>
      <rPr>
        <sz val="11"/>
        <color theme="1"/>
        <rFont val="Calibri"/>
        <family val="2"/>
        <scheme val="minor"/>
      </rPr>
      <t>: σ^2 = 2df
The shape of the chi-squared distribution is influenced by the degrees of freedom parameter.
As the degrees of freedom increase, the distribution becomes more bell-shaped and symmetric around its mean.
The chi-squared distribution has a variety of applications in statistics. It is commonly used in hypothesis testing, such as the chi-squared test for independence and the chi-squared goodness-of-fit test. It is also employed in confidence interval estimation and in modeling the sum of squared standard normal random variables.</t>
    </r>
  </si>
  <si>
    <r>
      <t xml:space="preserve">
</t>
    </r>
    <r>
      <rPr>
        <b/>
        <u/>
        <sz val="11"/>
        <color theme="1"/>
        <rFont val="Calibri"/>
        <family val="2"/>
        <scheme val="minor"/>
      </rPr>
      <t>The chi-squared distribution has several important characteristics:</t>
    </r>
    <r>
      <rPr>
        <sz val="11"/>
        <color theme="1"/>
        <rFont val="Calibri"/>
        <family val="2"/>
        <scheme val="minor"/>
      </rPr>
      <t xml:space="preserve">
</t>
    </r>
    <r>
      <rPr>
        <b/>
        <sz val="11"/>
        <color theme="1"/>
        <rFont val="Calibri"/>
        <family val="2"/>
        <scheme val="minor"/>
      </rPr>
      <t>Shape:</t>
    </r>
    <r>
      <rPr>
        <sz val="11"/>
        <color theme="1"/>
        <rFont val="Calibri"/>
        <family val="2"/>
        <scheme val="minor"/>
      </rPr>
      <t xml:space="preserve"> The chi-squared distribution is a positively skewed distribution. Its shape becomes more symmetric and bell-shaped as the degrees of freedom increase.
</t>
    </r>
    <r>
      <rPr>
        <b/>
        <sz val="11"/>
        <color theme="1"/>
        <rFont val="Calibri"/>
        <family val="2"/>
        <scheme val="minor"/>
      </rPr>
      <t xml:space="preserve">Degrees of Freedom: </t>
    </r>
    <r>
      <rPr>
        <sz val="11"/>
        <color theme="1"/>
        <rFont val="Calibri"/>
        <family val="2"/>
        <scheme val="minor"/>
      </rPr>
      <t xml:space="preserve">The chi-squared distribution is characterized by a single parameter called the degrees of freedom (df). The degrees of freedom determine the shape and characteristics of the distribution. The degrees of freedom must be positive and can take any real value.
</t>
    </r>
    <r>
      <rPr>
        <b/>
        <sz val="11"/>
        <color theme="1"/>
        <rFont val="Calibri"/>
        <family val="2"/>
        <scheme val="minor"/>
      </rPr>
      <t>Non-Negative Values:</t>
    </r>
    <r>
      <rPr>
        <sz val="11"/>
        <color theme="1"/>
        <rFont val="Calibri"/>
        <family val="2"/>
        <scheme val="minor"/>
      </rPr>
      <t xml:space="preserve"> The chi-squared distribution only takes non-negative values. This makes it suitable for modeling variables that are inherently non-negative, such as squared standard normal random variables or the sum of squared deviations in various statistical tests.
</t>
    </r>
    <r>
      <rPr>
        <b/>
        <sz val="11"/>
        <color theme="1"/>
        <rFont val="Calibri"/>
        <family val="2"/>
        <scheme val="minor"/>
      </rPr>
      <t>Sum of Squares:</t>
    </r>
    <r>
      <rPr>
        <sz val="11"/>
        <color theme="1"/>
        <rFont val="Calibri"/>
        <family val="2"/>
        <scheme val="minor"/>
      </rPr>
      <t xml:space="preserve"> The chi-squared distribution arises as the sum of squares of independent standard normal random variables. In other words, if you square and sum a set of independent standard normal random variables, the resulting distribution will follow a chi-squared distribution.
</t>
    </r>
    <r>
      <rPr>
        <b/>
        <sz val="11"/>
        <color theme="1"/>
        <rFont val="Calibri"/>
        <family val="2"/>
        <scheme val="minor"/>
      </rPr>
      <t>Relationship to Normal Distribution:</t>
    </r>
    <r>
      <rPr>
        <sz val="11"/>
        <color theme="1"/>
        <rFont val="Calibri"/>
        <family val="2"/>
        <scheme val="minor"/>
      </rPr>
      <t xml:space="preserve"> When the degrees of freedom are large (approaching infinity), the chi-squared distribution approaches a normal distribution. This property is known as the chi-squared approximation to the normal distribution.
</t>
    </r>
    <r>
      <rPr>
        <b/>
        <sz val="11"/>
        <color theme="1"/>
        <rFont val="Calibri"/>
        <family val="2"/>
        <scheme val="minor"/>
      </rPr>
      <t>Moments:</t>
    </r>
    <r>
      <rPr>
        <sz val="11"/>
        <color theme="1"/>
        <rFont val="Calibri"/>
        <family val="2"/>
        <scheme val="minor"/>
      </rPr>
      <t xml:space="preserve"> The moments of the chi-squared distribution can be derived analytically. The mean (μ) and variance (σ^2) of the chi-squared distribution are directly related to the degrees of freedom (df) as follows:
</t>
    </r>
    <r>
      <rPr>
        <b/>
        <sz val="11"/>
        <color theme="1"/>
        <rFont val="Calibri"/>
        <family val="2"/>
        <scheme val="minor"/>
      </rPr>
      <t>Mean</t>
    </r>
    <r>
      <rPr>
        <sz val="11"/>
        <color theme="1"/>
        <rFont val="Calibri"/>
        <family val="2"/>
        <scheme val="minor"/>
      </rPr>
      <t xml:space="preserve">: μ = df
</t>
    </r>
    <r>
      <rPr>
        <b/>
        <sz val="11"/>
        <color theme="1"/>
        <rFont val="Calibri"/>
        <family val="2"/>
        <scheme val="minor"/>
      </rPr>
      <t>Variance:</t>
    </r>
    <r>
      <rPr>
        <sz val="11"/>
        <color theme="1"/>
        <rFont val="Calibri"/>
        <family val="2"/>
        <scheme val="minor"/>
      </rPr>
      <t xml:space="preserve"> σ^2 = 2df
Higher moments can also be calculated based on the degrees of freedom.
</t>
    </r>
    <r>
      <rPr>
        <b/>
        <sz val="11"/>
        <color theme="1"/>
        <rFont val="Calibri"/>
        <family val="2"/>
        <scheme val="minor"/>
      </rPr>
      <t>Statistical Tests</t>
    </r>
    <r>
      <rPr>
        <sz val="11"/>
        <color theme="1"/>
        <rFont val="Calibri"/>
        <family val="2"/>
        <scheme val="minor"/>
      </rPr>
      <t>: The chi-squared distribution is commonly used in statistical tests, such as the chi-squared test for independence and the chi-squared goodness-of-fit test. These tests rely on comparing observed frequencies with expected frequencies using the chi-squared distribution to assess the significance of any differences.
Understanding the characteristics of the chi-squared distribution is crucial for applying it in statistical analysis, hypothesis testing, and modeling various real-world phenomena.</t>
    </r>
  </si>
  <si>
    <t>Let's consider a finance exercise where we want to model the distribution of stock returns using a chi-squared distribution in Excel.
We will assume 10 degrees of freedom.</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</si>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</sst>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m/yyyy"/>
    <numFmt numFmtId="165" formatCode="0.000%"/>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Verdana"/>
      <family val="2"/>
    </font>
    <font>
      <b/>
      <sz val="18"/>
      <color theme="0"/>
      <name val="Calibri"/>
      <family val="2"/>
      <scheme val="minor"/>
    </font>
    <font>
      <b/>
      <sz val="11"/>
      <name val="Calibri"/>
      <family val="2"/>
      <scheme val="minor"/>
    </font>
    <font>
      <b/>
      <i/>
      <sz val="17"/>
      <color theme="1"/>
      <name val="Calibri"/>
      <family val="2"/>
      <scheme val="minor"/>
    </font>
    <font>
      <b/>
      <sz val="13"/>
      <color theme="1"/>
      <name val="Verdana"/>
      <family val="2"/>
    </font>
    <font>
      <b/>
      <sz val="11"/>
      <color rgb="FFFF0000"/>
      <name val="Calibri"/>
      <family val="2"/>
      <scheme val="minor"/>
    </font>
    <font>
      <b/>
      <i/>
      <u/>
      <sz val="11"/>
      <name val="Calibri"/>
      <family val="2"/>
      <scheme val="minor"/>
    </font>
    <font>
      <sz val="11"/>
      <name val="Calibri"/>
      <family val="2"/>
      <scheme val="minor"/>
    </font>
    <font>
      <b/>
      <i/>
      <sz val="11"/>
      <name val="Calibri"/>
      <family val="2"/>
      <scheme val="minor"/>
    </font>
    <font>
      <sz val="11"/>
      <color rgb="FFFF0000"/>
      <name val="Calibri"/>
      <family val="2"/>
      <scheme val="minor"/>
    </font>
    <font>
      <b/>
      <u/>
      <sz val="11"/>
      <color theme="1"/>
      <name val="Calibri"/>
      <family val="2"/>
      <scheme val="minor"/>
    </font>
    <font>
      <b/>
      <sz val="15"/>
      <color theme="1"/>
      <name val="Calibri"/>
      <family val="2"/>
      <scheme val="minor"/>
    </font>
    <font>
      <sz val="11"/>
      <color theme="1"/>
      <name val="Calibri"/>
      <family val="2"/>
      <scheme val="minor"/>
    </font>
    <font>
      <b/>
      <u/>
      <sz val="11"/>
      <name val="Calibri"/>
      <family val="2"/>
      <scheme val="minor"/>
    </font>
    <font>
      <u/>
      <sz val="11"/>
      <color theme="1"/>
      <name val="Calibri"/>
      <family val="2"/>
      <scheme val="minor"/>
    </font>
    <font>
      <b/>
      <u/>
      <sz val="11"/>
      <color rgb="FFFF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4"/>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7C8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4" borderId="1" applyNumberFormat="0">
      <protection hidden="1"/>
    </xf>
  </cellStyleXfs>
  <cellXfs count="90">
    <xf numFmtId="0" fontId="0" fillId="0" borderId="0" xfId="0"/>
    <xf numFmtId="0" fontId="0" fillId="0" borderId="0" xfId="0" applyAlignment="1" applyProtection="1">
      <alignment wrapText="1"/>
      <protection hidden="1"/>
    </xf>
    <xf numFmtId="0" fontId="0" fillId="0" borderId="0" xfId="0" applyProtection="1">
      <protection hidden="1"/>
    </xf>
    <xf numFmtId="0" fontId="2" fillId="4" borderId="1" xfId="0" applyFont="1" applyFill="1" applyBorder="1" applyProtection="1">
      <protection hidden="1"/>
    </xf>
    <xf numFmtId="164" fontId="2" fillId="4" borderId="2" xfId="0" applyNumberFormat="1" applyFont="1" applyFill="1" applyBorder="1" applyProtection="1">
      <protection locked="0" hidden="1"/>
    </xf>
    <xf numFmtId="0" fontId="2" fillId="4" borderId="3" xfId="0" applyFont="1" applyFill="1" applyBorder="1" applyProtection="1">
      <protection hidden="1"/>
    </xf>
    <xf numFmtId="0" fontId="6" fillId="5" borderId="4" xfId="0" applyFont="1" applyFill="1" applyBorder="1" applyProtection="1">
      <protection hidden="1"/>
    </xf>
    <xf numFmtId="44" fontId="0" fillId="0" borderId="0" xfId="0" applyNumberFormat="1" applyProtection="1">
      <protection locked="0" hidden="1"/>
    </xf>
    <xf numFmtId="44" fontId="3" fillId="6" borderId="4" xfId="0" applyNumberFormat="1" applyFont="1" applyFill="1" applyBorder="1" applyProtection="1">
      <protection hidden="1"/>
    </xf>
    <xf numFmtId="165" fontId="0" fillId="0" borderId="5" xfId="2" applyNumberFormat="1" applyFont="1" applyBorder="1" applyProtection="1">
      <protection hidden="1"/>
    </xf>
    <xf numFmtId="43" fontId="0" fillId="0" borderId="0" xfId="1" applyFont="1" applyBorder="1" applyProtection="1">
      <protection locked="0" hidden="1"/>
    </xf>
    <xf numFmtId="0" fontId="3" fillId="6" borderId="1" xfId="0" applyFont="1" applyFill="1" applyBorder="1" applyProtection="1">
      <protection hidden="1"/>
    </xf>
    <xf numFmtId="44" fontId="3" fillId="6" borderId="2" xfId="0" applyNumberFormat="1" applyFont="1" applyFill="1" applyBorder="1" applyProtection="1">
      <protection hidden="1"/>
    </xf>
    <xf numFmtId="44" fontId="3" fillId="6" borderId="1" xfId="0" applyNumberFormat="1" applyFont="1" applyFill="1" applyBorder="1" applyProtection="1">
      <protection hidden="1"/>
    </xf>
    <xf numFmtId="0" fontId="0" fillId="0" borderId="3" xfId="0" applyBorder="1" applyProtection="1">
      <protection hidden="1"/>
    </xf>
    <xf numFmtId="0" fontId="3" fillId="0" borderId="0" xfId="0" applyFont="1" applyProtection="1">
      <protection hidden="1"/>
    </xf>
    <xf numFmtId="44" fontId="3" fillId="0" borderId="0" xfId="0" applyNumberFormat="1" applyFont="1" applyProtection="1">
      <protection hidden="1"/>
    </xf>
    <xf numFmtId="0" fontId="3" fillId="0" borderId="6" xfId="0" applyFont="1" applyBorder="1" applyAlignment="1" applyProtection="1">
      <alignment horizontal="left" vertical="center"/>
      <protection hidden="1"/>
    </xf>
    <xf numFmtId="0" fontId="2" fillId="4" borderId="1" xfId="3">
      <protection hidden="1"/>
    </xf>
    <xf numFmtId="44" fontId="0" fillId="0" borderId="0" xfId="0" applyNumberFormat="1" applyProtection="1">
      <protection hidden="1"/>
    </xf>
    <xf numFmtId="0" fontId="0" fillId="0" borderId="0" xfId="0" applyAlignment="1">
      <alignment horizontal="center" vertical="center"/>
    </xf>
    <xf numFmtId="0" fontId="0" fillId="6" borderId="0" xfId="0" applyFill="1"/>
    <xf numFmtId="0" fontId="0" fillId="0" borderId="0" xfId="0" applyAlignment="1">
      <alignment vertical="top"/>
    </xf>
    <xf numFmtId="0" fontId="0" fillId="6" borderId="0" xfId="0" applyFill="1" applyAlignment="1">
      <alignment horizontal="center" vertical="center"/>
    </xf>
    <xf numFmtId="0" fontId="0" fillId="0" borderId="0" xfId="0" applyAlignment="1">
      <alignment vertical="top" wrapText="1"/>
    </xf>
    <xf numFmtId="0" fontId="0" fillId="6" borderId="0" xfId="0" applyFill="1" applyAlignment="1">
      <alignment vertical="top"/>
    </xf>
    <xf numFmtId="0" fontId="0" fillId="0" borderId="0" xfId="0" applyAlignment="1">
      <alignment horizontal="left" vertical="top"/>
    </xf>
    <xf numFmtId="0" fontId="0" fillId="4" borderId="0" xfId="0" applyFill="1"/>
    <xf numFmtId="0" fontId="0" fillId="4" borderId="0" xfId="0" applyFill="1" applyAlignment="1">
      <alignment wrapText="1"/>
    </xf>
    <xf numFmtId="0" fontId="0" fillId="13" borderId="0" xfId="0" applyFill="1"/>
    <xf numFmtId="0" fontId="3" fillId="4" borderId="0" xfId="0" applyFont="1" applyFill="1"/>
    <xf numFmtId="0" fontId="0" fillId="13" borderId="0" xfId="0" applyFill="1" applyProtection="1">
      <protection locked="0"/>
    </xf>
    <xf numFmtId="0" fontId="0" fillId="4" borderId="0" xfId="0" applyFill="1" applyProtection="1">
      <protection hidden="1"/>
    </xf>
    <xf numFmtId="0" fontId="0" fillId="13" borderId="0" xfId="0" applyFill="1" applyProtection="1">
      <protection hidden="1"/>
    </xf>
    <xf numFmtId="0" fontId="0" fillId="6" borderId="0" xfId="0" applyFill="1" applyProtection="1">
      <protection hidden="1"/>
    </xf>
    <xf numFmtId="0" fontId="11" fillId="4" borderId="0" xfId="0" applyFont="1" applyFill="1" applyProtection="1">
      <protection hidden="1"/>
    </xf>
    <xf numFmtId="0" fontId="0" fillId="6" borderId="0" xfId="0" applyFill="1" applyProtection="1">
      <protection locked="0"/>
    </xf>
    <xf numFmtId="0" fontId="0" fillId="8" borderId="0" xfId="0" applyFill="1" applyAlignment="1">
      <alignment horizontal="center" vertical="center"/>
    </xf>
    <xf numFmtId="0" fontId="3" fillId="4" borderId="0" xfId="0" applyFont="1" applyFill="1" applyProtection="1">
      <protection hidden="1"/>
    </xf>
    <xf numFmtId="0" fontId="0" fillId="6" borderId="0" xfId="0" applyFill="1" applyAlignment="1" applyProtection="1">
      <alignment horizontal="center" vertical="center"/>
      <protection locked="0"/>
    </xf>
    <xf numFmtId="0" fontId="16" fillId="0" borderId="0" xfId="0" applyFont="1"/>
    <xf numFmtId="0" fontId="3" fillId="0" borderId="0" xfId="0" applyFont="1" applyAlignment="1">
      <alignment vertical="top"/>
    </xf>
    <xf numFmtId="0" fontId="3" fillId="16" borderId="0" xfId="0" applyFont="1" applyFill="1"/>
    <xf numFmtId="0" fontId="0" fillId="16" borderId="0" xfId="0" applyFill="1"/>
    <xf numFmtId="0" fontId="4" fillId="2" borderId="0" xfId="0" applyFont="1" applyFill="1" applyAlignment="1">
      <alignment horizontal="center" vertical="center" wrapText="1"/>
    </xf>
    <xf numFmtId="0" fontId="5" fillId="3" borderId="0" xfId="0" applyFont="1" applyFill="1" applyAlignment="1" applyProtection="1">
      <alignment horizontal="center" vertical="center"/>
      <protection hidden="1"/>
    </xf>
    <xf numFmtId="44" fontId="3" fillId="0" borderId="0" xfId="0" applyNumberFormat="1" applyFont="1" applyAlignment="1" applyProtection="1">
      <alignment horizontal="left" vertical="center"/>
      <protection hidden="1"/>
    </xf>
    <xf numFmtId="0" fontId="3" fillId="0" borderId="0" xfId="0" applyFont="1" applyAlignment="1" applyProtection="1">
      <alignment wrapText="1"/>
      <protection hidden="1"/>
    </xf>
    <xf numFmtId="0" fontId="3" fillId="0" borderId="0" xfId="0" applyFont="1" applyProtection="1">
      <protection hidden="1"/>
    </xf>
    <xf numFmtId="0" fontId="7" fillId="7" borderId="0" xfId="0" applyFont="1" applyFill="1" applyAlignment="1">
      <alignment horizontal="center" vertical="center"/>
    </xf>
    <xf numFmtId="0" fontId="0" fillId="5" borderId="0" xfId="0" applyFill="1" applyAlignment="1">
      <alignment horizontal="left" vertical="top" wrapText="1"/>
    </xf>
    <xf numFmtId="0" fontId="0" fillId="5" borderId="0" xfId="0" applyFill="1" applyAlignment="1">
      <alignment horizontal="left" vertical="top"/>
    </xf>
    <xf numFmtId="0" fontId="10" fillId="0" borderId="0" xfId="0" applyFont="1" applyAlignment="1">
      <alignment horizontal="left" vertical="top" wrapText="1"/>
    </xf>
    <xf numFmtId="0" fontId="0" fillId="0" borderId="0" xfId="0" applyAlignment="1">
      <alignment horizontal="left" vertical="top"/>
    </xf>
    <xf numFmtId="0" fontId="3" fillId="11" borderId="0" xfId="0" applyFont="1" applyFill="1" applyAlignment="1">
      <alignment horizontal="center" vertical="center"/>
    </xf>
    <xf numFmtId="0" fontId="0" fillId="11" borderId="0" xfId="0" applyFill="1" applyAlignment="1">
      <alignment horizontal="center" vertical="center"/>
    </xf>
    <xf numFmtId="0" fontId="8" fillId="9" borderId="0" xfId="0" applyFont="1" applyFill="1" applyAlignment="1">
      <alignment horizontal="left" vertical="center"/>
    </xf>
    <xf numFmtId="0" fontId="0" fillId="0" borderId="0" xfId="0" applyAlignment="1">
      <alignment horizontal="left" vertical="top" wrapText="1"/>
    </xf>
    <xf numFmtId="0" fontId="3" fillId="10" borderId="0" xfId="0" applyFont="1" applyFill="1" applyAlignment="1">
      <alignment horizontal="center" vertical="center"/>
    </xf>
    <xf numFmtId="0" fontId="3" fillId="4" borderId="0" xfId="0" applyFont="1" applyFill="1" applyAlignment="1">
      <alignment horizontal="center"/>
    </xf>
    <xf numFmtId="0" fontId="0" fillId="4" borderId="0" xfId="0" applyFill="1" applyAlignment="1">
      <alignment horizontal="center"/>
    </xf>
    <xf numFmtId="0" fontId="15" fillId="11" borderId="0" xfId="0" applyFont="1" applyFill="1" applyAlignment="1">
      <alignment horizontal="center"/>
    </xf>
    <xf numFmtId="0" fontId="0" fillId="14"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center" vertical="center"/>
    </xf>
    <xf numFmtId="0" fontId="3" fillId="15" borderId="0" xfId="0" applyFont="1" applyFill="1" applyAlignment="1">
      <alignment horizontal="left" vertical="top"/>
    </xf>
    <xf numFmtId="0" fontId="0" fillId="15" borderId="0" xfId="0" applyFill="1" applyAlignment="1">
      <alignment horizontal="left" vertical="top" wrapText="1"/>
    </xf>
    <xf numFmtId="0" fontId="3" fillId="15" borderId="0" xfId="0" applyFont="1" applyFill="1" applyAlignment="1">
      <alignment vertical="center"/>
    </xf>
    <xf numFmtId="0" fontId="0" fillId="0" borderId="0" xfId="0" applyAlignment="1">
      <alignment wrapText="1"/>
    </xf>
    <xf numFmtId="0" fontId="3" fillId="15" borderId="0" xfId="0" applyFont="1" applyFill="1" applyAlignment="1">
      <alignment horizontal="left" vertical="center"/>
    </xf>
    <xf numFmtId="0" fontId="3" fillId="4" borderId="0" xfId="0" applyFont="1" applyFill="1" applyAlignment="1" applyProtection="1">
      <alignment horizontal="left" vertical="top" wrapText="1"/>
      <protection hidden="1"/>
    </xf>
    <xf numFmtId="0" fontId="3" fillId="4" borderId="0" xfId="0" applyFont="1" applyFill="1" applyAlignment="1" applyProtection="1">
      <alignment horizontal="left" vertical="top"/>
      <protection hidden="1"/>
    </xf>
    <xf numFmtId="0" fontId="3" fillId="13" borderId="0" xfId="0" applyFont="1" applyFill="1" applyAlignment="1">
      <alignment horizontal="left" vertical="top"/>
    </xf>
    <xf numFmtId="0" fontId="0" fillId="17" borderId="0" xfId="0" applyFill="1" applyAlignment="1">
      <alignment horizontal="left" vertical="top" wrapText="1"/>
    </xf>
    <xf numFmtId="0" fontId="0" fillId="17" borderId="0" xfId="0" applyFill="1" applyAlignment="1">
      <alignment horizontal="left" vertical="top"/>
    </xf>
    <xf numFmtId="0" fontId="3" fillId="17" borderId="0" xfId="0" applyFont="1" applyFill="1"/>
    <xf numFmtId="0" fontId="0" fillId="18" borderId="0" xfId="0" applyFill="1"/>
    <xf numFmtId="0" fontId="0" fillId="19" borderId="0" xfId="0" applyFill="1"/>
    <xf numFmtId="0" fontId="0" fillId="6" borderId="0" xfId="0" applyFont="1" applyFill="1" applyAlignment="1">
      <alignment horizontal="center" vertical="center"/>
    </xf>
    <xf numFmtId="0" fontId="0" fillId="12" borderId="0" xfId="0" applyFill="1" applyAlignment="1">
      <alignment horizontal="left" vertical="top"/>
    </xf>
    <xf numFmtId="0" fontId="0" fillId="0" borderId="0" xfId="0" applyProtection="1">
      <protection locked="0"/>
    </xf>
    <xf numFmtId="0" fontId="0" fillId="18" borderId="0" xfId="0" applyFill="1" applyProtection="1">
      <protection locked="0"/>
    </xf>
    <xf numFmtId="0" fontId="0" fillId="19" borderId="0" xfId="0" applyFill="1" applyProtection="1">
      <protection locked="0"/>
    </xf>
    <xf numFmtId="0" fontId="3" fillId="4" borderId="0" xfId="0" applyFont="1" applyFill="1" applyAlignment="1">
      <alignment horizontal="center" vertical="center"/>
    </xf>
    <xf numFmtId="0" fontId="3" fillId="4" borderId="0" xfId="0" applyFont="1" applyFill="1" applyAlignment="1" applyProtection="1">
      <alignment horizontal="center" vertical="top" wrapText="1"/>
      <protection hidden="1"/>
    </xf>
    <xf numFmtId="0" fontId="3" fillId="4" borderId="0" xfId="0" applyFont="1" applyFill="1" applyAlignment="1" applyProtection="1">
      <alignment horizontal="center" vertical="top"/>
      <protection hidden="1"/>
    </xf>
    <xf numFmtId="0" fontId="0" fillId="6" borderId="0" xfId="0" applyFill="1" applyProtection="1">
      <protection locked="0" hidden="1"/>
    </xf>
    <xf numFmtId="0" fontId="3" fillId="4" borderId="0" xfId="0" applyFont="1" applyFill="1" applyAlignment="1" applyProtection="1">
      <alignment horizontal="left" vertical="top"/>
      <protection hidden="1"/>
    </xf>
    <xf numFmtId="0" fontId="3" fillId="16" borderId="0" xfId="0" applyFont="1" applyFill="1" applyProtection="1">
      <protection hidden="1"/>
    </xf>
    <xf numFmtId="0" fontId="0" fillId="20" borderId="0" xfId="0" applyFill="1" applyProtection="1">
      <protection locked="0"/>
    </xf>
  </cellXfs>
  <cellStyles count="4">
    <cellStyle name="Comma" xfId="1" builtinId="3"/>
    <cellStyle name="Normal" xfId="0" builtinId="0"/>
    <cellStyle name="Percent" xfId="2" builtinId="5"/>
    <cellStyle name="Test_Style" xfId="3" xr:uid="{3B277DF3-20CD-4E13-86F0-439EDFA42CA4}"/>
  </cellStyles>
  <dxfs count="4">
    <dxf>
      <fill>
        <patternFill>
          <bgColor rgb="FFFF7C80"/>
        </patternFill>
      </fill>
    </dxf>
    <dxf>
      <fill>
        <patternFill>
          <bgColor rgb="FF92D050"/>
        </patternFill>
      </fill>
    </dxf>
    <dxf>
      <fill>
        <patternFill>
          <bgColor rgb="FF92D050"/>
        </patternFill>
      </fill>
    </dxf>
    <dxf>
      <fill>
        <patternFill>
          <bgColor theme="0" tint="-0.14996795556505021"/>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Automatation!$C$7</c:f>
              <c:strCache>
                <c:ptCount val="1"/>
                <c:pt idx="0">
                  <c:v>COGS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C8-43D1-8C14-EB01F0AFA7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44-43AF-91B2-240B2E4210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44-43AF-91B2-240B2E4210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Automatation!$D$6:$F$6</c:f>
              <c:numCache>
                <c:formatCode>mmm/yyyy</c:formatCode>
                <c:ptCount val="3"/>
                <c:pt idx="0">
                  <c:v>43831</c:v>
                </c:pt>
                <c:pt idx="1">
                  <c:v>43862</c:v>
                </c:pt>
                <c:pt idx="2">
                  <c:v>43891</c:v>
                </c:pt>
              </c:numCache>
            </c:numRef>
          </c:cat>
          <c:val>
            <c:numRef>
              <c:f>Automatation!$D$7:$F$7</c:f>
              <c:numCache>
                <c:formatCode>_("$"* #,##0.00_);_("$"* \(#,##0.00\);_("$"* "-"??_);_(@_)</c:formatCode>
                <c:ptCount val="3"/>
                <c:pt idx="0">
                  <c:v>7654</c:v>
                </c:pt>
                <c:pt idx="1">
                  <c:v>851</c:v>
                </c:pt>
                <c:pt idx="2">
                  <c:v>8956</c:v>
                </c:pt>
              </c:numCache>
            </c:numRef>
          </c:val>
          <c:extLst>
            <c:ext xmlns:c16="http://schemas.microsoft.com/office/drawing/2014/chart" uri="{C3380CC4-5D6E-409C-BE32-E72D297353CC}">
              <c16:uniqueId val="{00000000-E1C8-43D1-8C14-EB01F0AFA7B7}"/>
            </c:ext>
          </c:extLst>
        </c:ser>
        <c:ser>
          <c:idx val="1"/>
          <c:order val="1"/>
          <c:tx>
            <c:strRef>
              <c:f>Automatation!$C$8</c:f>
              <c:strCache>
                <c:ptCount val="1"/>
                <c:pt idx="0">
                  <c:v>Wages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FD44-43AF-91B2-240B2E4210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FD44-43AF-91B2-240B2E4210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FD44-43AF-91B2-240B2E4210A2}"/>
              </c:ext>
            </c:extLst>
          </c:dPt>
          <c:cat>
            <c:numRef>
              <c:f>Automatation!$D$6:$F$6</c:f>
              <c:numCache>
                <c:formatCode>mmm/yyyy</c:formatCode>
                <c:ptCount val="3"/>
                <c:pt idx="0">
                  <c:v>43831</c:v>
                </c:pt>
                <c:pt idx="1">
                  <c:v>43862</c:v>
                </c:pt>
                <c:pt idx="2">
                  <c:v>43891</c:v>
                </c:pt>
              </c:numCache>
            </c:numRef>
          </c:cat>
          <c:val>
            <c:numRef>
              <c:f>Automatation!$D$8:$F$8</c:f>
              <c:numCache>
                <c:formatCode>_(* #,##0.00_);_(* \(#,##0.00\);_(* "-"??_);_(@_)</c:formatCode>
                <c:ptCount val="3"/>
                <c:pt idx="0">
                  <c:v>501.29</c:v>
                </c:pt>
                <c:pt idx="1">
                  <c:v>501.37</c:v>
                </c:pt>
                <c:pt idx="2">
                  <c:v>666</c:v>
                </c:pt>
              </c:numCache>
            </c:numRef>
          </c:val>
          <c:extLst>
            <c:ext xmlns:c16="http://schemas.microsoft.com/office/drawing/2014/chart" uri="{C3380CC4-5D6E-409C-BE32-E72D297353CC}">
              <c16:uniqueId val="{00000001-E1C8-43D1-8C14-EB01F0AFA7B7}"/>
            </c:ext>
          </c:extLst>
        </c:ser>
        <c:ser>
          <c:idx val="2"/>
          <c:order val="2"/>
          <c:tx>
            <c:strRef>
              <c:f>Automatation!$C$9</c:f>
              <c:strCache>
                <c:ptCount val="1"/>
                <c:pt idx="0">
                  <c:v>Rent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FD44-43AF-91B2-240B2E4210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FD44-43AF-91B2-240B2E4210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FD44-43AF-91B2-240B2E4210A2}"/>
              </c:ext>
            </c:extLst>
          </c:dPt>
          <c:cat>
            <c:numRef>
              <c:f>Automatation!$D$6:$F$6</c:f>
              <c:numCache>
                <c:formatCode>mmm/yyyy</c:formatCode>
                <c:ptCount val="3"/>
                <c:pt idx="0">
                  <c:v>43831</c:v>
                </c:pt>
                <c:pt idx="1">
                  <c:v>43862</c:v>
                </c:pt>
                <c:pt idx="2">
                  <c:v>43891</c:v>
                </c:pt>
              </c:numCache>
            </c:numRef>
          </c:cat>
          <c:val>
            <c:numRef>
              <c:f>Automatation!$D$9:$F$9</c:f>
              <c:numCache>
                <c:formatCode>_(* #,##0.00_);_(* \(#,##0.00\);_(* "-"??_);_(@_)</c:formatCode>
                <c:ptCount val="3"/>
                <c:pt idx="0">
                  <c:v>127</c:v>
                </c:pt>
                <c:pt idx="1">
                  <c:v>1523.29</c:v>
                </c:pt>
                <c:pt idx="2">
                  <c:v>751.37</c:v>
                </c:pt>
              </c:numCache>
            </c:numRef>
          </c:val>
          <c:extLst>
            <c:ext xmlns:c16="http://schemas.microsoft.com/office/drawing/2014/chart" uri="{C3380CC4-5D6E-409C-BE32-E72D297353CC}">
              <c16:uniqueId val="{00000002-E1C8-43D1-8C14-EB01F0AFA7B7}"/>
            </c:ext>
          </c:extLst>
        </c:ser>
        <c:ser>
          <c:idx val="3"/>
          <c:order val="3"/>
          <c:tx>
            <c:strRef>
              <c:f>Automatation!$C$10</c:f>
              <c:strCache>
                <c:ptCount val="1"/>
                <c:pt idx="0">
                  <c:v>Supplies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3-FD44-43AF-91B2-240B2E4210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5-FD44-43AF-91B2-240B2E4210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FD44-43AF-91B2-240B2E4210A2}"/>
              </c:ext>
            </c:extLst>
          </c:dPt>
          <c:cat>
            <c:numRef>
              <c:f>Automatation!$D$6:$F$6</c:f>
              <c:numCache>
                <c:formatCode>mmm/yyyy</c:formatCode>
                <c:ptCount val="3"/>
                <c:pt idx="0">
                  <c:v>43831</c:v>
                </c:pt>
                <c:pt idx="1">
                  <c:v>43862</c:v>
                </c:pt>
                <c:pt idx="2">
                  <c:v>43891</c:v>
                </c:pt>
              </c:numCache>
            </c:numRef>
          </c:cat>
          <c:val>
            <c:numRef>
              <c:f>Automatation!$D$10:$F$10</c:f>
              <c:numCache>
                <c:formatCode>_(* #,##0.00_);_(* \(#,##0.00\);_(* "-"??_);_(@_)</c:formatCode>
                <c:ptCount val="3"/>
                <c:pt idx="0">
                  <c:v>6754</c:v>
                </c:pt>
                <c:pt idx="1">
                  <c:v>111</c:v>
                </c:pt>
                <c:pt idx="2">
                  <c:v>7649</c:v>
                </c:pt>
              </c:numCache>
            </c:numRef>
          </c:val>
          <c:extLst>
            <c:ext xmlns:c16="http://schemas.microsoft.com/office/drawing/2014/chart" uri="{C3380CC4-5D6E-409C-BE32-E72D297353CC}">
              <c16:uniqueId val="{00000003-E1C8-43D1-8C14-EB01F0AFA7B7}"/>
            </c:ext>
          </c:extLst>
        </c:ser>
        <c:ser>
          <c:idx val="4"/>
          <c:order val="4"/>
          <c:tx>
            <c:strRef>
              <c:f>Automatation!$C$11</c:f>
              <c:strCache>
                <c:ptCount val="1"/>
                <c:pt idx="0">
                  <c:v>Utilities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FD44-43AF-91B2-240B2E4210A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FD44-43AF-91B2-240B2E4210A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FD44-43AF-91B2-240B2E4210A2}"/>
              </c:ext>
            </c:extLst>
          </c:dPt>
          <c:cat>
            <c:numRef>
              <c:f>Automatation!$D$6:$F$6</c:f>
              <c:numCache>
                <c:formatCode>mmm/yyyy</c:formatCode>
                <c:ptCount val="3"/>
                <c:pt idx="0">
                  <c:v>43831</c:v>
                </c:pt>
                <c:pt idx="1">
                  <c:v>43862</c:v>
                </c:pt>
                <c:pt idx="2">
                  <c:v>43891</c:v>
                </c:pt>
              </c:numCache>
            </c:numRef>
          </c:cat>
          <c:val>
            <c:numRef>
              <c:f>Automatation!$D$11:$F$11</c:f>
              <c:numCache>
                <c:formatCode>_(* #,##0.00_);_(* \(#,##0.00\);_(* "-"??_);_(@_)</c:formatCode>
                <c:ptCount val="3"/>
                <c:pt idx="0">
                  <c:v>80</c:v>
                </c:pt>
                <c:pt idx="1">
                  <c:v>678</c:v>
                </c:pt>
                <c:pt idx="2">
                  <c:v>195</c:v>
                </c:pt>
              </c:numCache>
            </c:numRef>
          </c:val>
          <c:extLst>
            <c:ext xmlns:c16="http://schemas.microsoft.com/office/drawing/2014/chart" uri="{C3380CC4-5D6E-409C-BE32-E72D297353CC}">
              <c16:uniqueId val="{00000004-E1C8-43D1-8C14-EB01F0AFA7B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Gamma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'Gamma Distribution'!$A$30</c:f>
              <c:strCache>
                <c:ptCount val="1"/>
                <c:pt idx="0">
                  <c:v>Return(X)</c:v>
                </c:pt>
              </c:strCache>
            </c:strRef>
          </c:tx>
          <c:spPr>
            <a:ln w="28575" cap="rnd">
              <a:solidFill>
                <a:schemeClr val="accent1"/>
              </a:solidFill>
              <a:round/>
            </a:ln>
            <a:effectLst/>
          </c:spPr>
          <c:marker>
            <c:symbol val="none"/>
          </c:marker>
          <c:val>
            <c:numRef>
              <c:f>'Gamma Distribution'!$A$31:$A$51</c:f>
              <c:numCache>
                <c:formatCode>General</c:formatCode>
                <c:ptCount val="21"/>
                <c:pt idx="0">
                  <c:v>-0.1</c:v>
                </c:pt>
                <c:pt idx="1">
                  <c:v>-9.0000000000000011E-2</c:v>
                </c:pt>
                <c:pt idx="2">
                  <c:v>-8.0000000000000016E-2</c:v>
                </c:pt>
                <c:pt idx="3">
                  <c:v>-7.0000000000000021E-2</c:v>
                </c:pt>
                <c:pt idx="4">
                  <c:v>-6.0000000000000019E-2</c:v>
                </c:pt>
                <c:pt idx="5">
                  <c:v>-5.0000000000000017E-2</c:v>
                </c:pt>
                <c:pt idx="6">
                  <c:v>-4.0000000000000015E-2</c:v>
                </c:pt>
                <c:pt idx="7">
                  <c:v>-3.0000000000000013E-2</c:v>
                </c:pt>
                <c:pt idx="8">
                  <c:v>-2.0000000000000011E-2</c:v>
                </c:pt>
                <c:pt idx="9">
                  <c:v>-1.0000000000000011E-2</c:v>
                </c:pt>
                <c:pt idx="10">
                  <c:v>0</c:v>
                </c:pt>
                <c:pt idx="11">
                  <c:v>0.01</c:v>
                </c:pt>
                <c:pt idx="12">
                  <c:v>0.02</c:v>
                </c:pt>
                <c:pt idx="13">
                  <c:v>0.03</c:v>
                </c:pt>
                <c:pt idx="14">
                  <c:v>0.04</c:v>
                </c:pt>
                <c:pt idx="15">
                  <c:v>0.05</c:v>
                </c:pt>
                <c:pt idx="16">
                  <c:v>6.0000000000000005E-2</c:v>
                </c:pt>
                <c:pt idx="17">
                  <c:v>7.0000000000000007E-2</c:v>
                </c:pt>
                <c:pt idx="18">
                  <c:v>0.08</c:v>
                </c:pt>
                <c:pt idx="19">
                  <c:v>0.09</c:v>
                </c:pt>
                <c:pt idx="20">
                  <c:v>9.9999999999999992E-2</c:v>
                </c:pt>
              </c:numCache>
            </c:numRef>
          </c:val>
          <c:smooth val="0"/>
          <c:extLst>
            <c:ext xmlns:c16="http://schemas.microsoft.com/office/drawing/2014/chart" uri="{C3380CC4-5D6E-409C-BE32-E72D297353CC}">
              <c16:uniqueId val="{00000000-74C0-4407-891E-E5D62910A222}"/>
            </c:ext>
          </c:extLst>
        </c:ser>
        <c:ser>
          <c:idx val="1"/>
          <c:order val="1"/>
          <c:tx>
            <c:strRef>
              <c:f>'Gamma Distribution'!$B$30</c:f>
              <c:strCache>
                <c:ptCount val="1"/>
                <c:pt idx="0">
                  <c:v>PDF</c:v>
                </c:pt>
              </c:strCache>
            </c:strRef>
          </c:tx>
          <c:spPr>
            <a:ln w="28575" cap="rnd">
              <a:solidFill>
                <a:schemeClr val="accent2"/>
              </a:solidFill>
              <a:round/>
            </a:ln>
            <a:effectLst/>
          </c:spPr>
          <c:marker>
            <c:symbol val="none"/>
          </c:marker>
          <c:val>
            <c:numRef>
              <c:f>'Gamma Distribution'!$B$31:$B$51</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3.920794693227022E-2</c:v>
                </c:pt>
                <c:pt idx="12">
                  <c:v>7.6863155132185876E-2</c:v>
                </c:pt>
                <c:pt idx="13">
                  <c:v>0.11301174403010984</c:v>
                </c:pt>
                <c:pt idx="14">
                  <c:v>0.14769861542186166</c:v>
                </c:pt>
                <c:pt idx="15">
                  <c:v>0.18096748360719198</c:v>
                </c:pt>
                <c:pt idx="16">
                  <c:v>0.21286090481211775</c:v>
                </c:pt>
                <c:pt idx="17">
                  <c:v>0.24342030591166558</c:v>
                </c:pt>
                <c:pt idx="18">
                  <c:v>0.27268601246918756</c:v>
                </c:pt>
                <c:pt idx="19">
                  <c:v>0.30069727610805791</c:v>
                </c:pt>
                <c:pt idx="20">
                  <c:v>0.32749230123119261</c:v>
                </c:pt>
              </c:numCache>
            </c:numRef>
          </c:val>
          <c:smooth val="1"/>
          <c:extLst>
            <c:ext xmlns:c16="http://schemas.microsoft.com/office/drawing/2014/chart" uri="{C3380CC4-5D6E-409C-BE32-E72D297353CC}">
              <c16:uniqueId val="{00000001-74C0-4407-891E-E5D62910A222}"/>
            </c:ext>
          </c:extLst>
        </c:ser>
        <c:dLbls>
          <c:showLegendKey val="0"/>
          <c:showVal val="0"/>
          <c:showCatName val="0"/>
          <c:showSerName val="0"/>
          <c:showPercent val="0"/>
          <c:showBubbleSize val="0"/>
        </c:dLbls>
        <c:smooth val="0"/>
        <c:axId val="946122879"/>
        <c:axId val="946105599"/>
      </c:lineChart>
      <c:catAx>
        <c:axId val="9461228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05599"/>
        <c:crosses val="autoZero"/>
        <c:auto val="1"/>
        <c:lblAlgn val="ctr"/>
        <c:lblOffset val="100"/>
        <c:noMultiLvlLbl val="0"/>
      </c:catAx>
      <c:valAx>
        <c:axId val="946105599"/>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Chi-Squared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'Chi-Square Distribution'!$A$30</c:f>
              <c:strCache>
                <c:ptCount val="1"/>
                <c:pt idx="0">
                  <c:v>Return</c:v>
                </c:pt>
              </c:strCache>
            </c:strRef>
          </c:tx>
          <c:spPr>
            <a:ln w="28575" cap="rnd">
              <a:solidFill>
                <a:schemeClr val="accent1"/>
              </a:solidFill>
              <a:round/>
            </a:ln>
            <a:effectLst/>
          </c:spPr>
          <c:marker>
            <c:symbol val="none"/>
          </c:marker>
          <c:val>
            <c:numRef>
              <c:f>'Chi-Square Distribution'!$A$31:$A$51</c:f>
              <c:numCache>
                <c:formatCode>General</c:formatCode>
                <c:ptCount val="21"/>
                <c:pt idx="0">
                  <c:v>-0.05</c:v>
                </c:pt>
                <c:pt idx="1">
                  <c:v>-0.04</c:v>
                </c:pt>
                <c:pt idx="2">
                  <c:v>-0.03</c:v>
                </c:pt>
                <c:pt idx="3">
                  <c:v>-1.9999999999999997E-2</c:v>
                </c:pt>
                <c:pt idx="4">
                  <c:v>-9.9999999999999967E-3</c:v>
                </c:pt>
                <c:pt idx="5">
                  <c:v>0</c:v>
                </c:pt>
                <c:pt idx="6">
                  <c:v>0.01</c:v>
                </c:pt>
                <c:pt idx="7">
                  <c:v>0.02</c:v>
                </c:pt>
                <c:pt idx="8">
                  <c:v>0.03</c:v>
                </c:pt>
                <c:pt idx="9">
                  <c:v>0.04</c:v>
                </c:pt>
                <c:pt idx="10">
                  <c:v>0.05</c:v>
                </c:pt>
                <c:pt idx="11">
                  <c:v>6.0000000000000005E-2</c:v>
                </c:pt>
                <c:pt idx="12">
                  <c:v>7.0000000000000007E-2</c:v>
                </c:pt>
                <c:pt idx="13">
                  <c:v>0.08</c:v>
                </c:pt>
                <c:pt idx="14">
                  <c:v>0.09</c:v>
                </c:pt>
                <c:pt idx="15">
                  <c:v>9.9999999999999992E-2</c:v>
                </c:pt>
                <c:pt idx="16">
                  <c:v>0.10999999999999999</c:v>
                </c:pt>
                <c:pt idx="17">
                  <c:v>0.11999999999999998</c:v>
                </c:pt>
                <c:pt idx="18">
                  <c:v>0.12999999999999998</c:v>
                </c:pt>
                <c:pt idx="19">
                  <c:v>0.13999999999999999</c:v>
                </c:pt>
                <c:pt idx="20">
                  <c:v>0.15</c:v>
                </c:pt>
              </c:numCache>
            </c:numRef>
          </c:val>
          <c:smooth val="0"/>
          <c:extLst>
            <c:ext xmlns:c16="http://schemas.microsoft.com/office/drawing/2014/chart" uri="{C3380CC4-5D6E-409C-BE32-E72D297353CC}">
              <c16:uniqueId val="{00000000-6EA5-493D-81E4-8CC4C51A37D6}"/>
            </c:ext>
          </c:extLst>
        </c:ser>
        <c:ser>
          <c:idx val="1"/>
          <c:order val="1"/>
          <c:tx>
            <c:strRef>
              <c:f>'Chi-Square Distribution'!$B$30</c:f>
              <c:strCache>
                <c:ptCount val="1"/>
                <c:pt idx="0">
                  <c:v>PDF</c:v>
                </c:pt>
              </c:strCache>
            </c:strRef>
          </c:tx>
          <c:spPr>
            <a:ln w="28575" cap="rnd">
              <a:solidFill>
                <a:schemeClr val="accent2"/>
              </a:solidFill>
              <a:round/>
            </a:ln>
            <a:effectLst/>
          </c:spPr>
          <c:marker>
            <c:symbol val="none"/>
          </c:marker>
          <c:val>
            <c:numRef>
              <c:f>'Chi-Square Distribution'!$B$31:$B$51</c:f>
              <c:numCache>
                <c:formatCode>General</c:formatCode>
                <c:ptCount val="21"/>
                <c:pt idx="0">
                  <c:v>0</c:v>
                </c:pt>
                <c:pt idx="1">
                  <c:v>0</c:v>
                </c:pt>
                <c:pt idx="2">
                  <c:v>0</c:v>
                </c:pt>
                <c:pt idx="3">
                  <c:v>0</c:v>
                </c:pt>
                <c:pt idx="4">
                  <c:v>0</c:v>
                </c:pt>
                <c:pt idx="5">
                  <c:v>1</c:v>
                </c:pt>
                <c:pt idx="6">
                  <c:v>0.99999999999997402</c:v>
                </c:pt>
                <c:pt idx="7">
                  <c:v>0.99999999999917355</c:v>
                </c:pt>
                <c:pt idx="8">
                  <c:v>0.99999999999375044</c:v>
                </c:pt>
                <c:pt idx="9">
                  <c:v>0.99999999997377398</c:v>
                </c:pt>
                <c:pt idx="10">
                  <c:v>0.9999999999202972</c:v>
                </c:pt>
                <c:pt idx="11">
                  <c:v>0.99999999980249799</c:v>
                </c:pt>
                <c:pt idx="12">
                  <c:v>0.99999999957489383</c:v>
                </c:pt>
                <c:pt idx="13">
                  <c:v>0.99999999917462912</c:v>
                </c:pt>
                <c:pt idx="14">
                  <c:v>0.99999999851883303</c:v>
                </c:pt>
                <c:pt idx="15">
                  <c:v>0.9999999975020486</c:v>
                </c:pt>
                <c:pt idx="16">
                  <c:v>0.99999999599373091</c:v>
                </c:pt>
                <c:pt idx="17">
                  <c:v>0.9999999938358124</c:v>
                </c:pt>
                <c:pt idx="18">
                  <c:v>0.99999999084033642</c:v>
                </c:pt>
                <c:pt idx="19">
                  <c:v>0.99999998678715607</c:v>
                </c:pt>
                <c:pt idx="20">
                  <c:v>0.99999998142169866</c:v>
                </c:pt>
              </c:numCache>
            </c:numRef>
          </c:val>
          <c:smooth val="1"/>
          <c:extLst>
            <c:ext xmlns:c16="http://schemas.microsoft.com/office/drawing/2014/chart" uri="{C3380CC4-5D6E-409C-BE32-E72D297353CC}">
              <c16:uniqueId val="{00000001-6EA5-493D-81E4-8CC4C51A37D6}"/>
            </c:ext>
          </c:extLst>
        </c:ser>
        <c:dLbls>
          <c:showLegendKey val="0"/>
          <c:showVal val="0"/>
          <c:showCatName val="0"/>
          <c:showSerName val="0"/>
          <c:showPercent val="0"/>
          <c:showBubbleSize val="0"/>
        </c:dLbls>
        <c:smooth val="0"/>
        <c:axId val="149511247"/>
        <c:axId val="149524207"/>
      </c:lineChart>
      <c:catAx>
        <c:axId val="149511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24207"/>
        <c:crosses val="autoZero"/>
        <c:auto val="1"/>
        <c:lblAlgn val="ctr"/>
        <c:lblOffset val="100"/>
        <c:noMultiLvlLbl val="0"/>
      </c:catAx>
      <c:valAx>
        <c:axId val="14952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Automatation!$G$6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838-4BAE-8C5D-327527AA29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838-4BAE-8C5D-327527AA29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838-4BAE-8C5D-327527AA29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838-4BAE-8C5D-327527AA29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838-4BAE-8C5D-327527AA29C4}"/>
              </c:ext>
            </c:extLst>
          </c:dPt>
          <c:dLbls>
            <c:delete val="1"/>
          </c:dLbls>
          <c:cat>
            <c:strRef>
              <c:f>Automatation!$C$7:$C$11</c:f>
              <c:strCache>
                <c:ptCount val="5"/>
                <c:pt idx="0">
                  <c:v>COGS</c:v>
                </c:pt>
                <c:pt idx="1">
                  <c:v>Wages</c:v>
                </c:pt>
                <c:pt idx="2">
                  <c:v>Rent</c:v>
                </c:pt>
                <c:pt idx="3">
                  <c:v>Supplies</c:v>
                </c:pt>
                <c:pt idx="4">
                  <c:v>Utilities</c:v>
                </c:pt>
              </c:strCache>
            </c:strRef>
          </c:cat>
          <c:val>
            <c:numRef>
              <c:f>Automatation!$G$7:$G$11</c:f>
              <c:numCache>
                <c:formatCode>_("$"* #,##0.00_);_("$"* \(#,##0.00\);_("$"* "-"??_);_(@_)</c:formatCode>
                <c:ptCount val="5"/>
                <c:pt idx="0">
                  <c:v>17461</c:v>
                </c:pt>
                <c:pt idx="1">
                  <c:v>1668.66</c:v>
                </c:pt>
                <c:pt idx="2">
                  <c:v>2401.66</c:v>
                </c:pt>
                <c:pt idx="3">
                  <c:v>14514</c:v>
                </c:pt>
                <c:pt idx="4">
                  <c:v>953</c:v>
                </c:pt>
              </c:numCache>
            </c:numRef>
          </c:val>
          <c:extLst>
            <c:ext xmlns:c16="http://schemas.microsoft.com/office/drawing/2014/chart" uri="{C3380CC4-5D6E-409C-BE32-E72D297353CC}">
              <c16:uniqueId val="{00000000-9B74-49F3-8980-17854AB3481E}"/>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Birnouli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'Birnouli Distribution'!$C$22</c:f>
              <c:strCache>
                <c:ptCount val="1"/>
                <c:pt idx="0">
                  <c:v>Success</c:v>
                </c:pt>
              </c:strCache>
            </c:strRef>
          </c:tx>
          <c:spPr>
            <a:solidFill>
              <a:schemeClr val="accent1"/>
            </a:solidFill>
            <a:ln>
              <a:noFill/>
            </a:ln>
            <a:effectLst/>
          </c:spPr>
          <c:invertIfNegative val="0"/>
          <c:cat>
            <c:strRef>
              <c:f>'Birnouli Distribution'!$D$21:$E$21</c:f>
              <c:strCache>
                <c:ptCount val="2"/>
                <c:pt idx="0">
                  <c:v>Prob. P(x)</c:v>
                </c:pt>
                <c:pt idx="1">
                  <c:v>P(X=outcome)</c:v>
                </c:pt>
              </c:strCache>
            </c:strRef>
          </c:cat>
          <c:val>
            <c:numRef>
              <c:f>'Birnouli Distribution'!$D$22:$E$22</c:f>
              <c:numCache>
                <c:formatCode>General</c:formatCode>
                <c:ptCount val="2"/>
                <c:pt idx="0">
                  <c:v>0.8985373547494</c:v>
                </c:pt>
                <c:pt idx="1">
                  <c:v>0.8985373547494</c:v>
                </c:pt>
              </c:numCache>
            </c:numRef>
          </c:val>
          <c:extLst>
            <c:ext xmlns:c16="http://schemas.microsoft.com/office/drawing/2014/chart" uri="{C3380CC4-5D6E-409C-BE32-E72D297353CC}">
              <c16:uniqueId val="{00000000-F6A5-48A0-B604-8F9BA5718379}"/>
            </c:ext>
          </c:extLst>
        </c:ser>
        <c:ser>
          <c:idx val="1"/>
          <c:order val="1"/>
          <c:tx>
            <c:strRef>
              <c:f>'Birnouli Distribution'!$C$23</c:f>
              <c:strCache>
                <c:ptCount val="1"/>
                <c:pt idx="0">
                  <c:v>Failure</c:v>
                </c:pt>
              </c:strCache>
            </c:strRef>
          </c:tx>
          <c:spPr>
            <a:solidFill>
              <a:schemeClr val="accent2"/>
            </a:solidFill>
            <a:ln>
              <a:noFill/>
            </a:ln>
            <a:effectLst/>
          </c:spPr>
          <c:invertIfNegative val="0"/>
          <c:cat>
            <c:strRef>
              <c:f>'Birnouli Distribution'!$D$21:$E$21</c:f>
              <c:strCache>
                <c:ptCount val="2"/>
                <c:pt idx="0">
                  <c:v>Prob. P(x)</c:v>
                </c:pt>
                <c:pt idx="1">
                  <c:v>P(X=outcome)</c:v>
                </c:pt>
              </c:strCache>
            </c:strRef>
          </c:cat>
          <c:val>
            <c:numRef>
              <c:f>'Birnouli Distribution'!$D$23:$E$23</c:f>
              <c:numCache>
                <c:formatCode>General</c:formatCode>
                <c:ptCount val="2"/>
                <c:pt idx="0">
                  <c:v>0.1014626452506</c:v>
                </c:pt>
                <c:pt idx="1">
                  <c:v>0.1014626452506</c:v>
                </c:pt>
              </c:numCache>
            </c:numRef>
          </c:val>
          <c:extLst>
            <c:ext xmlns:c16="http://schemas.microsoft.com/office/drawing/2014/chart" uri="{C3380CC4-5D6E-409C-BE32-E72D297353CC}">
              <c16:uniqueId val="{00000001-F6A5-48A0-B604-8F9BA5718379}"/>
            </c:ext>
          </c:extLst>
        </c:ser>
        <c:dLbls>
          <c:showLegendKey val="0"/>
          <c:showVal val="0"/>
          <c:showCatName val="0"/>
          <c:showSerName val="0"/>
          <c:showPercent val="0"/>
          <c:showBubbleSize val="0"/>
        </c:dLbls>
        <c:gapWidth val="219"/>
        <c:overlap val="-27"/>
        <c:axId val="1658837695"/>
        <c:axId val="1658840575"/>
      </c:barChart>
      <c:catAx>
        <c:axId val="165883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Input</a:t>
                </a:r>
                <a:r>
                  <a:rPr lang="en-US" baseline="0"/>
                  <a:t> Data</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40575"/>
        <c:crosses val="autoZero"/>
        <c:auto val="1"/>
        <c:lblAlgn val="ctr"/>
        <c:lblOffset val="100"/>
        <c:noMultiLvlLbl val="0"/>
      </c:catAx>
      <c:valAx>
        <c:axId val="165884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37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Binomial</a:t>
            </a:r>
            <a:r>
              <a:rPr lang="en-US" baseline="0"/>
              <a:t> Distribution</a:t>
            </a:r>
            <a:endParaRPr lang="en-US"/>
          </a:p>
        </c:rich>
      </c:tx>
      <c:layout>
        <c:manualLayout>
          <c:xMode val="edge"/>
          <c:yMode val="edge"/>
          <c:x val="0.39282633420822405"/>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Category+Sheet3!$B$33:$B$43</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'Binomial Distribution'!$B$33:$B$43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'Binomial Distribution'!$C$33:$C$43</c:f>
              <c:numCache>
                <c:formatCode>General</c:formatCode>
                <c:ptCount val="11"/>
                <c:pt idx="0">
                  <c:v>9.765625E-4</c:v>
                </c:pt>
                <c:pt idx="1">
                  <c:v>9.7656250000000017E-3</c:v>
                </c:pt>
                <c:pt idx="2">
                  <c:v>4.3945312499999972E-2</c:v>
                </c:pt>
                <c:pt idx="3">
                  <c:v>0.11718750000000003</c:v>
                </c:pt>
                <c:pt idx="4">
                  <c:v>0.20507812500000006</c:v>
                </c:pt>
                <c:pt idx="5">
                  <c:v>0.24609375000000008</c:v>
                </c:pt>
                <c:pt idx="6">
                  <c:v>0.20507812500000006</c:v>
                </c:pt>
                <c:pt idx="7">
                  <c:v>0.11718750000000003</c:v>
                </c:pt>
                <c:pt idx="8">
                  <c:v>4.3945312499999986E-2</c:v>
                </c:pt>
                <c:pt idx="9">
                  <c:v>9.7656250000000017E-3</c:v>
                </c:pt>
                <c:pt idx="10">
                  <c:v>9.765625E-4</c:v>
                </c:pt>
              </c:numCache>
            </c:numRef>
          </c:yVal>
          <c:smooth val="1"/>
          <c:extLst>
            <c:ext xmlns:c16="http://schemas.microsoft.com/office/drawing/2014/chart" uri="{C3380CC4-5D6E-409C-BE32-E72D297353CC}">
              <c16:uniqueId val="{00000000-19E9-4B74-99A0-9CBAAF2FB4F4}"/>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'Binomial Distribution'!$B$33:$B$43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'Binomial Distribution'!$D$32</c:f>
              <c:numCache>
                <c:formatCode>General</c:formatCode>
                <c:ptCount val="1"/>
                <c:pt idx="0">
                  <c:v>0.5</c:v>
                </c:pt>
              </c:numCache>
            </c:numRef>
          </c:yVal>
          <c:smooth val="1"/>
          <c:extLst>
            <c:ext xmlns:c16="http://schemas.microsoft.com/office/drawing/2014/chart" uri="{C3380CC4-5D6E-409C-BE32-E72D297353CC}">
              <c16:uniqueId val="{00000001-19E9-4B74-99A0-9CBAAF2FB4F4}"/>
            </c:ext>
          </c:extLst>
        </c:ser>
        <c:dLbls>
          <c:showLegendKey val="0"/>
          <c:showVal val="0"/>
          <c:showCatName val="0"/>
          <c:showSerName val="0"/>
          <c:showPercent val="0"/>
          <c:showBubbleSize val="0"/>
        </c:dLbls>
        <c:axId val="1301965408"/>
        <c:axId val="1301949568"/>
      </c:scatterChart>
      <c:valAx>
        <c:axId val="130196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49568"/>
        <c:crosses val="autoZero"/>
        <c:crossBetween val="midCat"/>
      </c:valAx>
      <c:valAx>
        <c:axId val="130194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965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Poisson Distribution</a:t>
            </a:r>
          </a:p>
        </c:rich>
      </c:tx>
      <c:layout>
        <c:manualLayout>
          <c:xMode val="edge"/>
          <c:yMode val="edge"/>
          <c:x val="0.32692670787052985"/>
          <c:y val="4.8454080313548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'Poisson Distribution'!$B$25:$C$25</c:f>
              <c:strCache>
                <c:ptCount val="2"/>
                <c:pt idx="0">
                  <c:v>Nbr_Evnt</c:v>
                </c:pt>
                <c:pt idx="1">
                  <c:v>Proba</c:v>
                </c:pt>
              </c:strCache>
            </c:strRef>
          </c:cat>
          <c:val>
            <c:numRef>
              <c:f>'Poisson Distribution'!$B$26:$C$26</c:f>
              <c:numCache>
                <c:formatCode>General</c:formatCode>
                <c:ptCount val="2"/>
                <c:pt idx="0">
                  <c:v>3</c:v>
                </c:pt>
                <c:pt idx="1">
                  <c:v>0.18044704431548364</c:v>
                </c:pt>
              </c:numCache>
            </c:numRef>
          </c:val>
          <c:extLst>
            <c:ext xmlns:c16="http://schemas.microsoft.com/office/drawing/2014/chart" uri="{C3380CC4-5D6E-409C-BE32-E72D297353CC}">
              <c16:uniqueId val="{00000000-30F9-4B1F-9BD5-B8377BD33090}"/>
            </c:ext>
          </c:extLst>
        </c:ser>
        <c:dLbls>
          <c:showLegendKey val="0"/>
          <c:showVal val="0"/>
          <c:showCatName val="0"/>
          <c:showSerName val="0"/>
          <c:showPercent val="0"/>
          <c:showBubbleSize val="0"/>
        </c:dLbls>
        <c:gapWidth val="219"/>
        <c:overlap val="-27"/>
        <c:axId val="1107261839"/>
        <c:axId val="1107264719"/>
      </c:barChart>
      <c:catAx>
        <c:axId val="110726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64719"/>
        <c:crosses val="autoZero"/>
        <c:auto val="1"/>
        <c:lblAlgn val="ctr"/>
        <c:lblOffset val="100"/>
        <c:noMultiLvlLbl val="0"/>
      </c:catAx>
      <c:valAx>
        <c:axId val="11072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6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Geometric Distribution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'Geometric distribution'!$B$24</c:f>
              <c:strCache>
                <c:ptCount val="1"/>
                <c:pt idx="0">
                  <c:v>Nbr_Flips</c:v>
                </c:pt>
              </c:strCache>
            </c:strRef>
          </c:tx>
          <c:spPr>
            <a:solidFill>
              <a:schemeClr val="accent1"/>
            </a:solidFill>
            <a:ln>
              <a:noFill/>
            </a:ln>
            <a:effectLst/>
          </c:spPr>
          <c:invertIfNegative val="0"/>
          <c:val>
            <c:numRef>
              <c:f>'Geometric distribution'!$B$25:$B$34</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7265-4B5B-BBAE-AD8ABE7D6F0B}"/>
            </c:ext>
          </c:extLst>
        </c:ser>
        <c:ser>
          <c:idx val="1"/>
          <c:order val="1"/>
          <c:tx>
            <c:strRef>
              <c:f>'Geometric distribution'!$C$24</c:f>
              <c:strCache>
                <c:ptCount val="1"/>
                <c:pt idx="0">
                  <c:v>Probab.</c:v>
                </c:pt>
              </c:strCache>
            </c:strRef>
          </c:tx>
          <c:spPr>
            <a:solidFill>
              <a:schemeClr val="accent2"/>
            </a:solidFill>
            <a:ln>
              <a:noFill/>
            </a:ln>
            <a:effectLst/>
          </c:spPr>
          <c:invertIfNegative val="0"/>
          <c:val>
            <c:numRef>
              <c:f>'Geometric distribution'!$C$25:$C$34</c:f>
              <c:numCache>
                <c:formatCode>General</c:formatCode>
                <c:ptCount val="10"/>
                <c:pt idx="0">
                  <c:v>0.3</c:v>
                </c:pt>
                <c:pt idx="1">
                  <c:v>0.21</c:v>
                </c:pt>
                <c:pt idx="2">
                  <c:v>0.14699999999999996</c:v>
                </c:pt>
                <c:pt idx="3">
                  <c:v>0.10289999999999998</c:v>
                </c:pt>
                <c:pt idx="4">
                  <c:v>7.2029999999999969E-2</c:v>
                </c:pt>
                <c:pt idx="5">
                  <c:v>5.042099999999998E-2</c:v>
                </c:pt>
                <c:pt idx="6">
                  <c:v>3.5294699999999984E-2</c:v>
                </c:pt>
                <c:pt idx="7">
                  <c:v>2.4706289999999985E-2</c:v>
                </c:pt>
                <c:pt idx="8">
                  <c:v>1.7294402999999989E-2</c:v>
                </c:pt>
                <c:pt idx="9">
                  <c:v>1.2106082099999992E-2</c:v>
                </c:pt>
              </c:numCache>
            </c:numRef>
          </c:val>
          <c:extLst>
            <c:ext xmlns:c16="http://schemas.microsoft.com/office/drawing/2014/chart" uri="{C3380CC4-5D6E-409C-BE32-E72D297353CC}">
              <c16:uniqueId val="{00000001-7265-4B5B-BBAE-AD8ABE7D6F0B}"/>
            </c:ext>
          </c:extLst>
        </c:ser>
        <c:dLbls>
          <c:showLegendKey val="0"/>
          <c:showVal val="0"/>
          <c:showCatName val="0"/>
          <c:showSerName val="0"/>
          <c:showPercent val="0"/>
          <c:showBubbleSize val="0"/>
        </c:dLbls>
        <c:gapWidth val="219"/>
        <c:overlap val="-27"/>
        <c:axId val="1119252159"/>
        <c:axId val="1658842015"/>
      </c:barChart>
      <c:catAx>
        <c:axId val="11192521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842015"/>
        <c:crosses val="autoZero"/>
        <c:auto val="1"/>
        <c:lblAlgn val="ctr"/>
        <c:lblOffset val="100"/>
        <c:noMultiLvlLbl val="0"/>
      </c:catAx>
      <c:valAx>
        <c:axId val="16588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52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Height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'Normal Distribution'!$F$31:$F$38</c:f>
              <c:strCache>
                <c:ptCount val="8"/>
                <c:pt idx="0">
                  <c:v>160-165</c:v>
                </c:pt>
                <c:pt idx="1">
                  <c:v>165-170</c:v>
                </c:pt>
                <c:pt idx="2">
                  <c:v>170-175</c:v>
                </c:pt>
                <c:pt idx="3">
                  <c:v>175-180</c:v>
                </c:pt>
                <c:pt idx="4">
                  <c:v>180-185</c:v>
                </c:pt>
                <c:pt idx="5">
                  <c:v>185-190</c:v>
                </c:pt>
                <c:pt idx="6">
                  <c:v>190-195</c:v>
                </c:pt>
                <c:pt idx="7">
                  <c:v>195-200</c:v>
                </c:pt>
              </c:strCache>
            </c:strRef>
          </c:cat>
          <c:val>
            <c:numRef>
              <c:f>'Normal Distribution'!$G$31:$G$38</c:f>
              <c:numCache>
                <c:formatCode>General</c:formatCode>
                <c:ptCount val="8"/>
                <c:pt idx="0">
                  <c:v>0.02</c:v>
                </c:pt>
                <c:pt idx="1">
                  <c:v>0.02</c:v>
                </c:pt>
                <c:pt idx="2">
                  <c:v>0.02</c:v>
                </c:pt>
                <c:pt idx="3">
                  <c:v>0.02</c:v>
                </c:pt>
                <c:pt idx="4">
                  <c:v>0.7</c:v>
                </c:pt>
                <c:pt idx="5">
                  <c:v>0.9</c:v>
                </c:pt>
                <c:pt idx="6">
                  <c:v>0.93</c:v>
                </c:pt>
                <c:pt idx="7">
                  <c:v>0.93</c:v>
                </c:pt>
              </c:numCache>
            </c:numRef>
          </c:val>
          <c:extLst>
            <c:ext xmlns:c16="http://schemas.microsoft.com/office/drawing/2014/chart" uri="{C3380CC4-5D6E-409C-BE32-E72D297353CC}">
              <c16:uniqueId val="{00000000-B74B-4E68-9087-5C9B5505B668}"/>
            </c:ext>
          </c:extLst>
        </c:ser>
        <c:dLbls>
          <c:showLegendKey val="0"/>
          <c:showVal val="0"/>
          <c:showCatName val="0"/>
          <c:showSerName val="0"/>
          <c:showPercent val="0"/>
          <c:showBubbleSize val="0"/>
        </c:dLbls>
        <c:gapWidth val="219"/>
        <c:overlap val="-27"/>
        <c:axId val="1670541087"/>
        <c:axId val="1670549247"/>
      </c:barChart>
      <c:catAx>
        <c:axId val="167054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49247"/>
        <c:crosses val="autoZero"/>
        <c:auto val="1"/>
        <c:lblAlgn val="ctr"/>
        <c:lblOffset val="100"/>
        <c:noMultiLvlLbl val="0"/>
      </c:catAx>
      <c:valAx>
        <c:axId val="167054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54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Distribution</a:t>
            </a:r>
          </a:p>
        </c:rich>
      </c:tx>
      <c:layout>
        <c:manualLayout>
          <c:xMode val="edge"/>
          <c:yMode val="edge"/>
          <c:x val="0.31338188976377951"/>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'Exponential Distribution'!$A$29</c:f>
              <c:strCache>
                <c:ptCount val="1"/>
                <c:pt idx="0">
                  <c:v>Time
Between
Arrivals</c:v>
                </c:pt>
              </c:strCache>
            </c:strRef>
          </c:tx>
          <c:spPr>
            <a:solidFill>
              <a:schemeClr val="accent1"/>
            </a:solidFill>
            <a:ln>
              <a:noFill/>
            </a:ln>
            <a:effectLst/>
          </c:spPr>
          <c:invertIfNegative val="0"/>
          <c:val>
            <c:numRef>
              <c:f>'Exponential Distribution'!$A$31:$A$131</c:f>
              <c:numCache>
                <c:formatCode>General</c:formatCode>
                <c:ptCount val="101"/>
                <c:pt idx="0">
                  <c:v>4.639119881429371E-2</c:v>
                </c:pt>
                <c:pt idx="1">
                  <c:v>0.17217762166547346</c:v>
                </c:pt>
                <c:pt idx="2">
                  <c:v>0.11528666596271113</c:v>
                </c:pt>
                <c:pt idx="3">
                  <c:v>0.15852072570811904</c:v>
                </c:pt>
                <c:pt idx="4">
                  <c:v>7.6050793021133323E-2</c:v>
                </c:pt>
                <c:pt idx="5">
                  <c:v>3.5500647477155645E-2</c:v>
                </c:pt>
                <c:pt idx="6">
                  <c:v>2.9895694674775979E-2</c:v>
                </c:pt>
                <c:pt idx="7">
                  <c:v>0.38320892157114717</c:v>
                </c:pt>
                <c:pt idx="8">
                  <c:v>0.1796039130338121</c:v>
                </c:pt>
                <c:pt idx="9">
                  <c:v>0.50835217699573698</c:v>
                </c:pt>
                <c:pt idx="10">
                  <c:v>9.5416640829759189E-2</c:v>
                </c:pt>
                <c:pt idx="11">
                  <c:v>0.23884844167751582</c:v>
                </c:pt>
                <c:pt idx="12">
                  <c:v>2.5410110030140407E-2</c:v>
                </c:pt>
                <c:pt idx="13">
                  <c:v>9.258218059858217E-2</c:v>
                </c:pt>
                <c:pt idx="14">
                  <c:v>0.74533603928365189</c:v>
                </c:pt>
                <c:pt idx="15">
                  <c:v>8.8985501991855509E-2</c:v>
                </c:pt>
                <c:pt idx="16">
                  <c:v>0.37423590328571887</c:v>
                </c:pt>
                <c:pt idx="17">
                  <c:v>0.78585551274656207</c:v>
                </c:pt>
                <c:pt idx="18">
                  <c:v>0.46845664474773263</c:v>
                </c:pt>
                <c:pt idx="19">
                  <c:v>0.47919629244742784</c:v>
                </c:pt>
                <c:pt idx="20">
                  <c:v>0.12162986465230315</c:v>
                </c:pt>
                <c:pt idx="21">
                  <c:v>6.8836186557215198E-2</c:v>
                </c:pt>
                <c:pt idx="22">
                  <c:v>1.0926905177866639</c:v>
                </c:pt>
                <c:pt idx="23">
                  <c:v>8.1551982867258496E-2</c:v>
                </c:pt>
                <c:pt idx="24">
                  <c:v>0.24394933142979</c:v>
                </c:pt>
                <c:pt idx="25">
                  <c:v>0.41740491467543411</c:v>
                </c:pt>
                <c:pt idx="26">
                  <c:v>0.26631599474874446</c:v>
                </c:pt>
                <c:pt idx="27">
                  <c:v>0.46808028596631629</c:v>
                </c:pt>
                <c:pt idx="28">
                  <c:v>4.9733063793529243E-2</c:v>
                </c:pt>
                <c:pt idx="29">
                  <c:v>0.14633018567135864</c:v>
                </c:pt>
                <c:pt idx="30">
                  <c:v>0.33781242189700883</c:v>
                </c:pt>
                <c:pt idx="31">
                  <c:v>0.47740207317479966</c:v>
                </c:pt>
                <c:pt idx="32">
                  <c:v>7.7037520283044059E-2</c:v>
                </c:pt>
                <c:pt idx="33">
                  <c:v>0.20048702341533253</c:v>
                </c:pt>
                <c:pt idx="34">
                  <c:v>0.27836757447341487</c:v>
                </c:pt>
                <c:pt idx="35">
                  <c:v>0.19527646295749426</c:v>
                </c:pt>
                <c:pt idx="36">
                  <c:v>0.1769284433966701</c:v>
                </c:pt>
                <c:pt idx="37">
                  <c:v>0.12996599373493256</c:v>
                </c:pt>
                <c:pt idx="38">
                  <c:v>0.50346524153816019</c:v>
                </c:pt>
                <c:pt idx="39">
                  <c:v>0.61391798444509105</c:v>
                </c:pt>
                <c:pt idx="40">
                  <c:v>7.4513443357913919E-2</c:v>
                </c:pt>
                <c:pt idx="41">
                  <c:v>0.73104978714895386</c:v>
                </c:pt>
                <c:pt idx="42">
                  <c:v>0.2640343722600611</c:v>
                </c:pt>
                <c:pt idx="43">
                  <c:v>0.2913418053054328</c:v>
                </c:pt>
                <c:pt idx="44">
                  <c:v>0.26173262204120606</c:v>
                </c:pt>
                <c:pt idx="45">
                  <c:v>4.4506219839057247E-2</c:v>
                </c:pt>
                <c:pt idx="46">
                  <c:v>0.29256095113297348</c:v>
                </c:pt>
                <c:pt idx="47">
                  <c:v>2.878943289898445E-2</c:v>
                </c:pt>
                <c:pt idx="48">
                  <c:v>0.24326523350619111</c:v>
                </c:pt>
                <c:pt idx="49">
                  <c:v>0.48592389907299088</c:v>
                </c:pt>
                <c:pt idx="50">
                  <c:v>8.0420580563767816E-2</c:v>
                </c:pt>
                <c:pt idx="51">
                  <c:v>0.16008290826480809</c:v>
                </c:pt>
                <c:pt idx="52">
                  <c:v>0.18776942284164708</c:v>
                </c:pt>
                <c:pt idx="53">
                  <c:v>3.7413686901960078E-2</c:v>
                </c:pt>
                <c:pt idx="54">
                  <c:v>0.21895624694306592</c:v>
                </c:pt>
                <c:pt idx="55">
                  <c:v>0.52401431706360568</c:v>
                </c:pt>
                <c:pt idx="56">
                  <c:v>0.20293288535053372</c:v>
                </c:pt>
                <c:pt idx="57">
                  <c:v>0.39293931973571605</c:v>
                </c:pt>
                <c:pt idx="58">
                  <c:v>1.6905539523529786E-2</c:v>
                </c:pt>
                <c:pt idx="59">
                  <c:v>0.16139523943106365</c:v>
                </c:pt>
                <c:pt idx="60">
                  <c:v>9.821646282703593E-2</c:v>
                </c:pt>
                <c:pt idx="61">
                  <c:v>0.13294094950700805</c:v>
                </c:pt>
                <c:pt idx="62">
                  <c:v>0.20537659426269358</c:v>
                </c:pt>
                <c:pt idx="63">
                  <c:v>0.23613755177321563</c:v>
                </c:pt>
                <c:pt idx="64">
                  <c:v>2.4982892208030849E-2</c:v>
                </c:pt>
                <c:pt idx="65">
                  <c:v>0.53205027887106948</c:v>
                </c:pt>
                <c:pt idx="66">
                  <c:v>0.20216106377130807</c:v>
                </c:pt>
                <c:pt idx="67">
                  <c:v>0.49239911177004636</c:v>
                </c:pt>
                <c:pt idx="68">
                  <c:v>1.0463315486971136</c:v>
                </c:pt>
                <c:pt idx="69">
                  <c:v>6.4444871172361876E-2</c:v>
                </c:pt>
                <c:pt idx="70">
                  <c:v>8.7831528173895584E-2</c:v>
                </c:pt>
                <c:pt idx="71">
                  <c:v>0.30124032753976493</c:v>
                </c:pt>
                <c:pt idx="72">
                  <c:v>6.6485969242504023E-2</c:v>
                </c:pt>
                <c:pt idx="73">
                  <c:v>4.1565644806241281E-2</c:v>
                </c:pt>
                <c:pt idx="74">
                  <c:v>0.42157965193689306</c:v>
                </c:pt>
                <c:pt idx="75">
                  <c:v>0.14080941125959143</c:v>
                </c:pt>
                <c:pt idx="76">
                  <c:v>0.50561927688853869</c:v>
                </c:pt>
                <c:pt idx="77">
                  <c:v>0.77438335858466911</c:v>
                </c:pt>
                <c:pt idx="78">
                  <c:v>2.9876707621369375E-2</c:v>
                </c:pt>
                <c:pt idx="79">
                  <c:v>0.15994537046996463</c:v>
                </c:pt>
                <c:pt idx="80">
                  <c:v>0.12044739477775786</c:v>
                </c:pt>
                <c:pt idx="81">
                  <c:v>0.27060924408582082</c:v>
                </c:pt>
                <c:pt idx="82">
                  <c:v>0.14536236245380843</c:v>
                </c:pt>
                <c:pt idx="83">
                  <c:v>0.28322000803023439</c:v>
                </c:pt>
                <c:pt idx="84">
                  <c:v>2.1532995943974412E-2</c:v>
                </c:pt>
                <c:pt idx="85">
                  <c:v>0.24708683631637798</c:v>
                </c:pt>
                <c:pt idx="86">
                  <c:v>0.10328292970078548</c:v>
                </c:pt>
                <c:pt idx="87">
                  <c:v>0.46087831551932146</c:v>
                </c:pt>
                <c:pt idx="88">
                  <c:v>0.44465638789276557</c:v>
                </c:pt>
                <c:pt idx="89">
                  <c:v>5.9069012197418544E-2</c:v>
                </c:pt>
                <c:pt idx="90">
                  <c:v>6.9571754642339029E-2</c:v>
                </c:pt>
                <c:pt idx="91">
                  <c:v>9.6212670360444258E-2</c:v>
                </c:pt>
                <c:pt idx="92">
                  <c:v>0.27125773029211186</c:v>
                </c:pt>
                <c:pt idx="93">
                  <c:v>6.7181127930912604E-2</c:v>
                </c:pt>
                <c:pt idx="94">
                  <c:v>0.20266061997280815</c:v>
                </c:pt>
                <c:pt idx="95">
                  <c:v>0.49182696638092455</c:v>
                </c:pt>
                <c:pt idx="96">
                  <c:v>6.85576409332537E-2</c:v>
                </c:pt>
                <c:pt idx="97">
                  <c:v>8.0930853570161859E-2</c:v>
                </c:pt>
                <c:pt idx="98">
                  <c:v>0.29135677347942435</c:v>
                </c:pt>
                <c:pt idx="99">
                  <c:v>0.34605058904539626</c:v>
                </c:pt>
                <c:pt idx="100">
                  <c:v>0.16040375458947234</c:v>
                </c:pt>
              </c:numCache>
            </c:numRef>
          </c:val>
          <c:extLst>
            <c:ext xmlns:c16="http://schemas.microsoft.com/office/drawing/2014/chart" uri="{C3380CC4-5D6E-409C-BE32-E72D297353CC}">
              <c16:uniqueId val="{00000000-4FAB-45E0-95E4-E4843865B615}"/>
            </c:ext>
          </c:extLst>
        </c:ser>
        <c:dLbls>
          <c:showLegendKey val="0"/>
          <c:showVal val="0"/>
          <c:showCatName val="0"/>
          <c:showSerName val="0"/>
          <c:showPercent val="0"/>
          <c:showBubbleSize val="0"/>
        </c:dLbls>
        <c:gapWidth val="219"/>
        <c:overlap val="-27"/>
        <c:axId val="184763839"/>
        <c:axId val="184770079"/>
      </c:barChart>
      <c:catAx>
        <c:axId val="18476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Nber</a:t>
                </a:r>
                <a:r>
                  <a:rPr lang="en-US" baseline="0"/>
                  <a:t> of person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0079"/>
        <c:crosses val="autoZero"/>
        <c:auto val="1"/>
        <c:lblAlgn val="ctr"/>
        <c:lblOffset val="100"/>
        <c:noMultiLvlLbl val="0"/>
      </c:catAx>
      <c:valAx>
        <c:axId val="18477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a:t>
            </a:r>
          </a:p>
          <a:p>
            <a:pPr>
              <a:defRPr/>
            </a:pPr>
            <a:endParaRPr lang="en-US"/>
          </a:p>
        </c:rich>
      </c:tx>
      <c:layout>
        <c:manualLayout>
          <c:xMode val="edge"/>
          <c:yMode val="edge"/>
          <c:x val="0.3358541119860017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'Beta Distribution'!$B$41</c:f>
              <c:strCache>
                <c:ptCount val="1"/>
                <c:pt idx="0">
                  <c:v>Symmetric</c:v>
                </c:pt>
              </c:strCache>
            </c:strRef>
          </c:tx>
          <c:spPr>
            <a:ln w="28575" cap="rnd">
              <a:solidFill>
                <a:schemeClr val="accent1"/>
              </a:solidFill>
              <a:round/>
            </a:ln>
            <a:effectLst/>
          </c:spPr>
          <c:marker>
            <c:symbol val="none"/>
          </c:marker>
          <c:val>
            <c:numRef>
              <c:f>'Beta Distribution'!$B$42:$B$52</c:f>
              <c:numCache>
                <c:formatCode>General</c:formatCode>
                <c:ptCount val="11"/>
                <c:pt idx="0">
                  <c:v>0</c:v>
                </c:pt>
                <c:pt idx="1">
                  <c:v>4.1334300000000039E-2</c:v>
                </c:pt>
                <c:pt idx="2">
                  <c:v>0.41287679999999993</c:v>
                </c:pt>
                <c:pt idx="3">
                  <c:v>1.2252303000000002</c:v>
                </c:pt>
                <c:pt idx="4">
                  <c:v>2.0901888000000004</c:v>
                </c:pt>
                <c:pt idx="5">
                  <c:v>2.4609375000000009</c:v>
                </c:pt>
                <c:pt idx="6">
                  <c:v>2.0901888000000004</c:v>
                </c:pt>
                <c:pt idx="7">
                  <c:v>1.2252303000000002</c:v>
                </c:pt>
                <c:pt idx="8">
                  <c:v>0.41287679999999988</c:v>
                </c:pt>
                <c:pt idx="9">
                  <c:v>4.1334300000000004E-2</c:v>
                </c:pt>
                <c:pt idx="10">
                  <c:v>0</c:v>
                </c:pt>
              </c:numCache>
            </c:numRef>
          </c:val>
          <c:smooth val="1"/>
          <c:extLst>
            <c:ext xmlns:c16="http://schemas.microsoft.com/office/drawing/2014/chart" uri="{C3380CC4-5D6E-409C-BE32-E72D297353CC}">
              <c16:uniqueId val="{00000000-7BAD-4B06-8771-826638ADA330}"/>
            </c:ext>
          </c:extLst>
        </c:ser>
        <c:ser>
          <c:idx val="1"/>
          <c:order val="1"/>
          <c:tx>
            <c:strRef>
              <c:f>'Beta Distribution'!$C$41</c:f>
              <c:strCache>
                <c:ptCount val="1"/>
                <c:pt idx="0">
                  <c:v>Skewed</c:v>
                </c:pt>
              </c:strCache>
            </c:strRef>
          </c:tx>
          <c:spPr>
            <a:ln w="28575" cap="rnd">
              <a:solidFill>
                <a:schemeClr val="accent2"/>
              </a:solidFill>
              <a:round/>
            </a:ln>
            <a:effectLst/>
          </c:spPr>
          <c:marker>
            <c:symbol val="none"/>
          </c:marker>
          <c:val>
            <c:numRef>
              <c:f>'Beta Distribution'!$C$42:$C$52</c:f>
              <c:numCache>
                <c:formatCode>General</c:formatCode>
                <c:ptCount val="11"/>
                <c:pt idx="0">
                  <c:v>0</c:v>
                </c:pt>
                <c:pt idx="1">
                  <c:v>2.9159999999999988E-5</c:v>
                </c:pt>
                <c:pt idx="2">
                  <c:v>2.9491199999999987E-3</c:v>
                </c:pt>
                <c:pt idx="3">
                  <c:v>3.8578679999999997E-2</c:v>
                </c:pt>
                <c:pt idx="4">
                  <c:v>0.21233664000000027</c:v>
                </c:pt>
                <c:pt idx="5">
                  <c:v>0.70312500000000033</c:v>
                </c:pt>
                <c:pt idx="6">
                  <c:v>1.61243136</c:v>
                </c:pt>
                <c:pt idx="7">
                  <c:v>2.6682793200000008</c:v>
                </c:pt>
                <c:pt idx="8">
                  <c:v>3.0198988800000013</c:v>
                </c:pt>
                <c:pt idx="9">
                  <c:v>1.7218688399999997</c:v>
                </c:pt>
                <c:pt idx="10">
                  <c:v>0</c:v>
                </c:pt>
              </c:numCache>
            </c:numRef>
          </c:val>
          <c:smooth val="1"/>
          <c:extLst>
            <c:ext xmlns:c16="http://schemas.microsoft.com/office/drawing/2014/chart" uri="{C3380CC4-5D6E-409C-BE32-E72D297353CC}">
              <c16:uniqueId val="{00000001-7BAD-4B06-8771-826638ADA330}"/>
            </c:ext>
          </c:extLst>
        </c:ser>
        <c:ser>
          <c:idx val="2"/>
          <c:order val="2"/>
          <c:tx>
            <c:strRef>
              <c:f>'Beta Distribution'!$D$41</c:f>
              <c:strCache>
                <c:ptCount val="1"/>
                <c:pt idx="0">
                  <c:v>Skewed</c:v>
                </c:pt>
              </c:strCache>
            </c:strRef>
          </c:tx>
          <c:spPr>
            <a:ln w="28575" cap="rnd">
              <a:solidFill>
                <a:schemeClr val="accent3"/>
              </a:solidFill>
              <a:round/>
            </a:ln>
            <a:effectLst/>
          </c:spPr>
          <c:marker>
            <c:symbol val="none"/>
          </c:marker>
          <c:val>
            <c:numRef>
              <c:f>'Beta Distribution'!$D$42:$D$52</c:f>
              <c:numCache>
                <c:formatCode>General</c:formatCode>
                <c:ptCount val="11"/>
                <c:pt idx="0">
                  <c:v>0</c:v>
                </c:pt>
                <c:pt idx="1">
                  <c:v>1.7218688400000006</c:v>
                </c:pt>
                <c:pt idx="2">
                  <c:v>3.0198988800000013</c:v>
                </c:pt>
                <c:pt idx="3">
                  <c:v>2.6682793200000012</c:v>
                </c:pt>
                <c:pt idx="4">
                  <c:v>1.61243136</c:v>
                </c:pt>
                <c:pt idx="5">
                  <c:v>0.70312500000000033</c:v>
                </c:pt>
                <c:pt idx="6">
                  <c:v>0.21233664000000027</c:v>
                </c:pt>
                <c:pt idx="7">
                  <c:v>3.8578680000000032E-2</c:v>
                </c:pt>
                <c:pt idx="8">
                  <c:v>2.9491199999999934E-3</c:v>
                </c:pt>
                <c:pt idx="9">
                  <c:v>2.9160000000000039E-5</c:v>
                </c:pt>
                <c:pt idx="10">
                  <c:v>0</c:v>
                </c:pt>
              </c:numCache>
            </c:numRef>
          </c:val>
          <c:smooth val="1"/>
          <c:extLst>
            <c:ext xmlns:c16="http://schemas.microsoft.com/office/drawing/2014/chart" uri="{C3380CC4-5D6E-409C-BE32-E72D297353CC}">
              <c16:uniqueId val="{00000002-7BAD-4B06-8771-826638ADA330}"/>
            </c:ext>
          </c:extLst>
        </c:ser>
        <c:dLbls>
          <c:showLegendKey val="0"/>
          <c:showVal val="0"/>
          <c:showCatName val="0"/>
          <c:showSerName val="0"/>
          <c:showPercent val="0"/>
          <c:showBubbleSize val="0"/>
        </c:dLbls>
        <c:smooth val="0"/>
        <c:axId val="946124319"/>
        <c:axId val="946126719"/>
      </c:lineChart>
      <c:catAx>
        <c:axId val="9461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6719"/>
        <c:crosses val="autoZero"/>
        <c:auto val="1"/>
        <c:lblAlgn val="ctr"/>
        <c:lblOffset val="100"/>
        <c:noMultiLvlLbl val="0"/>
      </c:catAx>
      <c:valAx>
        <c:axId val="946126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PDF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pngall.com/report-png/" TargetMode="External"/><Relationship Id="rId1" Type="http://schemas.openxmlformats.org/officeDocument/2006/relationships/image" Target="../media/image1.png"/><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314139</xdr:colOff>
      <xdr:row>2</xdr:row>
      <xdr:rowOff>147356</xdr:rowOff>
    </xdr:from>
    <xdr:to>
      <xdr:col>7</xdr:col>
      <xdr:colOff>629056</xdr:colOff>
      <xdr:row>4</xdr:row>
      <xdr:rowOff>38100</xdr:rowOff>
    </xdr:to>
    <xdr:pic>
      <xdr:nvPicPr>
        <xdr:cNvPr id="2" name="Picture 1">
          <a:extLst>
            <a:ext uri="{FF2B5EF4-FFF2-40B4-BE49-F238E27FC236}">
              <a16:creationId xmlns:a16="http://schemas.microsoft.com/office/drawing/2014/main" id="{DF994132-0DAE-4F53-A69C-228D2B19A7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032189" y="522006"/>
          <a:ext cx="314917" cy="389219"/>
        </a:xfrm>
        <a:prstGeom prst="rect">
          <a:avLst/>
        </a:prstGeom>
      </xdr:spPr>
    </xdr:pic>
    <xdr:clientData/>
  </xdr:twoCellAnchor>
  <xdr:twoCellAnchor>
    <xdr:from>
      <xdr:col>8</xdr:col>
      <xdr:colOff>590550</xdr:colOff>
      <xdr:row>4</xdr:row>
      <xdr:rowOff>92075</xdr:rowOff>
    </xdr:from>
    <xdr:to>
      <xdr:col>10</xdr:col>
      <xdr:colOff>212725</xdr:colOff>
      <xdr:row>10</xdr:row>
      <xdr:rowOff>31750</xdr:rowOff>
    </xdr:to>
    <xdr:sp macro="" textlink="">
      <xdr:nvSpPr>
        <xdr:cNvPr id="3" name="Arrow: Up 2">
          <a:extLst>
            <a:ext uri="{FF2B5EF4-FFF2-40B4-BE49-F238E27FC236}">
              <a16:creationId xmlns:a16="http://schemas.microsoft.com/office/drawing/2014/main" id="{14D370DA-5B9F-1499-5690-46EFB6D3530B}"/>
            </a:ext>
          </a:extLst>
        </xdr:cNvPr>
        <xdr:cNvSpPr/>
      </xdr:nvSpPr>
      <xdr:spPr>
        <a:xfrm>
          <a:off x="5956300" y="965200"/>
          <a:ext cx="841375" cy="1082675"/>
        </a:xfrm>
        <a:prstGeom prst="upArrow">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a:t>
          </a:r>
        </a:p>
      </xdr:txBody>
    </xdr:sp>
    <xdr:clientData/>
  </xdr:twoCellAnchor>
  <xdr:twoCellAnchor>
    <xdr:from>
      <xdr:col>12</xdr:col>
      <xdr:colOff>19049</xdr:colOff>
      <xdr:row>1</xdr:row>
      <xdr:rowOff>119062</xdr:rowOff>
    </xdr:from>
    <xdr:to>
      <xdr:col>17</xdr:col>
      <xdr:colOff>274636</xdr:colOff>
      <xdr:row>11</xdr:row>
      <xdr:rowOff>107950</xdr:rowOff>
    </xdr:to>
    <xdr:graphicFrame macro="">
      <xdr:nvGraphicFramePr>
        <xdr:cNvPr id="5" name="Chart 4">
          <a:extLst>
            <a:ext uri="{FF2B5EF4-FFF2-40B4-BE49-F238E27FC236}">
              <a16:creationId xmlns:a16="http://schemas.microsoft.com/office/drawing/2014/main" id="{B4B6FEC3-EB33-CA61-8D2C-70B3EB39D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33336</xdr:colOff>
      <xdr:row>11</xdr:row>
      <xdr:rowOff>155574</xdr:rowOff>
    </xdr:from>
    <xdr:to>
      <xdr:col>17</xdr:col>
      <xdr:colOff>253999</xdr:colOff>
      <xdr:row>20</xdr:row>
      <xdr:rowOff>165100</xdr:rowOff>
    </xdr:to>
    <xdr:graphicFrame macro="">
      <xdr:nvGraphicFramePr>
        <xdr:cNvPr id="6" name="Chart 5">
          <a:extLst>
            <a:ext uri="{FF2B5EF4-FFF2-40B4-BE49-F238E27FC236}">
              <a16:creationId xmlns:a16="http://schemas.microsoft.com/office/drawing/2014/main" id="{0DB7A45A-45D0-C384-E4D9-7CBD5DE0E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604837</xdr:colOff>
      <xdr:row>33</xdr:row>
      <xdr:rowOff>47625</xdr:rowOff>
    </xdr:from>
    <xdr:to>
      <xdr:col>10</xdr:col>
      <xdr:colOff>300037</xdr:colOff>
      <xdr:row>47</xdr:row>
      <xdr:rowOff>168275</xdr:rowOff>
    </xdr:to>
    <xdr:graphicFrame macro="">
      <xdr:nvGraphicFramePr>
        <xdr:cNvPr id="2" name="Chart 1">
          <a:extLst>
            <a:ext uri="{FF2B5EF4-FFF2-40B4-BE49-F238E27FC236}">
              <a16:creationId xmlns:a16="http://schemas.microsoft.com/office/drawing/2014/main" id="{44BF17C4-8355-FF93-DA8C-21E1E9915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77787</xdr:colOff>
      <xdr:row>25</xdr:row>
      <xdr:rowOff>30162</xdr:rowOff>
    </xdr:from>
    <xdr:to>
      <xdr:col>9</xdr:col>
      <xdr:colOff>382587</xdr:colOff>
      <xdr:row>39</xdr:row>
      <xdr:rowOff>150812</xdr:rowOff>
    </xdr:to>
    <xdr:graphicFrame macro="">
      <xdr:nvGraphicFramePr>
        <xdr:cNvPr id="2" name="Chart 1">
          <a:extLst>
            <a:ext uri="{FF2B5EF4-FFF2-40B4-BE49-F238E27FC236}">
              <a16:creationId xmlns:a16="http://schemas.microsoft.com/office/drawing/2014/main" id="{F341FC4E-DAEC-4B9E-1BBF-7906A2354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131762</xdr:colOff>
      <xdr:row>29</xdr:row>
      <xdr:rowOff>100012</xdr:rowOff>
    </xdr:from>
    <xdr:to>
      <xdr:col>15</xdr:col>
      <xdr:colOff>436562</xdr:colOff>
      <xdr:row>44</xdr:row>
      <xdr:rowOff>33337</xdr:rowOff>
    </xdr:to>
    <xdr:graphicFrame macro="">
      <xdr:nvGraphicFramePr>
        <xdr:cNvPr id="2" name="Chart 1">
          <a:extLst>
            <a:ext uri="{FF2B5EF4-FFF2-40B4-BE49-F238E27FC236}">
              <a16:creationId xmlns:a16="http://schemas.microsoft.com/office/drawing/2014/main" id="{E60BD055-4D60-F9BD-209D-FE49C2211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1587</xdr:colOff>
      <xdr:row>33</xdr:row>
      <xdr:rowOff>155574</xdr:rowOff>
    </xdr:from>
    <xdr:to>
      <xdr:col>6</xdr:col>
      <xdr:colOff>581025</xdr:colOff>
      <xdr:row>47</xdr:row>
      <xdr:rowOff>82549</xdr:rowOff>
    </xdr:to>
    <xdr:graphicFrame macro="">
      <xdr:nvGraphicFramePr>
        <xdr:cNvPr id="2" name="Chart 1">
          <a:extLst>
            <a:ext uri="{FF2B5EF4-FFF2-40B4-BE49-F238E27FC236}">
              <a16:creationId xmlns:a16="http://schemas.microsoft.com/office/drawing/2014/main" id="{AF798451-3098-298F-43BF-72B89737C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12700</xdr:colOff>
      <xdr:row>35</xdr:row>
      <xdr:rowOff>11112</xdr:rowOff>
    </xdr:from>
    <xdr:to>
      <xdr:col>9</xdr:col>
      <xdr:colOff>193675</xdr:colOff>
      <xdr:row>49</xdr:row>
      <xdr:rowOff>131762</xdr:rowOff>
    </xdr:to>
    <xdr:graphicFrame macro="">
      <xdr:nvGraphicFramePr>
        <xdr:cNvPr id="3" name="Chart 2">
          <a:extLst>
            <a:ext uri="{FF2B5EF4-FFF2-40B4-BE49-F238E27FC236}">
              <a16:creationId xmlns:a16="http://schemas.microsoft.com/office/drawing/2014/main" id="{E03BEB1E-1488-5592-3242-14533F99F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42862</xdr:colOff>
      <xdr:row>44</xdr:row>
      <xdr:rowOff>49212</xdr:rowOff>
    </xdr:from>
    <xdr:to>
      <xdr:col>12</xdr:col>
      <xdr:colOff>347662</xdr:colOff>
      <xdr:row>58</xdr:row>
      <xdr:rowOff>169862</xdr:rowOff>
    </xdr:to>
    <xdr:graphicFrame macro="">
      <xdr:nvGraphicFramePr>
        <xdr:cNvPr id="2" name="Chart 1">
          <a:extLst>
            <a:ext uri="{FF2B5EF4-FFF2-40B4-BE49-F238E27FC236}">
              <a16:creationId xmlns:a16="http://schemas.microsoft.com/office/drawing/2014/main" id="{9DC040B0-7A6F-8931-3322-07AE945DB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26986</xdr:colOff>
      <xdr:row>30</xdr:row>
      <xdr:rowOff>36512</xdr:rowOff>
    </xdr:from>
    <xdr:to>
      <xdr:col>9</xdr:col>
      <xdr:colOff>590549</xdr:colOff>
      <xdr:row>44</xdr:row>
      <xdr:rowOff>157162</xdr:rowOff>
    </xdr:to>
    <xdr:graphicFrame macro="">
      <xdr:nvGraphicFramePr>
        <xdr:cNvPr id="2" name="Chart 1">
          <a:extLst>
            <a:ext uri="{FF2B5EF4-FFF2-40B4-BE49-F238E27FC236}">
              <a16:creationId xmlns:a16="http://schemas.microsoft.com/office/drawing/2014/main" id="{F8034112-3F4C-DAB6-9F01-7B3896BB8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76200</xdr:colOff>
      <xdr:row>23</xdr:row>
      <xdr:rowOff>142875</xdr:rowOff>
    </xdr:from>
    <xdr:to>
      <xdr:col>17</xdr:col>
      <xdr:colOff>108618</xdr:colOff>
      <xdr:row>32</xdr:row>
      <xdr:rowOff>165100</xdr:rowOff>
    </xdr:to>
    <xdr:pic>
      <xdr:nvPicPr>
        <xdr:cNvPr id="2" name="Picture 1" descr="Beta Distribution Explained with Python Examples - Data Analytics">
          <a:extLst>
            <a:ext uri="{FF2B5EF4-FFF2-40B4-BE49-F238E27FC236}">
              <a16:creationId xmlns:a16="http://schemas.microsoft.com/office/drawing/2014/main" id="{186E632A-5055-3A76-5E8A-A989DC30A7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00" y="4514850"/>
          <a:ext cx="2470818" cy="170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28575</xdr:colOff>
      <xdr:row>46</xdr:row>
      <xdr:rowOff>15875</xdr:rowOff>
    </xdr:from>
    <xdr:to>
      <xdr:col>12</xdr:col>
      <xdr:colOff>593725</xdr:colOff>
      <xdr:row>60</xdr:row>
      <xdr:rowOff>169862</xdr:rowOff>
    </xdr:to>
    <xdr:graphicFrame macro="">
      <xdr:nvGraphicFramePr>
        <xdr:cNvPr id="6" name="Chart 5">
          <a:extLst>
            <a:ext uri="{FF2B5EF4-FFF2-40B4-BE49-F238E27FC236}">
              <a16:creationId xmlns:a16="http://schemas.microsoft.com/office/drawing/2014/main" id="{C6354785-3C63-D807-6D10-F14FB4A18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490537</xdr:colOff>
      <xdr:row>39</xdr:row>
      <xdr:rowOff>146050</xdr:rowOff>
    </xdr:from>
    <xdr:to>
      <xdr:col>10</xdr:col>
      <xdr:colOff>185737</xdr:colOff>
      <xdr:row>54</xdr:row>
      <xdr:rowOff>79375</xdr:rowOff>
    </xdr:to>
    <xdr:graphicFrame macro="">
      <xdr:nvGraphicFramePr>
        <xdr:cNvPr id="2" name="Chart 1">
          <a:extLst>
            <a:ext uri="{FF2B5EF4-FFF2-40B4-BE49-F238E27FC236}">
              <a16:creationId xmlns:a16="http://schemas.microsoft.com/office/drawing/2014/main" id="{FC002C97-E689-2ABF-128C-443F96988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086F8-B188-4337-AD7F-1B0FAE992B6B}">
  <sheetPr codeName="Sheet1"/>
  <dimension ref="C3:K22"/>
  <sheetViews>
    <sheetView workbookViewId="0">
      <selection activeCell="J4" sqref="J4"/>
    </sheetView>
  </sheetViews>
  <sheetFormatPr defaultRowHeight="14.75" x14ac:dyDescent="0.75"/>
  <cols>
    <col min="4" max="4" width="10.04296875" customWidth="1"/>
    <col min="5" max="5" width="10.08984375" customWidth="1"/>
    <col min="6" max="6" width="9.90625" customWidth="1"/>
    <col min="7" max="7" width="11.31640625" customWidth="1"/>
    <col min="8" max="8" width="9.26953125" customWidth="1"/>
  </cols>
  <sheetData>
    <row r="3" spans="3:11" ht="15.75" x14ac:dyDescent="0.75">
      <c r="C3" s="44" t="s">
        <v>0</v>
      </c>
      <c r="D3" s="44"/>
      <c r="E3" s="44"/>
      <c r="F3" s="44"/>
      <c r="G3" s="44"/>
      <c r="H3" s="44"/>
    </row>
    <row r="4" spans="3:11" ht="23.5" x14ac:dyDescent="0.75">
      <c r="C4" s="45" t="s">
        <v>1</v>
      </c>
      <c r="D4" s="45"/>
      <c r="E4" s="45"/>
      <c r="F4" s="45"/>
      <c r="G4" s="45"/>
      <c r="H4" s="45"/>
    </row>
    <row r="5" spans="3:11" ht="15.5" thickBot="1" x14ac:dyDescent="0.9">
      <c r="C5" s="1"/>
      <c r="D5" s="2"/>
      <c r="E5" s="2"/>
      <c r="F5" s="2"/>
      <c r="G5" s="2"/>
      <c r="H5" s="2"/>
    </row>
    <row r="6" spans="3:11" ht="15.5" thickBot="1" x14ac:dyDescent="0.9">
      <c r="C6" s="3" t="s">
        <v>2</v>
      </c>
      <c r="D6" s="4">
        <v>43831</v>
      </c>
      <c r="E6" s="4">
        <v>43862</v>
      </c>
      <c r="F6" s="4">
        <v>43891</v>
      </c>
      <c r="G6" s="3" t="s">
        <v>3</v>
      </c>
      <c r="H6" s="5" t="s">
        <v>4</v>
      </c>
    </row>
    <row r="7" spans="3:11" x14ac:dyDescent="0.75">
      <c r="C7" s="6" t="s">
        <v>5</v>
      </c>
      <c r="D7" s="7">
        <v>7654</v>
      </c>
      <c r="E7" s="7">
        <v>851</v>
      </c>
      <c r="F7" s="7">
        <v>8956</v>
      </c>
      <c r="G7" s="8">
        <f>SUM(D7:F7)</f>
        <v>17461</v>
      </c>
      <c r="H7" s="9">
        <v>0.4754113909043487</v>
      </c>
    </row>
    <row r="8" spans="3:11" x14ac:dyDescent="0.75">
      <c r="C8" s="6" t="s">
        <v>6</v>
      </c>
      <c r="D8" s="10">
        <v>501.29</v>
      </c>
      <c r="E8" s="10">
        <v>501.37</v>
      </c>
      <c r="F8" s="10">
        <v>666</v>
      </c>
      <c r="G8" s="8">
        <f t="shared" ref="G8:G11" si="0">SUM(D8:F8)</f>
        <v>1668.66</v>
      </c>
      <c r="H8" s="9">
        <v>0.19794449450161503</v>
      </c>
      <c r="K8" s="20"/>
    </row>
    <row r="9" spans="3:11" x14ac:dyDescent="0.75">
      <c r="C9" s="6" t="s">
        <v>7</v>
      </c>
      <c r="D9" s="10">
        <v>127</v>
      </c>
      <c r="E9" s="10">
        <v>1523.29</v>
      </c>
      <c r="F9" s="10">
        <v>751.37</v>
      </c>
      <c r="G9" s="8">
        <f>SUM(D9:F9)</f>
        <v>2401.66</v>
      </c>
      <c r="H9" s="9">
        <v>0.21375202204623173</v>
      </c>
    </row>
    <row r="10" spans="3:11" x14ac:dyDescent="0.75">
      <c r="C10" s="6" t="s">
        <v>8</v>
      </c>
      <c r="D10" s="10">
        <v>6754</v>
      </c>
      <c r="E10" s="10">
        <v>111</v>
      </c>
      <c r="F10" s="10">
        <v>7649</v>
      </c>
      <c r="G10" s="8">
        <f t="shared" si="0"/>
        <v>14514</v>
      </c>
      <c r="H10" s="9">
        <v>6.046379285815906E-2</v>
      </c>
    </row>
    <row r="11" spans="3:11" ht="15.5" thickBot="1" x14ac:dyDescent="0.9">
      <c r="C11" s="6" t="s">
        <v>9</v>
      </c>
      <c r="D11" s="10">
        <v>80</v>
      </c>
      <c r="E11" s="10">
        <v>678</v>
      </c>
      <c r="F11" s="10">
        <v>195</v>
      </c>
      <c r="G11" s="8">
        <f t="shared" si="0"/>
        <v>953</v>
      </c>
      <c r="H11" s="9">
        <v>5.2428299689645547E-2</v>
      </c>
      <c r="K11" s="2" t="str">
        <f>IF(AND(G8 +G9&gt;20000000, G10+G11&lt;G12),"True","Fail")</f>
        <v>Fail</v>
      </c>
    </row>
    <row r="12" spans="3:11" ht="15.5" thickBot="1" x14ac:dyDescent="0.9">
      <c r="C12" s="11" t="s">
        <v>3</v>
      </c>
      <c r="D12" s="12">
        <v>2655.29</v>
      </c>
      <c r="E12" s="12">
        <v>2326.66</v>
      </c>
      <c r="F12" s="12">
        <v>2609.37</v>
      </c>
      <c r="G12" s="13">
        <f>SUM(G7:G11)</f>
        <v>36998.32</v>
      </c>
      <c r="H12" s="14"/>
    </row>
    <row r="13" spans="3:11" x14ac:dyDescent="0.75">
      <c r="C13" s="15"/>
      <c r="D13" s="16"/>
      <c r="E13" s="16"/>
      <c r="F13" s="16"/>
      <c r="G13" s="16"/>
      <c r="H13" s="2"/>
      <c r="K13" s="2" t="str">
        <f>IF(ColG7 &lt;=200000009,"True","Error! Check your data")</f>
        <v>True</v>
      </c>
    </row>
    <row r="14" spans="3:11" x14ac:dyDescent="0.75">
      <c r="C14" s="17" t="s">
        <v>10</v>
      </c>
      <c r="D14" s="46" t="s">
        <v>11</v>
      </c>
      <c r="E14" s="46"/>
      <c r="F14" s="46"/>
      <c r="G14" s="46"/>
      <c r="H14" s="46"/>
    </row>
    <row r="15" spans="3:11" x14ac:dyDescent="0.75">
      <c r="C15" s="47" t="s">
        <v>12</v>
      </c>
      <c r="D15" s="48"/>
      <c r="E15" s="48"/>
      <c r="F15" s="48"/>
      <c r="G15" s="48"/>
      <c r="H15" s="48"/>
    </row>
    <row r="16" spans="3:11" ht="15.5" thickBot="1" x14ac:dyDescent="0.9">
      <c r="C16" s="15"/>
      <c r="D16" s="2"/>
      <c r="E16" s="2"/>
      <c r="F16" s="2"/>
      <c r="G16" s="2"/>
      <c r="H16" s="2"/>
    </row>
    <row r="17" spans="3:8" ht="15.5" thickBot="1" x14ac:dyDescent="0.9">
      <c r="C17" s="18" t="s">
        <v>13</v>
      </c>
      <c r="D17" s="19">
        <f>MIN(D7:D11)</f>
        <v>80</v>
      </c>
      <c r="E17" s="19">
        <f t="shared" ref="E17:F17" si="1">MIN(E7:E11)</f>
        <v>111</v>
      </c>
      <c r="F17" s="19">
        <f t="shared" si="1"/>
        <v>195</v>
      </c>
      <c r="G17" s="2"/>
      <c r="H17" s="2"/>
    </row>
    <row r="18" spans="3:8" ht="15.5" thickBot="1" x14ac:dyDescent="0.9">
      <c r="C18" s="18" t="s">
        <v>14</v>
      </c>
      <c r="D18" s="19">
        <f>MAX(D7:D11)</f>
        <v>7654</v>
      </c>
      <c r="E18" s="19">
        <f t="shared" ref="E18:F18" si="2">MAX(E7:E11)</f>
        <v>1523.29</v>
      </c>
      <c r="F18" s="19">
        <f t="shared" si="2"/>
        <v>8956</v>
      </c>
      <c r="G18" s="2"/>
      <c r="H18" s="2"/>
    </row>
    <row r="19" spans="3:8" ht="15.5" thickBot="1" x14ac:dyDescent="0.9">
      <c r="C19" s="18" t="s">
        <v>15</v>
      </c>
      <c r="D19" s="19">
        <f>AVERAGE(D7:D11)</f>
        <v>3023.2580000000003</v>
      </c>
      <c r="E19" s="19">
        <f t="shared" ref="E19:F19" si="3">AVERAGE(E7:E11)</f>
        <v>732.93200000000002</v>
      </c>
      <c r="F19" s="19">
        <f t="shared" si="3"/>
        <v>3643.4740000000006</v>
      </c>
      <c r="G19" s="2"/>
      <c r="H19" s="2"/>
    </row>
    <row r="20" spans="3:8" ht="15.5" thickBot="1" x14ac:dyDescent="0.9">
      <c r="C20" s="18" t="s">
        <v>16</v>
      </c>
      <c r="D20" s="2">
        <f>COUNT(D7:D11)</f>
        <v>5</v>
      </c>
      <c r="E20" s="2">
        <f t="shared" ref="E20:F20" si="4">COUNT(E7:E11)</f>
        <v>5</v>
      </c>
      <c r="F20" s="2">
        <f t="shared" si="4"/>
        <v>5</v>
      </c>
      <c r="G20" s="2"/>
      <c r="H20" s="2"/>
    </row>
    <row r="21" spans="3:8" ht="15.5" thickBot="1" x14ac:dyDescent="0.9">
      <c r="C21" s="18" t="s">
        <v>17</v>
      </c>
      <c r="D21" s="2">
        <f>COUNTA(D7:D11)</f>
        <v>5</v>
      </c>
      <c r="E21" s="2">
        <f t="shared" ref="E21:F21" si="5">COUNTA(E7:E11)</f>
        <v>5</v>
      </c>
      <c r="F21" s="2">
        <f t="shared" si="5"/>
        <v>5</v>
      </c>
      <c r="G21" s="2"/>
      <c r="H21" s="2"/>
    </row>
    <row r="22" spans="3:8" ht="15.5" thickBot="1" x14ac:dyDescent="0.9">
      <c r="C22" s="18" t="s">
        <v>18</v>
      </c>
      <c r="D22" s="2">
        <f>COUNTBLANK(D7:D11)</f>
        <v>0</v>
      </c>
      <c r="E22" s="2">
        <f t="shared" ref="E22:F22" si="6">COUNTBLANK(E7:E11)</f>
        <v>0</v>
      </c>
      <c r="F22" s="2">
        <f t="shared" si="6"/>
        <v>0</v>
      </c>
      <c r="G22" s="2"/>
      <c r="H22" s="2"/>
    </row>
  </sheetData>
  <mergeCells count="4">
    <mergeCell ref="C3:H3"/>
    <mergeCell ref="C4:H4"/>
    <mergeCell ref="D14:H14"/>
    <mergeCell ref="C15:H15"/>
  </mergeCells>
  <conditionalFormatting sqref="H7:H11">
    <cfRule type="cellIs" dxfId="3" priority="2" operator="between">
      <formula>0.19</formula>
      <formula>0.29</formula>
    </cfRule>
    <cfRule type="expression" dxfId="2" priority="3">
      <formula>H7&lt;= 10%</formula>
    </cfRule>
    <cfRule type="cellIs" dxfId="1" priority="4" operator="lessThan">
      <formula>0.1</formula>
    </cfRule>
    <cfRule type="cellIs" dxfId="0" priority="5" operator="greaterThan">
      <formula>0.25</formula>
    </cfRule>
  </conditionalFormatting>
  <conditionalFormatting sqref="K16">
    <cfRule type="colorScale" priority="1">
      <colorScale>
        <cfvo type="min"/>
        <cfvo type="max"/>
        <color rgb="FFFF7128"/>
        <color rgb="FFFFEF9C"/>
      </colorScale>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7A9E9-651B-45D3-8629-29FE52F55CBC}">
  <dimension ref="A2:T131"/>
  <sheetViews>
    <sheetView topLeftCell="A21" workbookViewId="0">
      <selection activeCell="K36" sqref="K36"/>
    </sheetView>
  </sheetViews>
  <sheetFormatPr defaultRowHeight="14.75" x14ac:dyDescent="0.75"/>
  <cols>
    <col min="13" max="13" width="13.04296875" customWidth="1"/>
    <col min="15" max="15" width="13.40625" customWidth="1"/>
  </cols>
  <sheetData>
    <row r="2" spans="2:20" ht="19.75" x14ac:dyDescent="0.95">
      <c r="C2" s="61" t="s">
        <v>85</v>
      </c>
      <c r="D2" s="61"/>
      <c r="E2" s="61"/>
      <c r="F2" s="61"/>
    </row>
    <row r="3" spans="2:20" x14ac:dyDescent="0.75">
      <c r="L3" s="67" t="s">
        <v>87</v>
      </c>
      <c r="M3" s="67"/>
    </row>
    <row r="4" spans="2:20" x14ac:dyDescent="0.75">
      <c r="B4" s="62" t="s">
        <v>86</v>
      </c>
      <c r="C4" s="62"/>
      <c r="D4" s="62"/>
      <c r="E4" s="62"/>
      <c r="F4" s="62"/>
      <c r="G4" s="62"/>
      <c r="L4" s="63" t="s">
        <v>88</v>
      </c>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t="s">
        <v>89</v>
      </c>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t="s">
        <v>90</v>
      </c>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A29" s="70" t="s">
        <v>91</v>
      </c>
      <c r="L29" s="63"/>
      <c r="M29" s="63"/>
      <c r="N29" s="63"/>
      <c r="O29" s="63"/>
      <c r="P29" s="63"/>
      <c r="Q29" s="63"/>
      <c r="R29" s="63"/>
      <c r="S29" s="63"/>
      <c r="T29" s="63"/>
    </row>
    <row r="30" spans="1:20" x14ac:dyDescent="0.75">
      <c r="A30" s="71"/>
      <c r="L30" s="63"/>
      <c r="M30" s="63"/>
      <c r="N30" s="63"/>
      <c r="O30" s="63"/>
      <c r="P30" s="63"/>
      <c r="Q30" s="63"/>
      <c r="R30" s="63"/>
      <c r="S30" s="63"/>
      <c r="T30" s="63"/>
    </row>
    <row r="31" spans="1:20" x14ac:dyDescent="0.75">
      <c r="A31" s="2">
        <f ca="1">-LN(RAND())/4</f>
        <v>4.639119881429371E-2</v>
      </c>
      <c r="L31" s="63"/>
      <c r="M31" s="63"/>
      <c r="N31" s="63"/>
      <c r="O31" s="63"/>
      <c r="P31" s="63"/>
      <c r="Q31" s="63"/>
      <c r="R31" s="63"/>
      <c r="S31" s="63"/>
      <c r="T31" s="63"/>
    </row>
    <row r="32" spans="1:20" x14ac:dyDescent="0.75">
      <c r="A32" s="2">
        <f t="shared" ref="A32:A95" ca="1" si="0">-LN(RAND())/4</f>
        <v>0.17217762166547346</v>
      </c>
      <c r="L32" s="63"/>
      <c r="M32" s="63"/>
      <c r="N32" s="63"/>
      <c r="O32" s="63"/>
      <c r="P32" s="63"/>
      <c r="Q32" s="63"/>
      <c r="R32" s="63"/>
      <c r="S32" s="63"/>
      <c r="T32" s="63"/>
    </row>
    <row r="33" spans="1:20" x14ac:dyDescent="0.75">
      <c r="A33" s="2">
        <f t="shared" ca="1" si="0"/>
        <v>0.11528666596271113</v>
      </c>
      <c r="L33" s="63"/>
      <c r="M33" s="63"/>
      <c r="N33" s="63"/>
      <c r="O33" s="63"/>
      <c r="P33" s="63"/>
      <c r="Q33" s="63"/>
      <c r="R33" s="63"/>
      <c r="S33" s="63"/>
      <c r="T33" s="63"/>
    </row>
    <row r="34" spans="1:20" x14ac:dyDescent="0.75">
      <c r="A34" s="2">
        <f t="shared" ca="1" si="0"/>
        <v>0.15852072570811904</v>
      </c>
      <c r="L34" s="63"/>
      <c r="M34" s="63"/>
      <c r="N34" s="63"/>
      <c r="O34" s="63"/>
      <c r="P34" s="63"/>
      <c r="Q34" s="63"/>
      <c r="R34" s="63"/>
      <c r="S34" s="63"/>
      <c r="T34" s="63"/>
    </row>
    <row r="35" spans="1:20" x14ac:dyDescent="0.75">
      <c r="A35" s="2">
        <f t="shared" ca="1" si="0"/>
        <v>7.6050793021133323E-2</v>
      </c>
    </row>
    <row r="36" spans="1:20" x14ac:dyDescent="0.75">
      <c r="A36" s="2">
        <f t="shared" ca="1" si="0"/>
        <v>3.5500647477155645E-2</v>
      </c>
    </row>
    <row r="37" spans="1:20" x14ac:dyDescent="0.75">
      <c r="A37" s="2">
        <f t="shared" ca="1" si="0"/>
        <v>2.9895694674775979E-2</v>
      </c>
    </row>
    <row r="38" spans="1:20" x14ac:dyDescent="0.75">
      <c r="A38" s="2">
        <f t="shared" ca="1" si="0"/>
        <v>0.38320892157114717</v>
      </c>
      <c r="L38" s="71" t="s">
        <v>92</v>
      </c>
      <c r="M38" s="70" t="s">
        <v>93</v>
      </c>
      <c r="N38" s="70" t="s">
        <v>94</v>
      </c>
      <c r="O38" s="84" t="s">
        <v>95</v>
      </c>
    </row>
    <row r="39" spans="1:20" x14ac:dyDescent="0.75">
      <c r="A39" s="2">
        <f t="shared" ca="1" si="0"/>
        <v>0.1796039130338121</v>
      </c>
      <c r="L39" s="71"/>
      <c r="M39" s="71"/>
      <c r="N39" s="71"/>
      <c r="O39" s="85"/>
    </row>
    <row r="40" spans="1:20" x14ac:dyDescent="0.75">
      <c r="A40" s="2">
        <f t="shared" ca="1" si="0"/>
        <v>0.50835217699573698</v>
      </c>
      <c r="L40" s="86">
        <v>9</v>
      </c>
      <c r="M40" s="86">
        <v>0.85</v>
      </c>
      <c r="N40" s="34">
        <f>_xlfn.EXPON.DIST(L40,M40,FALSE)</f>
        <v>4.046375096689293E-4</v>
      </c>
      <c r="O40" s="34">
        <f>_xlfn.EXPON.DIST(L40,M40,TRUE)</f>
        <v>0.99952395587097775</v>
      </c>
    </row>
    <row r="41" spans="1:20" x14ac:dyDescent="0.75">
      <c r="A41" s="2">
        <f t="shared" ca="1" si="0"/>
        <v>9.5416640829759189E-2</v>
      </c>
    </row>
    <row r="42" spans="1:20" x14ac:dyDescent="0.75">
      <c r="A42" s="2">
        <f t="shared" ca="1" si="0"/>
        <v>0.23884844167751582</v>
      </c>
    </row>
    <row r="43" spans="1:20" x14ac:dyDescent="0.75">
      <c r="A43" s="2">
        <f t="shared" ca="1" si="0"/>
        <v>2.5410110030140407E-2</v>
      </c>
      <c r="N43" s="68"/>
    </row>
    <row r="44" spans="1:20" x14ac:dyDescent="0.75">
      <c r="A44" s="2">
        <f t="shared" ca="1" si="0"/>
        <v>9.258218059858217E-2</v>
      </c>
    </row>
    <row r="45" spans="1:20" x14ac:dyDescent="0.75">
      <c r="A45" s="2">
        <f t="shared" ca="1" si="0"/>
        <v>0.74533603928365189</v>
      </c>
    </row>
    <row r="46" spans="1:20" x14ac:dyDescent="0.75">
      <c r="A46" s="2">
        <f t="shared" ca="1" si="0"/>
        <v>8.8985501991855509E-2</v>
      </c>
    </row>
    <row r="47" spans="1:20" x14ac:dyDescent="0.75">
      <c r="A47" s="2">
        <f t="shared" ca="1" si="0"/>
        <v>0.37423590328571887</v>
      </c>
    </row>
    <row r="48" spans="1:20" x14ac:dyDescent="0.75">
      <c r="A48" s="2">
        <f t="shared" ca="1" si="0"/>
        <v>0.78585551274656207</v>
      </c>
    </row>
    <row r="49" spans="1:1" x14ac:dyDescent="0.75">
      <c r="A49" s="2">
        <f t="shared" ca="1" si="0"/>
        <v>0.46845664474773263</v>
      </c>
    </row>
    <row r="50" spans="1:1" x14ac:dyDescent="0.75">
      <c r="A50" s="2">
        <f t="shared" ca="1" si="0"/>
        <v>0.47919629244742784</v>
      </c>
    </row>
    <row r="51" spans="1:1" x14ac:dyDescent="0.75">
      <c r="A51" s="2">
        <f t="shared" ca="1" si="0"/>
        <v>0.12162986465230315</v>
      </c>
    </row>
    <row r="52" spans="1:1" x14ac:dyDescent="0.75">
      <c r="A52" s="2">
        <f t="shared" ca="1" si="0"/>
        <v>6.8836186557215198E-2</v>
      </c>
    </row>
    <row r="53" spans="1:1" x14ac:dyDescent="0.75">
      <c r="A53" s="2">
        <f t="shared" ca="1" si="0"/>
        <v>1.0926905177866639</v>
      </c>
    </row>
    <row r="54" spans="1:1" x14ac:dyDescent="0.75">
      <c r="A54" s="2">
        <f t="shared" ca="1" si="0"/>
        <v>8.1551982867258496E-2</v>
      </c>
    </row>
    <row r="55" spans="1:1" x14ac:dyDescent="0.75">
      <c r="A55" s="2">
        <f t="shared" ca="1" si="0"/>
        <v>0.24394933142979</v>
      </c>
    </row>
    <row r="56" spans="1:1" x14ac:dyDescent="0.75">
      <c r="A56" s="2">
        <f t="shared" ca="1" si="0"/>
        <v>0.41740491467543411</v>
      </c>
    </row>
    <row r="57" spans="1:1" x14ac:dyDescent="0.75">
      <c r="A57" s="2">
        <f t="shared" ca="1" si="0"/>
        <v>0.26631599474874446</v>
      </c>
    </row>
    <row r="58" spans="1:1" x14ac:dyDescent="0.75">
      <c r="A58" s="2">
        <f t="shared" ca="1" si="0"/>
        <v>0.46808028596631629</v>
      </c>
    </row>
    <row r="59" spans="1:1" x14ac:dyDescent="0.75">
      <c r="A59" s="2">
        <f t="shared" ca="1" si="0"/>
        <v>4.9733063793529243E-2</v>
      </c>
    </row>
    <row r="60" spans="1:1" x14ac:dyDescent="0.75">
      <c r="A60" s="2">
        <f t="shared" ca="1" si="0"/>
        <v>0.14633018567135864</v>
      </c>
    </row>
    <row r="61" spans="1:1" x14ac:dyDescent="0.75">
      <c r="A61" s="2">
        <f t="shared" ca="1" si="0"/>
        <v>0.33781242189700883</v>
      </c>
    </row>
    <row r="62" spans="1:1" x14ac:dyDescent="0.75">
      <c r="A62" s="2">
        <f t="shared" ca="1" si="0"/>
        <v>0.47740207317479966</v>
      </c>
    </row>
    <row r="63" spans="1:1" x14ac:dyDescent="0.75">
      <c r="A63" s="2">
        <f t="shared" ca="1" si="0"/>
        <v>7.7037520283044059E-2</v>
      </c>
    </row>
    <row r="64" spans="1:1" x14ac:dyDescent="0.75">
      <c r="A64" s="2">
        <f t="shared" ca="1" si="0"/>
        <v>0.20048702341533253</v>
      </c>
    </row>
    <row r="65" spans="1:1" x14ac:dyDescent="0.75">
      <c r="A65" s="2">
        <f t="shared" ca="1" si="0"/>
        <v>0.27836757447341487</v>
      </c>
    </row>
    <row r="66" spans="1:1" x14ac:dyDescent="0.75">
      <c r="A66" s="2">
        <f t="shared" ca="1" si="0"/>
        <v>0.19527646295749426</v>
      </c>
    </row>
    <row r="67" spans="1:1" x14ac:dyDescent="0.75">
      <c r="A67" s="2">
        <f t="shared" ca="1" si="0"/>
        <v>0.1769284433966701</v>
      </c>
    </row>
    <row r="68" spans="1:1" x14ac:dyDescent="0.75">
      <c r="A68" s="2">
        <f t="shared" ca="1" si="0"/>
        <v>0.12996599373493256</v>
      </c>
    </row>
    <row r="69" spans="1:1" x14ac:dyDescent="0.75">
      <c r="A69" s="2">
        <f t="shared" ca="1" si="0"/>
        <v>0.50346524153816019</v>
      </c>
    </row>
    <row r="70" spans="1:1" x14ac:dyDescent="0.75">
      <c r="A70" s="2">
        <f t="shared" ca="1" si="0"/>
        <v>0.61391798444509105</v>
      </c>
    </row>
    <row r="71" spans="1:1" x14ac:dyDescent="0.75">
      <c r="A71" s="2">
        <f t="shared" ca="1" si="0"/>
        <v>7.4513443357913919E-2</v>
      </c>
    </row>
    <row r="72" spans="1:1" x14ac:dyDescent="0.75">
      <c r="A72" s="2">
        <f t="shared" ca="1" si="0"/>
        <v>0.73104978714895386</v>
      </c>
    </row>
    <row r="73" spans="1:1" x14ac:dyDescent="0.75">
      <c r="A73" s="2">
        <f t="shared" ca="1" si="0"/>
        <v>0.2640343722600611</v>
      </c>
    </row>
    <row r="74" spans="1:1" x14ac:dyDescent="0.75">
      <c r="A74" s="2">
        <f t="shared" ca="1" si="0"/>
        <v>0.2913418053054328</v>
      </c>
    </row>
    <row r="75" spans="1:1" x14ac:dyDescent="0.75">
      <c r="A75" s="2">
        <f t="shared" ca="1" si="0"/>
        <v>0.26173262204120606</v>
      </c>
    </row>
    <row r="76" spans="1:1" x14ac:dyDescent="0.75">
      <c r="A76" s="2">
        <f t="shared" ca="1" si="0"/>
        <v>4.4506219839057247E-2</v>
      </c>
    </row>
    <row r="77" spans="1:1" x14ac:dyDescent="0.75">
      <c r="A77" s="2">
        <f t="shared" ca="1" si="0"/>
        <v>0.29256095113297348</v>
      </c>
    </row>
    <row r="78" spans="1:1" x14ac:dyDescent="0.75">
      <c r="A78" s="2">
        <f t="shared" ca="1" si="0"/>
        <v>2.878943289898445E-2</v>
      </c>
    </row>
    <row r="79" spans="1:1" x14ac:dyDescent="0.75">
      <c r="A79" s="2">
        <f t="shared" ca="1" si="0"/>
        <v>0.24326523350619111</v>
      </c>
    </row>
    <row r="80" spans="1:1" x14ac:dyDescent="0.75">
      <c r="A80" s="2">
        <f t="shared" ca="1" si="0"/>
        <v>0.48592389907299088</v>
      </c>
    </row>
    <row r="81" spans="1:1" x14ac:dyDescent="0.75">
      <c r="A81" s="2">
        <f t="shared" ca="1" si="0"/>
        <v>8.0420580563767816E-2</v>
      </c>
    </row>
    <row r="82" spans="1:1" x14ac:dyDescent="0.75">
      <c r="A82" s="2">
        <f t="shared" ca="1" si="0"/>
        <v>0.16008290826480809</v>
      </c>
    </row>
    <row r="83" spans="1:1" x14ac:dyDescent="0.75">
      <c r="A83" s="2">
        <f t="shared" ca="1" si="0"/>
        <v>0.18776942284164708</v>
      </c>
    </row>
    <row r="84" spans="1:1" x14ac:dyDescent="0.75">
      <c r="A84" s="2">
        <f t="shared" ca="1" si="0"/>
        <v>3.7413686901960078E-2</v>
      </c>
    </row>
    <row r="85" spans="1:1" x14ac:dyDescent="0.75">
      <c r="A85" s="2">
        <f t="shared" ca="1" si="0"/>
        <v>0.21895624694306592</v>
      </c>
    </row>
    <row r="86" spans="1:1" x14ac:dyDescent="0.75">
      <c r="A86" s="2">
        <f t="shared" ca="1" si="0"/>
        <v>0.52401431706360568</v>
      </c>
    </row>
    <row r="87" spans="1:1" x14ac:dyDescent="0.75">
      <c r="A87" s="2">
        <f t="shared" ca="1" si="0"/>
        <v>0.20293288535053372</v>
      </c>
    </row>
    <row r="88" spans="1:1" x14ac:dyDescent="0.75">
      <c r="A88" s="2">
        <f t="shared" ca="1" si="0"/>
        <v>0.39293931973571605</v>
      </c>
    </row>
    <row r="89" spans="1:1" x14ac:dyDescent="0.75">
      <c r="A89" s="2">
        <f t="shared" ca="1" si="0"/>
        <v>1.6905539523529786E-2</v>
      </c>
    </row>
    <row r="90" spans="1:1" x14ac:dyDescent="0.75">
      <c r="A90" s="2">
        <f t="shared" ca="1" si="0"/>
        <v>0.16139523943106365</v>
      </c>
    </row>
    <row r="91" spans="1:1" x14ac:dyDescent="0.75">
      <c r="A91" s="2">
        <f t="shared" ca="1" si="0"/>
        <v>9.821646282703593E-2</v>
      </c>
    </row>
    <row r="92" spans="1:1" x14ac:dyDescent="0.75">
      <c r="A92" s="2">
        <f t="shared" ca="1" si="0"/>
        <v>0.13294094950700805</v>
      </c>
    </row>
    <row r="93" spans="1:1" x14ac:dyDescent="0.75">
      <c r="A93" s="2">
        <f t="shared" ca="1" si="0"/>
        <v>0.20537659426269358</v>
      </c>
    </row>
    <row r="94" spans="1:1" x14ac:dyDescent="0.75">
      <c r="A94" s="2">
        <f t="shared" ca="1" si="0"/>
        <v>0.23613755177321563</v>
      </c>
    </row>
    <row r="95" spans="1:1" x14ac:dyDescent="0.75">
      <c r="A95" s="2">
        <f t="shared" ca="1" si="0"/>
        <v>2.4982892208030849E-2</v>
      </c>
    </row>
    <row r="96" spans="1:1" x14ac:dyDescent="0.75">
      <c r="A96" s="2">
        <f t="shared" ref="A96:A131" ca="1" si="1">-LN(RAND())/4</f>
        <v>0.53205027887106948</v>
      </c>
    </row>
    <row r="97" spans="1:1" x14ac:dyDescent="0.75">
      <c r="A97" s="2">
        <f t="shared" ca="1" si="1"/>
        <v>0.20216106377130807</v>
      </c>
    </row>
    <row r="98" spans="1:1" x14ac:dyDescent="0.75">
      <c r="A98" s="2">
        <f t="shared" ca="1" si="1"/>
        <v>0.49239911177004636</v>
      </c>
    </row>
    <row r="99" spans="1:1" x14ac:dyDescent="0.75">
      <c r="A99" s="2">
        <f t="shared" ca="1" si="1"/>
        <v>1.0463315486971136</v>
      </c>
    </row>
    <row r="100" spans="1:1" x14ac:dyDescent="0.75">
      <c r="A100" s="2">
        <f t="shared" ca="1" si="1"/>
        <v>6.4444871172361876E-2</v>
      </c>
    </row>
    <row r="101" spans="1:1" x14ac:dyDescent="0.75">
      <c r="A101" s="2">
        <f t="shared" ca="1" si="1"/>
        <v>8.7831528173895584E-2</v>
      </c>
    </row>
    <row r="102" spans="1:1" x14ac:dyDescent="0.75">
      <c r="A102" s="2">
        <f t="shared" ca="1" si="1"/>
        <v>0.30124032753976493</v>
      </c>
    </row>
    <row r="103" spans="1:1" x14ac:dyDescent="0.75">
      <c r="A103" s="2">
        <f t="shared" ca="1" si="1"/>
        <v>6.6485969242504023E-2</v>
      </c>
    </row>
    <row r="104" spans="1:1" x14ac:dyDescent="0.75">
      <c r="A104" s="2">
        <f t="shared" ca="1" si="1"/>
        <v>4.1565644806241281E-2</v>
      </c>
    </row>
    <row r="105" spans="1:1" x14ac:dyDescent="0.75">
      <c r="A105" s="2">
        <f t="shared" ca="1" si="1"/>
        <v>0.42157965193689306</v>
      </c>
    </row>
    <row r="106" spans="1:1" x14ac:dyDescent="0.75">
      <c r="A106" s="2">
        <f t="shared" ca="1" si="1"/>
        <v>0.14080941125959143</v>
      </c>
    </row>
    <row r="107" spans="1:1" x14ac:dyDescent="0.75">
      <c r="A107" s="2">
        <f t="shared" ca="1" si="1"/>
        <v>0.50561927688853869</v>
      </c>
    </row>
    <row r="108" spans="1:1" x14ac:dyDescent="0.75">
      <c r="A108" s="2">
        <f t="shared" ca="1" si="1"/>
        <v>0.77438335858466911</v>
      </c>
    </row>
    <row r="109" spans="1:1" x14ac:dyDescent="0.75">
      <c r="A109" s="2">
        <f t="shared" ca="1" si="1"/>
        <v>2.9876707621369375E-2</v>
      </c>
    </row>
    <row r="110" spans="1:1" x14ac:dyDescent="0.75">
      <c r="A110" s="2">
        <f t="shared" ca="1" si="1"/>
        <v>0.15994537046996463</v>
      </c>
    </row>
    <row r="111" spans="1:1" x14ac:dyDescent="0.75">
      <c r="A111" s="2">
        <f t="shared" ca="1" si="1"/>
        <v>0.12044739477775786</v>
      </c>
    </row>
    <row r="112" spans="1:1" x14ac:dyDescent="0.75">
      <c r="A112" s="2">
        <f t="shared" ca="1" si="1"/>
        <v>0.27060924408582082</v>
      </c>
    </row>
    <row r="113" spans="1:1" x14ac:dyDescent="0.75">
      <c r="A113" s="2">
        <f t="shared" ca="1" si="1"/>
        <v>0.14536236245380843</v>
      </c>
    </row>
    <row r="114" spans="1:1" x14ac:dyDescent="0.75">
      <c r="A114" s="2">
        <f t="shared" ca="1" si="1"/>
        <v>0.28322000803023439</v>
      </c>
    </row>
    <row r="115" spans="1:1" x14ac:dyDescent="0.75">
      <c r="A115" s="2">
        <f t="shared" ca="1" si="1"/>
        <v>2.1532995943974412E-2</v>
      </c>
    </row>
    <row r="116" spans="1:1" x14ac:dyDescent="0.75">
      <c r="A116" s="2">
        <f t="shared" ca="1" si="1"/>
        <v>0.24708683631637798</v>
      </c>
    </row>
    <row r="117" spans="1:1" x14ac:dyDescent="0.75">
      <c r="A117" s="2">
        <f t="shared" ca="1" si="1"/>
        <v>0.10328292970078548</v>
      </c>
    </row>
    <row r="118" spans="1:1" x14ac:dyDescent="0.75">
      <c r="A118" s="2">
        <f t="shared" ca="1" si="1"/>
        <v>0.46087831551932146</v>
      </c>
    </row>
    <row r="119" spans="1:1" x14ac:dyDescent="0.75">
      <c r="A119" s="2">
        <f t="shared" ca="1" si="1"/>
        <v>0.44465638789276557</v>
      </c>
    </row>
    <row r="120" spans="1:1" x14ac:dyDescent="0.75">
      <c r="A120" s="2">
        <f t="shared" ca="1" si="1"/>
        <v>5.9069012197418544E-2</v>
      </c>
    </row>
    <row r="121" spans="1:1" x14ac:dyDescent="0.75">
      <c r="A121" s="2">
        <f t="shared" ca="1" si="1"/>
        <v>6.9571754642339029E-2</v>
      </c>
    </row>
    <row r="122" spans="1:1" x14ac:dyDescent="0.75">
      <c r="A122" s="2">
        <f t="shared" ca="1" si="1"/>
        <v>9.6212670360444258E-2</v>
      </c>
    </row>
    <row r="123" spans="1:1" x14ac:dyDescent="0.75">
      <c r="A123" s="2">
        <f t="shared" ca="1" si="1"/>
        <v>0.27125773029211186</v>
      </c>
    </row>
    <row r="124" spans="1:1" x14ac:dyDescent="0.75">
      <c r="A124" s="2">
        <f t="shared" ca="1" si="1"/>
        <v>6.7181127930912604E-2</v>
      </c>
    </row>
    <row r="125" spans="1:1" x14ac:dyDescent="0.75">
      <c r="A125" s="2">
        <f t="shared" ca="1" si="1"/>
        <v>0.20266061997280815</v>
      </c>
    </row>
    <row r="126" spans="1:1" x14ac:dyDescent="0.75">
      <c r="A126" s="2">
        <f t="shared" ca="1" si="1"/>
        <v>0.49182696638092455</v>
      </c>
    </row>
    <row r="127" spans="1:1" x14ac:dyDescent="0.75">
      <c r="A127" s="2">
        <f t="shared" ca="1" si="1"/>
        <v>6.85576409332537E-2</v>
      </c>
    </row>
    <row r="128" spans="1:1" x14ac:dyDescent="0.75">
      <c r="A128" s="2">
        <f t="shared" ca="1" si="1"/>
        <v>8.0930853570161859E-2</v>
      </c>
    </row>
    <row r="129" spans="1:1" x14ac:dyDescent="0.75">
      <c r="A129" s="2">
        <f t="shared" ca="1" si="1"/>
        <v>0.29135677347942435</v>
      </c>
    </row>
    <row r="130" spans="1:1" x14ac:dyDescent="0.75">
      <c r="A130" s="2">
        <f t="shared" ca="1" si="1"/>
        <v>0.34605058904539626</v>
      </c>
    </row>
    <row r="131" spans="1:1" x14ac:dyDescent="0.75">
      <c r="A131" s="2">
        <f t="shared" ca="1" si="1"/>
        <v>0.16040375458947234</v>
      </c>
    </row>
  </sheetData>
  <sheetProtection sheet="1" objects="1" scenarios="1"/>
  <mergeCells count="13">
    <mergeCell ref="L38:L39"/>
    <mergeCell ref="M38:M39"/>
    <mergeCell ref="N38:N39"/>
    <mergeCell ref="O38:O39"/>
    <mergeCell ref="C2:F2"/>
    <mergeCell ref="B4:G14"/>
    <mergeCell ref="L4:T34"/>
    <mergeCell ref="B16:G17"/>
    <mergeCell ref="A20:B20"/>
    <mergeCell ref="B22:H26"/>
    <mergeCell ref="A28:B28"/>
    <mergeCell ref="L3:M3"/>
    <mergeCell ref="A29:A3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92D11-D6D0-4101-9F97-940DA3917672}">
  <dimension ref="A2:T52"/>
  <sheetViews>
    <sheetView topLeftCell="A25" workbookViewId="0">
      <selection activeCell="H30" sqref="H30"/>
    </sheetView>
  </sheetViews>
  <sheetFormatPr defaultRowHeight="14.75" x14ac:dyDescent="0.75"/>
  <sheetData>
    <row r="2" spans="2:20" ht="19.75" x14ac:dyDescent="0.95">
      <c r="C2" s="61" t="s">
        <v>96</v>
      </c>
      <c r="D2" s="61"/>
      <c r="E2" s="61"/>
      <c r="F2" s="61"/>
    </row>
    <row r="3" spans="2:20" x14ac:dyDescent="0.75">
      <c r="L3" s="69" t="s">
        <v>87</v>
      </c>
      <c r="M3" s="69"/>
    </row>
    <row r="4" spans="2:20" ht="14.75" customHeight="1" x14ac:dyDescent="0.75">
      <c r="B4" s="62" t="s">
        <v>97</v>
      </c>
      <c r="C4" s="62"/>
      <c r="D4" s="62"/>
      <c r="E4" s="62"/>
      <c r="F4" s="62"/>
      <c r="G4" s="62"/>
      <c r="L4" s="63" t="s">
        <v>98</v>
      </c>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t="s">
        <v>99</v>
      </c>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t="s">
        <v>100</v>
      </c>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H29" s="72" t="s">
        <v>107</v>
      </c>
      <c r="I29" s="72"/>
      <c r="L29" s="63"/>
      <c r="M29" s="63"/>
      <c r="N29" s="63"/>
      <c r="O29" s="63"/>
      <c r="P29" s="63"/>
      <c r="Q29" s="63"/>
      <c r="R29" s="63"/>
      <c r="S29" s="63"/>
      <c r="T29" s="63"/>
    </row>
    <row r="30" spans="1:20" x14ac:dyDescent="0.75">
      <c r="A30" s="70" t="s">
        <v>101</v>
      </c>
      <c r="B30" s="70" t="s">
        <v>102</v>
      </c>
      <c r="C30" s="70" t="s">
        <v>103</v>
      </c>
      <c r="D30" s="70" t="s">
        <v>104</v>
      </c>
      <c r="H30" s="38" t="s">
        <v>105</v>
      </c>
      <c r="I30" s="36">
        <v>5</v>
      </c>
      <c r="L30" s="63"/>
      <c r="M30" s="63"/>
      <c r="N30" s="63"/>
      <c r="O30" s="63"/>
      <c r="P30" s="63"/>
      <c r="Q30" s="63"/>
      <c r="R30" s="63"/>
      <c r="S30" s="63"/>
      <c r="T30" s="63"/>
    </row>
    <row r="31" spans="1:20" x14ac:dyDescent="0.75">
      <c r="A31" s="71"/>
      <c r="B31" s="71"/>
      <c r="C31" s="71"/>
      <c r="D31" s="71"/>
      <c r="H31" s="38" t="s">
        <v>106</v>
      </c>
      <c r="I31" s="36">
        <v>3</v>
      </c>
      <c r="L31" s="63"/>
      <c r="M31" s="63"/>
      <c r="N31" s="63"/>
      <c r="O31" s="63"/>
      <c r="P31" s="63"/>
      <c r="Q31" s="63"/>
      <c r="R31" s="63"/>
      <c r="S31" s="63"/>
      <c r="T31" s="63"/>
    </row>
    <row r="32" spans="1:20" x14ac:dyDescent="0.75">
      <c r="A32" s="34">
        <f ca="1">BETAINV(RAND(),$I$30,$I$31)</f>
        <v>0.87847772566551352</v>
      </c>
      <c r="B32" s="36">
        <v>0.89</v>
      </c>
      <c r="C32" s="34">
        <f>_xlfn.BETA.DIST(B32,$I$30,$I$31,FALSE)</f>
        <v>0.79714017190499964</v>
      </c>
      <c r="D32" s="34">
        <f>_xlfn.BETA.DIST(B32,$I$30,$I$31, TRUE)</f>
        <v>0.96687989359435011</v>
      </c>
      <c r="L32" s="63"/>
      <c r="M32" s="63"/>
      <c r="N32" s="63"/>
      <c r="O32" s="63"/>
      <c r="P32" s="63"/>
      <c r="Q32" s="63"/>
      <c r="R32" s="63"/>
      <c r="S32" s="63"/>
      <c r="T32" s="63"/>
    </row>
    <row r="33" spans="1:20" x14ac:dyDescent="0.75">
      <c r="L33" s="63"/>
      <c r="M33" s="63"/>
      <c r="N33" s="63"/>
      <c r="O33" s="63"/>
      <c r="P33" s="63"/>
      <c r="Q33" s="63"/>
      <c r="R33" s="63"/>
      <c r="S33" s="63"/>
      <c r="T33" s="63"/>
    </row>
    <row r="34" spans="1:20" x14ac:dyDescent="0.75">
      <c r="H34" s="75" t="s">
        <v>108</v>
      </c>
      <c r="L34" s="63"/>
      <c r="M34" s="63"/>
      <c r="N34" s="63"/>
      <c r="O34" s="63"/>
      <c r="P34" s="63"/>
      <c r="Q34" s="63"/>
      <c r="R34" s="63"/>
      <c r="S34" s="63"/>
      <c r="T34" s="63"/>
    </row>
    <row r="35" spans="1:20" x14ac:dyDescent="0.75">
      <c r="H35" s="73" t="s">
        <v>109</v>
      </c>
      <c r="I35" s="74"/>
      <c r="J35" s="74"/>
      <c r="K35" s="74"/>
    </row>
    <row r="36" spans="1:20" x14ac:dyDescent="0.75">
      <c r="H36" s="74"/>
      <c r="I36" s="74"/>
      <c r="J36" s="74"/>
      <c r="K36" s="74"/>
    </row>
    <row r="37" spans="1:20" x14ac:dyDescent="0.75">
      <c r="H37" s="74"/>
      <c r="I37" s="74"/>
      <c r="J37" s="74"/>
      <c r="K37" s="74"/>
    </row>
    <row r="40" spans="1:20" x14ac:dyDescent="0.75">
      <c r="A40" s="30" t="s">
        <v>112</v>
      </c>
      <c r="B40" s="78" t="s">
        <v>116</v>
      </c>
      <c r="C40" s="78"/>
      <c r="D40" s="78"/>
      <c r="F40" s="30" t="s">
        <v>113</v>
      </c>
      <c r="G40" s="30" t="s">
        <v>114</v>
      </c>
      <c r="H40" s="83" t="s">
        <v>115</v>
      </c>
      <c r="I40" s="83"/>
    </row>
    <row r="41" spans="1:20" x14ac:dyDescent="0.75">
      <c r="A41" s="30" t="s">
        <v>110</v>
      </c>
      <c r="B41" s="30" t="s">
        <v>114</v>
      </c>
      <c r="C41" s="30" t="s">
        <v>115</v>
      </c>
      <c r="D41" s="30" t="s">
        <v>115</v>
      </c>
      <c r="F41" s="30" t="s">
        <v>105</v>
      </c>
      <c r="G41" s="36">
        <v>5</v>
      </c>
      <c r="H41" s="81">
        <v>8</v>
      </c>
      <c r="I41" s="82">
        <v>3</v>
      </c>
    </row>
    <row r="42" spans="1:20" x14ac:dyDescent="0.75">
      <c r="A42">
        <v>0</v>
      </c>
      <c r="B42" s="21">
        <f>_xlfn.BETA.DIST(A42,$G$41,$G$42,FALSE)</f>
        <v>0</v>
      </c>
      <c r="C42" s="76">
        <f>_xlfn.BETA.DIST(A42,$H$41,$H$42,FALSE)</f>
        <v>0</v>
      </c>
      <c r="D42" s="77">
        <f>_xlfn.BETA.DIST(A42,$I$41,$I$42,FALSE)</f>
        <v>0</v>
      </c>
      <c r="F42" s="30" t="s">
        <v>106</v>
      </c>
      <c r="G42" s="36">
        <v>5</v>
      </c>
      <c r="H42" s="81">
        <v>3</v>
      </c>
      <c r="I42" s="82">
        <v>8</v>
      </c>
    </row>
    <row r="43" spans="1:20" x14ac:dyDescent="0.75">
      <c r="A43">
        <v>0.1</v>
      </c>
      <c r="B43" s="21">
        <f t="shared" ref="B43:B52" si="0">_xlfn.BETA.DIST(A43,$G$41,$G$42,FALSE)</f>
        <v>4.1334300000000039E-2</v>
      </c>
      <c r="C43" s="76">
        <f t="shared" ref="C43:C52" si="1">_xlfn.BETA.DIST(A43,$H$41,$H$42,FALSE)</f>
        <v>2.9159999999999988E-5</v>
      </c>
      <c r="D43" s="77">
        <f t="shared" ref="D43:D52" si="2">_xlfn.BETA.DIST(A43,$I$41,$I$42,FALSE)</f>
        <v>1.7218688400000006</v>
      </c>
    </row>
    <row r="44" spans="1:20" x14ac:dyDescent="0.75">
      <c r="A44">
        <v>0.2</v>
      </c>
      <c r="B44" s="21">
        <f t="shared" si="0"/>
        <v>0.41287679999999993</v>
      </c>
      <c r="C44" s="76">
        <f t="shared" si="1"/>
        <v>2.9491199999999987E-3</v>
      </c>
      <c r="D44" s="77">
        <f t="shared" si="2"/>
        <v>3.0198988800000013</v>
      </c>
    </row>
    <row r="45" spans="1:20" x14ac:dyDescent="0.75">
      <c r="A45">
        <v>0.3</v>
      </c>
      <c r="B45" s="21">
        <f t="shared" si="0"/>
        <v>1.2252303000000002</v>
      </c>
      <c r="C45" s="76">
        <f t="shared" si="1"/>
        <v>3.8578679999999997E-2</v>
      </c>
      <c r="D45" s="77">
        <f t="shared" si="2"/>
        <v>2.6682793200000012</v>
      </c>
    </row>
    <row r="46" spans="1:20" x14ac:dyDescent="0.75">
      <c r="A46">
        <v>0.4</v>
      </c>
      <c r="B46" s="21">
        <f t="shared" si="0"/>
        <v>2.0901888000000004</v>
      </c>
      <c r="C46" s="76">
        <f t="shared" si="1"/>
        <v>0.21233664000000027</v>
      </c>
      <c r="D46" s="77">
        <f t="shared" si="2"/>
        <v>1.61243136</v>
      </c>
    </row>
    <row r="47" spans="1:20" x14ac:dyDescent="0.75">
      <c r="A47">
        <v>0.5</v>
      </c>
      <c r="B47" s="21">
        <f t="shared" si="0"/>
        <v>2.4609375000000009</v>
      </c>
      <c r="C47" s="76">
        <f t="shared" si="1"/>
        <v>0.70312500000000033</v>
      </c>
      <c r="D47" s="77">
        <f t="shared" si="2"/>
        <v>0.70312500000000033</v>
      </c>
    </row>
    <row r="48" spans="1:20" x14ac:dyDescent="0.75">
      <c r="A48">
        <v>0.6</v>
      </c>
      <c r="B48" s="21">
        <f t="shared" si="0"/>
        <v>2.0901888000000004</v>
      </c>
      <c r="C48" s="76">
        <f t="shared" si="1"/>
        <v>1.61243136</v>
      </c>
      <c r="D48" s="77">
        <f t="shared" si="2"/>
        <v>0.21233664000000027</v>
      </c>
    </row>
    <row r="49" spans="1:4" x14ac:dyDescent="0.75">
      <c r="A49">
        <v>0.7</v>
      </c>
      <c r="B49" s="21">
        <f t="shared" si="0"/>
        <v>1.2252303000000002</v>
      </c>
      <c r="C49" s="76">
        <f t="shared" si="1"/>
        <v>2.6682793200000008</v>
      </c>
      <c r="D49" s="77">
        <f t="shared" si="2"/>
        <v>3.8578680000000032E-2</v>
      </c>
    </row>
    <row r="50" spans="1:4" x14ac:dyDescent="0.75">
      <c r="A50">
        <v>0.8</v>
      </c>
      <c r="B50" s="21">
        <f t="shared" si="0"/>
        <v>0.41287679999999988</v>
      </c>
      <c r="C50" s="76">
        <f t="shared" si="1"/>
        <v>3.0198988800000013</v>
      </c>
      <c r="D50" s="77">
        <f t="shared" si="2"/>
        <v>2.9491199999999934E-3</v>
      </c>
    </row>
    <row r="51" spans="1:4" x14ac:dyDescent="0.75">
      <c r="A51">
        <v>0.9</v>
      </c>
      <c r="B51" s="21">
        <f t="shared" si="0"/>
        <v>4.1334300000000004E-2</v>
      </c>
      <c r="C51" s="76">
        <f t="shared" si="1"/>
        <v>1.7218688399999997</v>
      </c>
      <c r="D51" s="77">
        <f t="shared" si="2"/>
        <v>2.9160000000000039E-5</v>
      </c>
    </row>
    <row r="52" spans="1:4" x14ac:dyDescent="0.75">
      <c r="A52">
        <v>1</v>
      </c>
      <c r="B52" s="21">
        <f t="shared" si="0"/>
        <v>0</v>
      </c>
      <c r="C52" s="76">
        <f t="shared" si="1"/>
        <v>0</v>
      </c>
      <c r="D52" s="77">
        <f t="shared" si="2"/>
        <v>0</v>
      </c>
    </row>
  </sheetData>
  <sheetProtection sheet="1" objects="1" scenarios="1"/>
  <mergeCells count="16">
    <mergeCell ref="H35:K37"/>
    <mergeCell ref="H40:I40"/>
    <mergeCell ref="B40:D40"/>
    <mergeCell ref="C2:F2"/>
    <mergeCell ref="B4:G14"/>
    <mergeCell ref="L4:T34"/>
    <mergeCell ref="B16:G17"/>
    <mergeCell ref="A20:B20"/>
    <mergeCell ref="B22:H26"/>
    <mergeCell ref="A28:B28"/>
    <mergeCell ref="L3:M3"/>
    <mergeCell ref="A30:A31"/>
    <mergeCell ref="B30:B31"/>
    <mergeCell ref="C30:C31"/>
    <mergeCell ref="D30:D31"/>
    <mergeCell ref="H29:I2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89F0-733A-4F86-963E-85AAD3F13158}">
  <dimension ref="A2:T65"/>
  <sheetViews>
    <sheetView topLeftCell="A21" workbookViewId="0">
      <selection activeCell="H31" sqref="H31"/>
    </sheetView>
  </sheetViews>
  <sheetFormatPr defaultRowHeight="14.75" x14ac:dyDescent="0.75"/>
  <cols>
    <col min="2" max="2" width="8.953125" customWidth="1"/>
  </cols>
  <sheetData>
    <row r="2" spans="2:20" ht="19.75" x14ac:dyDescent="0.95">
      <c r="C2" s="61" t="s">
        <v>117</v>
      </c>
      <c r="D2" s="61"/>
      <c r="E2" s="61"/>
      <c r="F2" s="61"/>
    </row>
    <row r="4" spans="2:20" ht="14.75" customHeight="1" x14ac:dyDescent="0.75">
      <c r="B4" s="62" t="s">
        <v>118</v>
      </c>
      <c r="C4" s="62"/>
      <c r="D4" s="62"/>
      <c r="E4" s="62"/>
      <c r="F4" s="62"/>
      <c r="G4" s="62"/>
      <c r="L4" s="63" t="s">
        <v>119</v>
      </c>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t="s">
        <v>125</v>
      </c>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t="s">
        <v>120</v>
      </c>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A29" s="30" t="s">
        <v>112</v>
      </c>
      <c r="L29" s="63"/>
      <c r="M29" s="63"/>
      <c r="N29" s="63"/>
      <c r="O29" s="63"/>
      <c r="P29" s="63"/>
      <c r="Q29" s="63"/>
      <c r="R29" s="63"/>
      <c r="S29" s="63"/>
      <c r="T29" s="63"/>
    </row>
    <row r="30" spans="1:20" x14ac:dyDescent="0.75">
      <c r="A30" s="30" t="s">
        <v>126</v>
      </c>
      <c r="B30" s="38" t="s">
        <v>111</v>
      </c>
      <c r="H30" s="38" t="s">
        <v>112</v>
      </c>
      <c r="L30" s="63"/>
      <c r="M30" s="63"/>
      <c r="N30" s="63"/>
      <c r="O30" s="63"/>
      <c r="P30" s="63"/>
      <c r="Q30" s="63"/>
      <c r="R30" s="63"/>
      <c r="S30" s="63"/>
      <c r="T30" s="63"/>
    </row>
    <row r="31" spans="1:20" x14ac:dyDescent="0.75">
      <c r="A31">
        <v>-0.1</v>
      </c>
      <c r="B31" s="2" t="e">
        <f>_xlfn.GAMMA.DIST(A31,$I$31,$I$32,FALSE)</f>
        <v>#NUM!</v>
      </c>
      <c r="H31" s="38" t="s">
        <v>122</v>
      </c>
      <c r="I31" s="36">
        <v>2</v>
      </c>
      <c r="L31" s="63"/>
      <c r="M31" s="63"/>
      <c r="N31" s="63"/>
      <c r="O31" s="63"/>
      <c r="P31" s="63"/>
      <c r="Q31" s="63"/>
      <c r="R31" s="63"/>
      <c r="S31" s="63"/>
      <c r="T31" s="63"/>
    </row>
    <row r="32" spans="1:20" x14ac:dyDescent="0.75">
      <c r="A32">
        <f>A31+0.01</f>
        <v>-9.0000000000000011E-2</v>
      </c>
      <c r="B32" s="2" t="e">
        <f t="shared" ref="B32:B51" si="0">_xlfn.GAMMA.DIST(A32,$I$31,$I$32,FALSE)</f>
        <v>#NUM!</v>
      </c>
      <c r="H32" s="38" t="s">
        <v>123</v>
      </c>
      <c r="I32" s="36">
        <v>0.5</v>
      </c>
      <c r="L32" s="63"/>
      <c r="M32" s="63"/>
      <c r="N32" s="63"/>
      <c r="O32" s="63"/>
      <c r="P32" s="63"/>
      <c r="Q32" s="63"/>
      <c r="R32" s="63"/>
      <c r="S32" s="63"/>
      <c r="T32" s="63"/>
    </row>
    <row r="33" spans="1:20" x14ac:dyDescent="0.75">
      <c r="A33">
        <f t="shared" ref="A33:A51" si="1">A32+0.01</f>
        <v>-8.0000000000000016E-2</v>
      </c>
      <c r="B33" s="2" t="e">
        <f t="shared" si="0"/>
        <v>#NUM!</v>
      </c>
      <c r="L33" s="63"/>
      <c r="M33" s="63"/>
      <c r="N33" s="63"/>
      <c r="O33" s="63"/>
      <c r="P33" s="63"/>
      <c r="Q33" s="63"/>
      <c r="R33" s="63"/>
      <c r="S33" s="63"/>
      <c r="T33" s="63"/>
    </row>
    <row r="34" spans="1:20" x14ac:dyDescent="0.75">
      <c r="A34">
        <f t="shared" si="1"/>
        <v>-7.0000000000000021E-2</v>
      </c>
      <c r="B34" s="2" t="e">
        <f t="shared" si="0"/>
        <v>#NUM!</v>
      </c>
      <c r="L34" s="63"/>
      <c r="M34" s="63"/>
      <c r="N34" s="63"/>
      <c r="O34" s="63"/>
      <c r="P34" s="63"/>
      <c r="Q34" s="63"/>
      <c r="R34" s="63"/>
      <c r="S34" s="63"/>
      <c r="T34" s="63"/>
    </row>
    <row r="35" spans="1:20" x14ac:dyDescent="0.75">
      <c r="A35">
        <f t="shared" si="1"/>
        <v>-6.0000000000000019E-2</v>
      </c>
      <c r="B35" s="2" t="e">
        <f t="shared" si="0"/>
        <v>#NUM!</v>
      </c>
      <c r="G35" s="75" t="s">
        <v>108</v>
      </c>
      <c r="L35" s="63"/>
      <c r="M35" s="63"/>
      <c r="N35" s="63"/>
      <c r="O35" s="63"/>
      <c r="P35" s="63"/>
      <c r="Q35" s="63"/>
      <c r="R35" s="63"/>
      <c r="S35" s="63"/>
      <c r="T35" s="63"/>
    </row>
    <row r="36" spans="1:20" x14ac:dyDescent="0.75">
      <c r="A36">
        <f t="shared" si="1"/>
        <v>-5.0000000000000017E-2</v>
      </c>
      <c r="B36" s="2" t="e">
        <f t="shared" si="0"/>
        <v>#NUM!</v>
      </c>
      <c r="G36" s="73" t="s">
        <v>124</v>
      </c>
      <c r="H36" s="74"/>
      <c r="I36" s="74"/>
      <c r="J36" s="74"/>
      <c r="L36" s="63"/>
      <c r="M36" s="63"/>
      <c r="N36" s="63"/>
      <c r="O36" s="63"/>
      <c r="P36" s="63"/>
      <c r="Q36" s="63"/>
      <c r="R36" s="63"/>
      <c r="S36" s="63"/>
      <c r="T36" s="63"/>
    </row>
    <row r="37" spans="1:20" x14ac:dyDescent="0.75">
      <c r="A37">
        <f t="shared" si="1"/>
        <v>-4.0000000000000015E-2</v>
      </c>
      <c r="B37" s="2" t="e">
        <f t="shared" si="0"/>
        <v>#NUM!</v>
      </c>
      <c r="G37" s="74"/>
      <c r="H37" s="74"/>
      <c r="I37" s="74"/>
      <c r="J37" s="74"/>
      <c r="L37" s="63"/>
      <c r="M37" s="63"/>
      <c r="N37" s="63"/>
      <c r="O37" s="63"/>
      <c r="P37" s="63"/>
      <c r="Q37" s="63"/>
      <c r="R37" s="63"/>
      <c r="S37" s="63"/>
      <c r="T37" s="63"/>
    </row>
    <row r="38" spans="1:20" x14ac:dyDescent="0.75">
      <c r="A38">
        <f t="shared" si="1"/>
        <v>-3.0000000000000013E-2</v>
      </c>
      <c r="B38" s="2" t="e">
        <f t="shared" si="0"/>
        <v>#NUM!</v>
      </c>
      <c r="G38" s="74"/>
      <c r="H38" s="74"/>
      <c r="I38" s="74"/>
      <c r="J38" s="74"/>
      <c r="L38" s="63"/>
      <c r="M38" s="63"/>
      <c r="N38" s="63"/>
      <c r="O38" s="63"/>
      <c r="P38" s="63"/>
      <c r="Q38" s="63"/>
      <c r="R38" s="63"/>
      <c r="S38" s="63"/>
      <c r="T38" s="63"/>
    </row>
    <row r="39" spans="1:20" x14ac:dyDescent="0.75">
      <c r="A39">
        <f t="shared" si="1"/>
        <v>-2.0000000000000011E-2</v>
      </c>
      <c r="B39" s="2" t="e">
        <f t="shared" si="0"/>
        <v>#NUM!</v>
      </c>
      <c r="L39" s="63"/>
      <c r="M39" s="63"/>
      <c r="N39" s="63"/>
      <c r="O39" s="63"/>
      <c r="P39" s="63"/>
      <c r="Q39" s="63"/>
      <c r="R39" s="63"/>
      <c r="S39" s="63"/>
      <c r="T39" s="63"/>
    </row>
    <row r="40" spans="1:20" x14ac:dyDescent="0.75">
      <c r="A40">
        <f t="shared" si="1"/>
        <v>-1.0000000000000011E-2</v>
      </c>
      <c r="B40" s="2" t="e">
        <f t="shared" si="0"/>
        <v>#NUM!</v>
      </c>
      <c r="L40" s="63"/>
      <c r="M40" s="63"/>
      <c r="N40" s="63"/>
      <c r="O40" s="63"/>
      <c r="P40" s="63"/>
      <c r="Q40" s="63"/>
      <c r="R40" s="63"/>
      <c r="S40" s="63"/>
      <c r="T40" s="63"/>
    </row>
    <row r="41" spans="1:20" x14ac:dyDescent="0.75">
      <c r="A41">
        <f t="shared" si="1"/>
        <v>0</v>
      </c>
      <c r="B41" s="2">
        <f t="shared" si="0"/>
        <v>0</v>
      </c>
      <c r="L41" s="63"/>
      <c r="M41" s="63"/>
      <c r="N41" s="63"/>
      <c r="O41" s="63"/>
      <c r="P41" s="63"/>
      <c r="Q41" s="63"/>
      <c r="R41" s="63"/>
      <c r="S41" s="63"/>
      <c r="T41" s="63"/>
    </row>
    <row r="42" spans="1:20" x14ac:dyDescent="0.75">
      <c r="A42">
        <f t="shared" si="1"/>
        <v>0.01</v>
      </c>
      <c r="B42" s="2">
        <f t="shared" si="0"/>
        <v>3.920794693227022E-2</v>
      </c>
      <c r="L42" s="63"/>
      <c r="M42" s="63"/>
      <c r="N42" s="63"/>
      <c r="O42" s="63"/>
      <c r="P42" s="63"/>
      <c r="Q42" s="63"/>
      <c r="R42" s="63"/>
      <c r="S42" s="63"/>
      <c r="T42" s="63"/>
    </row>
    <row r="43" spans="1:20" x14ac:dyDescent="0.75">
      <c r="A43">
        <f t="shared" si="1"/>
        <v>0.02</v>
      </c>
      <c r="B43" s="2">
        <f t="shared" si="0"/>
        <v>7.6863155132185876E-2</v>
      </c>
      <c r="L43" s="63"/>
      <c r="M43" s="63"/>
      <c r="N43" s="63"/>
      <c r="O43" s="63"/>
      <c r="P43" s="63"/>
      <c r="Q43" s="63"/>
      <c r="R43" s="63"/>
      <c r="S43" s="63"/>
      <c r="T43" s="63"/>
    </row>
    <row r="44" spans="1:20" x14ac:dyDescent="0.75">
      <c r="A44">
        <f t="shared" si="1"/>
        <v>0.03</v>
      </c>
      <c r="B44" s="2">
        <f t="shared" si="0"/>
        <v>0.11301174403010984</v>
      </c>
      <c r="L44" s="63"/>
      <c r="M44" s="63"/>
      <c r="N44" s="63"/>
      <c r="O44" s="63"/>
      <c r="P44" s="63"/>
      <c r="Q44" s="63"/>
      <c r="R44" s="63"/>
      <c r="S44" s="63"/>
      <c r="T44" s="63"/>
    </row>
    <row r="45" spans="1:20" x14ac:dyDescent="0.75">
      <c r="A45">
        <f t="shared" si="1"/>
        <v>0.04</v>
      </c>
      <c r="B45" s="2">
        <f t="shared" si="0"/>
        <v>0.14769861542186166</v>
      </c>
      <c r="L45" s="63"/>
      <c r="M45" s="63"/>
      <c r="N45" s="63"/>
      <c r="O45" s="63"/>
      <c r="P45" s="63"/>
      <c r="Q45" s="63"/>
      <c r="R45" s="63"/>
      <c r="S45" s="63"/>
      <c r="T45" s="63"/>
    </row>
    <row r="46" spans="1:20" x14ac:dyDescent="0.75">
      <c r="A46">
        <f t="shared" si="1"/>
        <v>0.05</v>
      </c>
      <c r="B46" s="2">
        <f t="shared" si="0"/>
        <v>0.18096748360719198</v>
      </c>
      <c r="L46" s="63"/>
      <c r="M46" s="63"/>
      <c r="N46" s="63"/>
      <c r="O46" s="63"/>
      <c r="P46" s="63"/>
      <c r="Q46" s="63"/>
      <c r="R46" s="63"/>
      <c r="S46" s="63"/>
      <c r="T46" s="63"/>
    </row>
    <row r="47" spans="1:20" x14ac:dyDescent="0.75">
      <c r="A47">
        <f t="shared" si="1"/>
        <v>6.0000000000000005E-2</v>
      </c>
      <c r="B47" s="2">
        <f t="shared" si="0"/>
        <v>0.21286090481211775</v>
      </c>
      <c r="L47" s="63"/>
      <c r="M47" s="63"/>
      <c r="N47" s="63"/>
      <c r="O47" s="63"/>
      <c r="P47" s="63"/>
      <c r="Q47" s="63"/>
      <c r="R47" s="63"/>
      <c r="S47" s="63"/>
      <c r="T47" s="63"/>
    </row>
    <row r="48" spans="1:20" x14ac:dyDescent="0.75">
      <c r="A48">
        <f t="shared" si="1"/>
        <v>7.0000000000000007E-2</v>
      </c>
      <c r="B48" s="2">
        <f t="shared" si="0"/>
        <v>0.24342030591166558</v>
      </c>
      <c r="L48" s="63"/>
      <c r="M48" s="63"/>
      <c r="N48" s="63"/>
      <c r="O48" s="63"/>
      <c r="P48" s="63"/>
      <c r="Q48" s="63"/>
      <c r="R48" s="63"/>
      <c r="S48" s="63"/>
      <c r="T48" s="63"/>
    </row>
    <row r="49" spans="1:20" x14ac:dyDescent="0.75">
      <c r="A49">
        <f t="shared" si="1"/>
        <v>0.08</v>
      </c>
      <c r="B49" s="2">
        <f t="shared" si="0"/>
        <v>0.27268601246918756</v>
      </c>
      <c r="L49" s="63"/>
      <c r="M49" s="63"/>
      <c r="N49" s="63"/>
      <c r="O49" s="63"/>
      <c r="P49" s="63"/>
      <c r="Q49" s="63"/>
      <c r="R49" s="63"/>
      <c r="S49" s="63"/>
      <c r="T49" s="63"/>
    </row>
    <row r="50" spans="1:20" x14ac:dyDescent="0.75">
      <c r="A50">
        <f t="shared" si="1"/>
        <v>0.09</v>
      </c>
      <c r="B50" s="2">
        <f t="shared" si="0"/>
        <v>0.30069727610805791</v>
      </c>
      <c r="L50" s="63"/>
      <c r="M50" s="63"/>
      <c r="N50" s="63"/>
      <c r="O50" s="63"/>
      <c r="P50" s="63"/>
      <c r="Q50" s="63"/>
      <c r="R50" s="63"/>
      <c r="S50" s="63"/>
      <c r="T50" s="63"/>
    </row>
    <row r="51" spans="1:20" x14ac:dyDescent="0.75">
      <c r="A51">
        <f t="shared" si="1"/>
        <v>9.9999999999999992E-2</v>
      </c>
      <c r="B51" s="2">
        <f t="shared" si="0"/>
        <v>0.32749230123119261</v>
      </c>
      <c r="L51" s="63"/>
      <c r="M51" s="63"/>
      <c r="N51" s="63"/>
      <c r="O51" s="63"/>
      <c r="P51" s="63"/>
      <c r="Q51" s="63"/>
      <c r="R51" s="63"/>
      <c r="S51" s="63"/>
      <c r="T51" s="63"/>
    </row>
    <row r="52" spans="1:20" x14ac:dyDescent="0.75">
      <c r="L52" s="63"/>
      <c r="M52" s="63"/>
      <c r="N52" s="63"/>
      <c r="O52" s="63"/>
      <c r="P52" s="63"/>
      <c r="Q52" s="63"/>
      <c r="R52" s="63"/>
      <c r="S52" s="63"/>
      <c r="T52" s="63"/>
    </row>
    <row r="53" spans="1:20" x14ac:dyDescent="0.75">
      <c r="L53" s="63"/>
      <c r="M53" s="63"/>
      <c r="N53" s="63"/>
      <c r="O53" s="63"/>
      <c r="P53" s="63"/>
      <c r="Q53" s="63"/>
      <c r="R53" s="63"/>
      <c r="S53" s="63"/>
      <c r="T53" s="63"/>
    </row>
    <row r="54" spans="1:20" x14ac:dyDescent="0.75">
      <c r="L54" s="63"/>
      <c r="M54" s="63"/>
      <c r="N54" s="63"/>
      <c r="O54" s="63"/>
      <c r="P54" s="63"/>
      <c r="Q54" s="63"/>
      <c r="R54" s="63"/>
      <c r="S54" s="63"/>
      <c r="T54" s="63"/>
    </row>
    <row r="55" spans="1:20" x14ac:dyDescent="0.75">
      <c r="L55" s="63"/>
      <c r="M55" s="63"/>
      <c r="N55" s="63"/>
      <c r="O55" s="63"/>
      <c r="P55" s="63"/>
      <c r="Q55" s="63"/>
      <c r="R55" s="63"/>
      <c r="S55" s="63"/>
      <c r="T55" s="63"/>
    </row>
    <row r="56" spans="1:20" x14ac:dyDescent="0.75">
      <c r="L56" s="63"/>
      <c r="M56" s="63"/>
      <c r="N56" s="63"/>
      <c r="O56" s="63"/>
      <c r="P56" s="63"/>
      <c r="Q56" s="63"/>
      <c r="R56" s="63"/>
      <c r="S56" s="63"/>
      <c r="T56" s="63"/>
    </row>
    <row r="57" spans="1:20" x14ac:dyDescent="0.75">
      <c r="L57" s="63"/>
      <c r="M57" s="63"/>
      <c r="N57" s="63"/>
      <c r="O57" s="63"/>
      <c r="P57" s="63"/>
      <c r="Q57" s="63"/>
      <c r="R57" s="63"/>
      <c r="S57" s="63"/>
      <c r="T57" s="63"/>
    </row>
    <row r="58" spans="1:20" x14ac:dyDescent="0.75">
      <c r="L58" s="63"/>
      <c r="M58" s="63"/>
      <c r="N58" s="63"/>
      <c r="O58" s="63"/>
      <c r="P58" s="63"/>
      <c r="Q58" s="63"/>
      <c r="R58" s="63"/>
      <c r="S58" s="63"/>
      <c r="T58" s="63"/>
    </row>
    <row r="59" spans="1:20" x14ac:dyDescent="0.75">
      <c r="L59" s="63"/>
      <c r="M59" s="63"/>
      <c r="N59" s="63"/>
      <c r="O59" s="63"/>
      <c r="P59" s="63"/>
      <c r="Q59" s="63"/>
      <c r="R59" s="63"/>
      <c r="S59" s="63"/>
      <c r="T59" s="63"/>
    </row>
    <row r="60" spans="1:20" x14ac:dyDescent="0.75">
      <c r="L60" s="63"/>
      <c r="M60" s="63"/>
      <c r="N60" s="63"/>
      <c r="O60" s="63"/>
      <c r="P60" s="63"/>
      <c r="Q60" s="63"/>
      <c r="R60" s="63"/>
      <c r="S60" s="63"/>
      <c r="T60" s="63"/>
    </row>
    <row r="61" spans="1:20" x14ac:dyDescent="0.75">
      <c r="L61" s="63"/>
      <c r="M61" s="63"/>
      <c r="N61" s="63"/>
      <c r="O61" s="63"/>
      <c r="P61" s="63"/>
      <c r="Q61" s="63"/>
      <c r="R61" s="63"/>
      <c r="S61" s="63"/>
      <c r="T61" s="63"/>
    </row>
    <row r="62" spans="1:20" x14ac:dyDescent="0.75">
      <c r="L62" s="63"/>
      <c r="M62" s="63"/>
      <c r="N62" s="63"/>
      <c r="O62" s="63"/>
      <c r="P62" s="63"/>
      <c r="Q62" s="63"/>
      <c r="R62" s="63"/>
      <c r="S62" s="63"/>
      <c r="T62" s="63"/>
    </row>
    <row r="63" spans="1:20" x14ac:dyDescent="0.75">
      <c r="L63" s="63"/>
      <c r="M63" s="63"/>
      <c r="N63" s="63"/>
      <c r="O63" s="63"/>
      <c r="P63" s="63"/>
      <c r="Q63" s="63"/>
      <c r="R63" s="63"/>
      <c r="S63" s="63"/>
      <c r="T63" s="63"/>
    </row>
    <row r="64" spans="1:20" x14ac:dyDescent="0.75">
      <c r="L64" s="63"/>
      <c r="M64" s="63"/>
      <c r="N64" s="63"/>
      <c r="O64" s="63"/>
      <c r="P64" s="63"/>
      <c r="Q64" s="63"/>
      <c r="R64" s="63"/>
      <c r="S64" s="63"/>
      <c r="T64" s="63"/>
    </row>
    <row r="65" spans="12:20" x14ac:dyDescent="0.75">
      <c r="L65" s="63"/>
      <c r="M65" s="63"/>
      <c r="N65" s="63"/>
      <c r="O65" s="63"/>
      <c r="P65" s="63"/>
      <c r="Q65" s="63"/>
      <c r="R65" s="63"/>
      <c r="S65" s="63"/>
      <c r="T65" s="63"/>
    </row>
  </sheetData>
  <sheetProtection sheet="1" objects="1" scenarios="1"/>
  <mergeCells count="8">
    <mergeCell ref="C2:F2"/>
    <mergeCell ref="B4:G14"/>
    <mergeCell ref="B16:G17"/>
    <mergeCell ref="A20:B20"/>
    <mergeCell ref="B22:H26"/>
    <mergeCell ref="A28:B28"/>
    <mergeCell ref="L4:T65"/>
    <mergeCell ref="G36:J3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2BBEB-DAD4-48A4-9CBD-9811B7220CF8}">
  <dimension ref="A2:AI51"/>
  <sheetViews>
    <sheetView topLeftCell="A21" workbookViewId="0">
      <selection activeCell="M38" sqref="M38"/>
    </sheetView>
  </sheetViews>
  <sheetFormatPr defaultRowHeight="14.75" x14ac:dyDescent="0.75"/>
  <sheetData>
    <row r="2" spans="2:35" ht="19.75" x14ac:dyDescent="0.95">
      <c r="C2" s="61" t="s">
        <v>127</v>
      </c>
      <c r="D2" s="61"/>
      <c r="E2" s="61"/>
      <c r="F2" s="61"/>
    </row>
    <row r="4" spans="2:35" ht="14.75" customHeight="1" x14ac:dyDescent="0.75">
      <c r="B4" s="62" t="s">
        <v>128</v>
      </c>
      <c r="C4" s="62"/>
      <c r="D4" s="62"/>
      <c r="E4" s="62"/>
      <c r="F4" s="62"/>
      <c r="G4" s="62"/>
      <c r="L4" s="63" t="s">
        <v>130</v>
      </c>
      <c r="M4" s="63"/>
      <c r="N4" s="63"/>
      <c r="O4" s="63"/>
      <c r="P4" s="63"/>
      <c r="Q4" s="63"/>
      <c r="R4" s="63"/>
      <c r="S4" s="63"/>
      <c r="T4" s="63"/>
      <c r="V4" s="63" t="s">
        <v>131</v>
      </c>
      <c r="W4" s="79"/>
      <c r="X4" s="79"/>
      <c r="Y4" s="79"/>
      <c r="Z4" s="79"/>
      <c r="AA4" s="79"/>
      <c r="AB4" s="79"/>
      <c r="AC4" s="79"/>
      <c r="AD4" s="79"/>
      <c r="AE4" s="79"/>
      <c r="AF4" s="79"/>
      <c r="AG4" s="79"/>
      <c r="AH4" s="79"/>
      <c r="AI4" s="79"/>
    </row>
    <row r="5" spans="2:35" x14ac:dyDescent="0.75">
      <c r="B5" s="62"/>
      <c r="C5" s="62"/>
      <c r="D5" s="62"/>
      <c r="E5" s="62"/>
      <c r="F5" s="62"/>
      <c r="G5" s="62"/>
      <c r="L5" s="63"/>
      <c r="M5" s="63"/>
      <c r="N5" s="63"/>
      <c r="O5" s="63"/>
      <c r="P5" s="63"/>
      <c r="Q5" s="63"/>
      <c r="R5" s="63"/>
      <c r="S5" s="63"/>
      <c r="T5" s="63"/>
      <c r="V5" s="79"/>
      <c r="W5" s="79"/>
      <c r="X5" s="79"/>
      <c r="Y5" s="79"/>
      <c r="Z5" s="79"/>
      <c r="AA5" s="79"/>
      <c r="AB5" s="79"/>
      <c r="AC5" s="79"/>
      <c r="AD5" s="79"/>
      <c r="AE5" s="79"/>
      <c r="AF5" s="79"/>
      <c r="AG5" s="79"/>
      <c r="AH5" s="79"/>
      <c r="AI5" s="79"/>
    </row>
    <row r="6" spans="2:35" x14ac:dyDescent="0.75">
      <c r="B6" s="62"/>
      <c r="C6" s="62"/>
      <c r="D6" s="62"/>
      <c r="E6" s="62"/>
      <c r="F6" s="62"/>
      <c r="G6" s="62"/>
      <c r="L6" s="63"/>
      <c r="M6" s="63"/>
      <c r="N6" s="63"/>
      <c r="O6" s="63"/>
      <c r="P6" s="63"/>
      <c r="Q6" s="63"/>
      <c r="R6" s="63"/>
      <c r="S6" s="63"/>
      <c r="T6" s="63"/>
      <c r="V6" s="79"/>
      <c r="W6" s="79"/>
      <c r="X6" s="79"/>
      <c r="Y6" s="79"/>
      <c r="Z6" s="79"/>
      <c r="AA6" s="79"/>
      <c r="AB6" s="79"/>
      <c r="AC6" s="79"/>
      <c r="AD6" s="79"/>
      <c r="AE6" s="79"/>
      <c r="AF6" s="79"/>
      <c r="AG6" s="79"/>
      <c r="AH6" s="79"/>
      <c r="AI6" s="79"/>
    </row>
    <row r="7" spans="2:35" x14ac:dyDescent="0.75">
      <c r="B7" s="62"/>
      <c r="C7" s="62"/>
      <c r="D7" s="62"/>
      <c r="E7" s="62"/>
      <c r="F7" s="62"/>
      <c r="G7" s="62"/>
      <c r="L7" s="63"/>
      <c r="M7" s="63"/>
      <c r="N7" s="63"/>
      <c r="O7" s="63"/>
      <c r="P7" s="63"/>
      <c r="Q7" s="63"/>
      <c r="R7" s="63"/>
      <c r="S7" s="63"/>
      <c r="T7" s="63"/>
      <c r="V7" s="79"/>
      <c r="W7" s="79"/>
      <c r="X7" s="79"/>
      <c r="Y7" s="79"/>
      <c r="Z7" s="79"/>
      <c r="AA7" s="79"/>
      <c r="AB7" s="79"/>
      <c r="AC7" s="79"/>
      <c r="AD7" s="79"/>
      <c r="AE7" s="79"/>
      <c r="AF7" s="79"/>
      <c r="AG7" s="79"/>
      <c r="AH7" s="79"/>
      <c r="AI7" s="79"/>
    </row>
    <row r="8" spans="2:35" x14ac:dyDescent="0.75">
      <c r="B8" s="62"/>
      <c r="C8" s="62"/>
      <c r="D8" s="62"/>
      <c r="E8" s="62"/>
      <c r="F8" s="62"/>
      <c r="G8" s="62"/>
      <c r="L8" s="63"/>
      <c r="M8" s="63"/>
      <c r="N8" s="63"/>
      <c r="O8" s="63"/>
      <c r="P8" s="63"/>
      <c r="Q8" s="63"/>
      <c r="R8" s="63"/>
      <c r="S8" s="63"/>
      <c r="T8" s="63"/>
      <c r="V8" s="79"/>
      <c r="W8" s="79"/>
      <c r="X8" s="79"/>
      <c r="Y8" s="79"/>
      <c r="Z8" s="79"/>
      <c r="AA8" s="79"/>
      <c r="AB8" s="79"/>
      <c r="AC8" s="79"/>
      <c r="AD8" s="79"/>
      <c r="AE8" s="79"/>
      <c r="AF8" s="79"/>
      <c r="AG8" s="79"/>
      <c r="AH8" s="79"/>
      <c r="AI8" s="79"/>
    </row>
    <row r="9" spans="2:35" x14ac:dyDescent="0.75">
      <c r="B9" s="62"/>
      <c r="C9" s="62"/>
      <c r="D9" s="62"/>
      <c r="E9" s="62"/>
      <c r="F9" s="62"/>
      <c r="G9" s="62"/>
      <c r="L9" s="63"/>
      <c r="M9" s="63"/>
      <c r="N9" s="63"/>
      <c r="O9" s="63"/>
      <c r="P9" s="63"/>
      <c r="Q9" s="63"/>
      <c r="R9" s="63"/>
      <c r="S9" s="63"/>
      <c r="T9" s="63"/>
      <c r="V9" s="79"/>
      <c r="W9" s="79"/>
      <c r="X9" s="79"/>
      <c r="Y9" s="79"/>
      <c r="Z9" s="79"/>
      <c r="AA9" s="79"/>
      <c r="AB9" s="79"/>
      <c r="AC9" s="79"/>
      <c r="AD9" s="79"/>
      <c r="AE9" s="79"/>
      <c r="AF9" s="79"/>
      <c r="AG9" s="79"/>
      <c r="AH9" s="79"/>
      <c r="AI9" s="79"/>
    </row>
    <row r="10" spans="2:35" x14ac:dyDescent="0.75">
      <c r="B10" s="62"/>
      <c r="C10" s="62"/>
      <c r="D10" s="62"/>
      <c r="E10" s="62"/>
      <c r="F10" s="62"/>
      <c r="G10" s="62"/>
      <c r="L10" s="63"/>
      <c r="M10" s="63"/>
      <c r="N10" s="63"/>
      <c r="O10" s="63"/>
      <c r="P10" s="63"/>
      <c r="Q10" s="63"/>
      <c r="R10" s="63"/>
      <c r="S10" s="63"/>
      <c r="T10" s="63"/>
      <c r="V10" s="79"/>
      <c r="W10" s="79"/>
      <c r="X10" s="79"/>
      <c r="Y10" s="79"/>
      <c r="Z10" s="79"/>
      <c r="AA10" s="79"/>
      <c r="AB10" s="79"/>
      <c r="AC10" s="79"/>
      <c r="AD10" s="79"/>
      <c r="AE10" s="79"/>
      <c r="AF10" s="79"/>
      <c r="AG10" s="79"/>
      <c r="AH10" s="79"/>
      <c r="AI10" s="79"/>
    </row>
    <row r="11" spans="2:35" x14ac:dyDescent="0.75">
      <c r="B11" s="62"/>
      <c r="C11" s="62"/>
      <c r="D11" s="62"/>
      <c r="E11" s="62"/>
      <c r="F11" s="62"/>
      <c r="G11" s="62"/>
      <c r="L11" s="63"/>
      <c r="M11" s="63"/>
      <c r="N11" s="63"/>
      <c r="O11" s="63"/>
      <c r="P11" s="63"/>
      <c r="Q11" s="63"/>
      <c r="R11" s="63"/>
      <c r="S11" s="63"/>
      <c r="T11" s="63"/>
      <c r="V11" s="79"/>
      <c r="W11" s="79"/>
      <c r="X11" s="79"/>
      <c r="Y11" s="79"/>
      <c r="Z11" s="79"/>
      <c r="AA11" s="79"/>
      <c r="AB11" s="79"/>
      <c r="AC11" s="79"/>
      <c r="AD11" s="79"/>
      <c r="AE11" s="79"/>
      <c r="AF11" s="79"/>
      <c r="AG11" s="79"/>
      <c r="AH11" s="79"/>
      <c r="AI11" s="79"/>
    </row>
    <row r="12" spans="2:35" x14ac:dyDescent="0.75">
      <c r="B12" s="62"/>
      <c r="C12" s="62"/>
      <c r="D12" s="62"/>
      <c r="E12" s="62"/>
      <c r="F12" s="62"/>
      <c r="G12" s="62"/>
      <c r="L12" s="63"/>
      <c r="M12" s="63"/>
      <c r="N12" s="63"/>
      <c r="O12" s="63"/>
      <c r="P12" s="63"/>
      <c r="Q12" s="63"/>
      <c r="R12" s="63"/>
      <c r="S12" s="63"/>
      <c r="T12" s="63"/>
      <c r="V12" s="79"/>
      <c r="W12" s="79"/>
      <c r="X12" s="79"/>
      <c r="Y12" s="79"/>
      <c r="Z12" s="79"/>
      <c r="AA12" s="79"/>
      <c r="AB12" s="79"/>
      <c r="AC12" s="79"/>
      <c r="AD12" s="79"/>
      <c r="AE12" s="79"/>
      <c r="AF12" s="79"/>
      <c r="AG12" s="79"/>
      <c r="AH12" s="79"/>
      <c r="AI12" s="79"/>
    </row>
    <row r="13" spans="2:35" x14ac:dyDescent="0.75">
      <c r="B13" s="62"/>
      <c r="C13" s="62"/>
      <c r="D13" s="62"/>
      <c r="E13" s="62"/>
      <c r="F13" s="62"/>
      <c r="G13" s="62"/>
      <c r="L13" s="63"/>
      <c r="M13" s="63"/>
      <c r="N13" s="63"/>
      <c r="O13" s="63"/>
      <c r="P13" s="63"/>
      <c r="Q13" s="63"/>
      <c r="R13" s="63"/>
      <c r="S13" s="63"/>
      <c r="T13" s="63"/>
      <c r="V13" s="79"/>
      <c r="W13" s="79"/>
      <c r="X13" s="79"/>
      <c r="Y13" s="79"/>
      <c r="Z13" s="79"/>
      <c r="AA13" s="79"/>
      <c r="AB13" s="79"/>
      <c r="AC13" s="79"/>
      <c r="AD13" s="79"/>
      <c r="AE13" s="79"/>
      <c r="AF13" s="79"/>
      <c r="AG13" s="79"/>
      <c r="AH13" s="79"/>
      <c r="AI13" s="79"/>
    </row>
    <row r="14" spans="2:35" x14ac:dyDescent="0.75">
      <c r="B14" s="62"/>
      <c r="C14" s="62"/>
      <c r="D14" s="62"/>
      <c r="E14" s="62"/>
      <c r="F14" s="62"/>
      <c r="G14" s="62"/>
      <c r="L14" s="63"/>
      <c r="M14" s="63"/>
      <c r="N14" s="63"/>
      <c r="O14" s="63"/>
      <c r="P14" s="63"/>
      <c r="Q14" s="63"/>
      <c r="R14" s="63"/>
      <c r="S14" s="63"/>
      <c r="T14" s="63"/>
      <c r="V14" s="79"/>
      <c r="W14" s="79"/>
      <c r="X14" s="79"/>
      <c r="Y14" s="79"/>
      <c r="Z14" s="79"/>
      <c r="AA14" s="79"/>
      <c r="AB14" s="79"/>
      <c r="AC14" s="79"/>
      <c r="AD14" s="79"/>
      <c r="AE14" s="79"/>
      <c r="AF14" s="79"/>
      <c r="AG14" s="79"/>
      <c r="AH14" s="79"/>
      <c r="AI14" s="79"/>
    </row>
    <row r="15" spans="2:35" x14ac:dyDescent="0.75">
      <c r="L15" s="63"/>
      <c r="M15" s="63"/>
      <c r="N15" s="63"/>
      <c r="O15" s="63"/>
      <c r="P15" s="63"/>
      <c r="Q15" s="63"/>
      <c r="R15" s="63"/>
      <c r="S15" s="63"/>
      <c r="T15" s="63"/>
      <c r="V15" s="79"/>
      <c r="W15" s="79"/>
      <c r="X15" s="79"/>
      <c r="Y15" s="79"/>
      <c r="Z15" s="79"/>
      <c r="AA15" s="79"/>
      <c r="AB15" s="79"/>
      <c r="AC15" s="79"/>
      <c r="AD15" s="79"/>
      <c r="AE15" s="79"/>
      <c r="AF15" s="79"/>
      <c r="AG15" s="79"/>
      <c r="AH15" s="79"/>
      <c r="AI15" s="79"/>
    </row>
    <row r="16" spans="2:35" x14ac:dyDescent="0.75">
      <c r="B16" s="58" t="s">
        <v>129</v>
      </c>
      <c r="C16" s="64"/>
      <c r="D16" s="64"/>
      <c r="E16" s="64"/>
      <c r="F16" s="64"/>
      <c r="G16" s="64"/>
      <c r="L16" s="63"/>
      <c r="M16" s="63"/>
      <c r="N16" s="63"/>
      <c r="O16" s="63"/>
      <c r="P16" s="63"/>
      <c r="Q16" s="63"/>
      <c r="R16" s="63"/>
      <c r="S16" s="63"/>
      <c r="T16" s="63"/>
      <c r="V16" s="79"/>
      <c r="W16" s="79"/>
      <c r="X16" s="79"/>
      <c r="Y16" s="79"/>
      <c r="Z16" s="79"/>
      <c r="AA16" s="79"/>
      <c r="AB16" s="79"/>
      <c r="AC16" s="79"/>
      <c r="AD16" s="79"/>
      <c r="AE16" s="79"/>
      <c r="AF16" s="79"/>
      <c r="AG16" s="79"/>
      <c r="AH16" s="79"/>
      <c r="AI16" s="79"/>
    </row>
    <row r="17" spans="1:35" x14ac:dyDescent="0.75">
      <c r="B17" s="64"/>
      <c r="C17" s="64"/>
      <c r="D17" s="64"/>
      <c r="E17" s="64"/>
      <c r="F17" s="64"/>
      <c r="G17" s="64"/>
      <c r="L17" s="63"/>
      <c r="M17" s="63"/>
      <c r="N17" s="63"/>
      <c r="O17" s="63"/>
      <c r="P17" s="63"/>
      <c r="Q17" s="63"/>
      <c r="R17" s="63"/>
      <c r="S17" s="63"/>
      <c r="T17" s="63"/>
      <c r="V17" s="79"/>
      <c r="W17" s="79"/>
      <c r="X17" s="79"/>
      <c r="Y17" s="79"/>
      <c r="Z17" s="79"/>
      <c r="AA17" s="79"/>
      <c r="AB17" s="79"/>
      <c r="AC17" s="79"/>
      <c r="AD17" s="79"/>
      <c r="AE17" s="79"/>
      <c r="AF17" s="79"/>
      <c r="AG17" s="79"/>
      <c r="AH17" s="79"/>
      <c r="AI17" s="79"/>
    </row>
    <row r="18" spans="1:35" x14ac:dyDescent="0.75">
      <c r="L18" s="63"/>
      <c r="M18" s="63"/>
      <c r="N18" s="63"/>
      <c r="O18" s="63"/>
      <c r="P18" s="63"/>
      <c r="Q18" s="63"/>
      <c r="R18" s="63"/>
      <c r="S18" s="63"/>
      <c r="T18" s="63"/>
      <c r="V18" s="79"/>
      <c r="W18" s="79"/>
      <c r="X18" s="79"/>
      <c r="Y18" s="79"/>
      <c r="Z18" s="79"/>
      <c r="AA18" s="79"/>
      <c r="AB18" s="79"/>
      <c r="AC18" s="79"/>
      <c r="AD18" s="79"/>
      <c r="AE18" s="79"/>
      <c r="AF18" s="79"/>
      <c r="AG18" s="79"/>
      <c r="AH18" s="79"/>
      <c r="AI18" s="79"/>
    </row>
    <row r="19" spans="1:35" x14ac:dyDescent="0.75">
      <c r="L19" s="63"/>
      <c r="M19" s="63"/>
      <c r="N19" s="63"/>
      <c r="O19" s="63"/>
      <c r="P19" s="63"/>
      <c r="Q19" s="63"/>
      <c r="R19" s="63"/>
      <c r="S19" s="63"/>
      <c r="T19" s="63"/>
      <c r="V19" s="79"/>
      <c r="W19" s="79"/>
      <c r="X19" s="79"/>
      <c r="Y19" s="79"/>
      <c r="Z19" s="79"/>
      <c r="AA19" s="79"/>
      <c r="AB19" s="79"/>
      <c r="AC19" s="79"/>
      <c r="AD19" s="79"/>
      <c r="AE19" s="79"/>
      <c r="AF19" s="79"/>
      <c r="AG19" s="79"/>
      <c r="AH19" s="79"/>
      <c r="AI19" s="79"/>
    </row>
    <row r="20" spans="1:35" x14ac:dyDescent="0.75">
      <c r="A20" s="65" t="s">
        <v>58</v>
      </c>
      <c r="B20" s="65"/>
      <c r="C20" s="41"/>
      <c r="D20" s="41"/>
      <c r="E20" s="41"/>
      <c r="L20" s="63"/>
      <c r="M20" s="63"/>
      <c r="N20" s="63"/>
      <c r="O20" s="63"/>
      <c r="P20" s="63"/>
      <c r="Q20" s="63"/>
      <c r="R20" s="63"/>
      <c r="S20" s="63"/>
      <c r="T20" s="63"/>
      <c r="V20" s="79"/>
      <c r="W20" s="79"/>
      <c r="X20" s="79"/>
      <c r="Y20" s="79"/>
      <c r="Z20" s="79"/>
      <c r="AA20" s="79"/>
      <c r="AB20" s="79"/>
      <c r="AC20" s="79"/>
      <c r="AD20" s="79"/>
      <c r="AE20" s="79"/>
      <c r="AF20" s="79"/>
      <c r="AG20" s="79"/>
      <c r="AH20" s="79"/>
      <c r="AI20" s="79"/>
    </row>
    <row r="21" spans="1:35" x14ac:dyDescent="0.75">
      <c r="L21" s="63"/>
      <c r="M21" s="63"/>
      <c r="N21" s="63"/>
      <c r="O21" s="63"/>
      <c r="P21" s="63"/>
      <c r="Q21" s="63"/>
      <c r="R21" s="63"/>
      <c r="S21" s="63"/>
      <c r="T21" s="63"/>
      <c r="V21" s="79"/>
      <c r="W21" s="79"/>
      <c r="X21" s="79"/>
      <c r="Y21" s="79"/>
      <c r="Z21" s="79"/>
      <c r="AA21" s="79"/>
      <c r="AB21" s="79"/>
      <c r="AC21" s="79"/>
      <c r="AD21" s="79"/>
      <c r="AE21" s="79"/>
      <c r="AF21" s="79"/>
      <c r="AG21" s="79"/>
      <c r="AH21" s="79"/>
      <c r="AI21" s="79"/>
    </row>
    <row r="22" spans="1:35" x14ac:dyDescent="0.75">
      <c r="B22" s="66" t="s">
        <v>132</v>
      </c>
      <c r="C22" s="66"/>
      <c r="D22" s="66"/>
      <c r="E22" s="66"/>
      <c r="F22" s="66"/>
      <c r="G22" s="66"/>
      <c r="H22" s="66"/>
      <c r="L22" s="63"/>
      <c r="M22" s="63"/>
      <c r="N22" s="63"/>
      <c r="O22" s="63"/>
      <c r="P22" s="63"/>
      <c r="Q22" s="63"/>
      <c r="R22" s="63"/>
      <c r="S22" s="63"/>
      <c r="T22" s="63"/>
      <c r="V22" s="79"/>
      <c r="W22" s="79"/>
      <c r="X22" s="79"/>
      <c r="Y22" s="79"/>
      <c r="Z22" s="79"/>
      <c r="AA22" s="79"/>
      <c r="AB22" s="79"/>
      <c r="AC22" s="79"/>
      <c r="AD22" s="79"/>
      <c r="AE22" s="79"/>
      <c r="AF22" s="79"/>
      <c r="AG22" s="79"/>
      <c r="AH22" s="79"/>
      <c r="AI22" s="79"/>
    </row>
    <row r="23" spans="1:35" x14ac:dyDescent="0.75">
      <c r="B23" s="66"/>
      <c r="C23" s="66"/>
      <c r="D23" s="66"/>
      <c r="E23" s="66"/>
      <c r="F23" s="66"/>
      <c r="G23" s="66"/>
      <c r="H23" s="66"/>
      <c r="L23" s="63"/>
      <c r="M23" s="63"/>
      <c r="N23" s="63"/>
      <c r="O23" s="63"/>
      <c r="P23" s="63"/>
      <c r="Q23" s="63"/>
      <c r="R23" s="63"/>
      <c r="S23" s="63"/>
      <c r="T23" s="63"/>
      <c r="V23" s="79"/>
      <c r="W23" s="79"/>
      <c r="X23" s="79"/>
      <c r="Y23" s="79"/>
      <c r="Z23" s="79"/>
      <c r="AA23" s="79"/>
      <c r="AB23" s="79"/>
      <c r="AC23" s="79"/>
      <c r="AD23" s="79"/>
      <c r="AE23" s="79"/>
      <c r="AF23" s="79"/>
      <c r="AG23" s="79"/>
      <c r="AH23" s="79"/>
      <c r="AI23" s="79"/>
    </row>
    <row r="24" spans="1:35" x14ac:dyDescent="0.75">
      <c r="B24" s="66"/>
      <c r="C24" s="66"/>
      <c r="D24" s="66"/>
      <c r="E24" s="66"/>
      <c r="F24" s="66"/>
      <c r="G24" s="66"/>
      <c r="H24" s="66"/>
      <c r="L24" s="63"/>
      <c r="M24" s="63"/>
      <c r="N24" s="63"/>
      <c r="O24" s="63"/>
      <c r="P24" s="63"/>
      <c r="Q24" s="63"/>
      <c r="R24" s="63"/>
      <c r="S24" s="63"/>
      <c r="T24" s="63"/>
      <c r="V24" s="79"/>
      <c r="W24" s="79"/>
      <c r="X24" s="79"/>
      <c r="Y24" s="79"/>
      <c r="Z24" s="79"/>
      <c r="AA24" s="79"/>
      <c r="AB24" s="79"/>
      <c r="AC24" s="79"/>
      <c r="AD24" s="79"/>
      <c r="AE24" s="79"/>
      <c r="AF24" s="79"/>
      <c r="AG24" s="79"/>
      <c r="AH24" s="79"/>
      <c r="AI24" s="79"/>
    </row>
    <row r="25" spans="1:35" x14ac:dyDescent="0.75">
      <c r="B25" s="66"/>
      <c r="C25" s="66"/>
      <c r="D25" s="66"/>
      <c r="E25" s="66"/>
      <c r="F25" s="66"/>
      <c r="G25" s="66"/>
      <c r="H25" s="66"/>
      <c r="L25" s="63"/>
      <c r="M25" s="63"/>
      <c r="N25" s="63"/>
      <c r="O25" s="63"/>
      <c r="P25" s="63"/>
      <c r="Q25" s="63"/>
      <c r="R25" s="63"/>
      <c r="S25" s="63"/>
      <c r="T25" s="63"/>
      <c r="V25" s="79"/>
      <c r="W25" s="79"/>
      <c r="X25" s="79"/>
      <c r="Y25" s="79"/>
      <c r="Z25" s="79"/>
      <c r="AA25" s="79"/>
      <c r="AB25" s="79"/>
      <c r="AC25" s="79"/>
      <c r="AD25" s="79"/>
      <c r="AE25" s="79"/>
      <c r="AF25" s="79"/>
      <c r="AG25" s="79"/>
      <c r="AH25" s="79"/>
      <c r="AI25" s="79"/>
    </row>
    <row r="26" spans="1:35" x14ac:dyDescent="0.75">
      <c r="B26" s="66"/>
      <c r="C26" s="66"/>
      <c r="D26" s="66"/>
      <c r="E26" s="66"/>
      <c r="F26" s="66"/>
      <c r="G26" s="66"/>
      <c r="H26" s="66"/>
      <c r="L26" s="63"/>
      <c r="M26" s="63"/>
      <c r="N26" s="63"/>
      <c r="O26" s="63"/>
      <c r="P26" s="63"/>
      <c r="Q26" s="63"/>
      <c r="R26" s="63"/>
      <c r="S26" s="63"/>
      <c r="T26" s="63"/>
      <c r="V26" s="79"/>
      <c r="W26" s="79"/>
      <c r="X26" s="79"/>
      <c r="Y26" s="79"/>
      <c r="Z26" s="79"/>
      <c r="AA26" s="79"/>
      <c r="AB26" s="79"/>
      <c r="AC26" s="79"/>
      <c r="AD26" s="79"/>
      <c r="AE26" s="79"/>
      <c r="AF26" s="79"/>
      <c r="AG26" s="79"/>
      <c r="AH26" s="79"/>
      <c r="AI26" s="79"/>
    </row>
    <row r="27" spans="1:35" x14ac:dyDescent="0.75">
      <c r="L27" s="63"/>
      <c r="M27" s="63"/>
      <c r="N27" s="63"/>
      <c r="O27" s="63"/>
      <c r="P27" s="63"/>
      <c r="Q27" s="63"/>
      <c r="R27" s="63"/>
      <c r="S27" s="63"/>
      <c r="T27" s="63"/>
      <c r="V27" s="79"/>
      <c r="W27" s="79"/>
      <c r="X27" s="79"/>
      <c r="Y27" s="79"/>
      <c r="Z27" s="79"/>
      <c r="AA27" s="79"/>
      <c r="AB27" s="79"/>
      <c r="AC27" s="79"/>
      <c r="AD27" s="79"/>
      <c r="AE27" s="79"/>
      <c r="AF27" s="79"/>
      <c r="AG27" s="79"/>
      <c r="AH27" s="79"/>
      <c r="AI27" s="79"/>
    </row>
    <row r="28" spans="1:35" x14ac:dyDescent="0.75">
      <c r="A28" s="65" t="s">
        <v>73</v>
      </c>
      <c r="B28" s="65"/>
      <c r="L28" s="63"/>
      <c r="M28" s="63"/>
      <c r="N28" s="63"/>
      <c r="O28" s="63"/>
      <c r="P28" s="63"/>
      <c r="Q28" s="63"/>
      <c r="R28" s="63"/>
      <c r="S28" s="63"/>
      <c r="T28" s="63"/>
      <c r="V28" s="79"/>
      <c r="W28" s="79"/>
      <c r="X28" s="79"/>
      <c r="Y28" s="79"/>
      <c r="Z28" s="79"/>
      <c r="AA28" s="79"/>
      <c r="AB28" s="79"/>
      <c r="AC28" s="79"/>
      <c r="AD28" s="79"/>
      <c r="AE28" s="79"/>
      <c r="AF28" s="79"/>
      <c r="AG28" s="79"/>
      <c r="AH28" s="79"/>
      <c r="AI28" s="79"/>
    </row>
    <row r="29" spans="1:35" x14ac:dyDescent="0.75">
      <c r="A29" s="30" t="s">
        <v>112</v>
      </c>
      <c r="L29" s="63"/>
      <c r="M29" s="63"/>
      <c r="N29" s="63"/>
      <c r="O29" s="63"/>
      <c r="P29" s="63"/>
      <c r="Q29" s="63"/>
      <c r="R29" s="63"/>
      <c r="S29" s="63"/>
      <c r="T29" s="63"/>
      <c r="V29" s="79"/>
      <c r="W29" s="79"/>
      <c r="X29" s="79"/>
      <c r="Y29" s="79"/>
      <c r="Z29" s="79"/>
      <c r="AA29" s="79"/>
      <c r="AB29" s="79"/>
      <c r="AC29" s="79"/>
      <c r="AD29" s="79"/>
      <c r="AE29" s="79"/>
      <c r="AF29" s="79"/>
      <c r="AG29" s="79"/>
      <c r="AH29" s="79"/>
      <c r="AI29" s="79"/>
    </row>
    <row r="30" spans="1:35" x14ac:dyDescent="0.75">
      <c r="A30" s="32" t="s">
        <v>121</v>
      </c>
      <c r="B30" s="32" t="s">
        <v>111</v>
      </c>
      <c r="F30" s="38" t="s">
        <v>112</v>
      </c>
      <c r="L30" s="63"/>
      <c r="M30" s="63"/>
      <c r="N30" s="63"/>
      <c r="O30" s="63"/>
      <c r="P30" s="63"/>
      <c r="Q30" s="63"/>
      <c r="R30" s="63"/>
      <c r="S30" s="63"/>
      <c r="T30" s="63"/>
      <c r="V30" s="79"/>
      <c r="W30" s="79"/>
      <c r="X30" s="79"/>
      <c r="Y30" s="79"/>
      <c r="Z30" s="79"/>
      <c r="AA30" s="79"/>
      <c r="AB30" s="79"/>
      <c r="AC30" s="79"/>
      <c r="AD30" s="79"/>
      <c r="AE30" s="79"/>
      <c r="AF30" s="79"/>
      <c r="AG30" s="79"/>
      <c r="AH30" s="79"/>
      <c r="AI30" s="79"/>
    </row>
    <row r="31" spans="1:35" x14ac:dyDescent="0.75">
      <c r="A31" s="2">
        <v>-0.05</v>
      </c>
      <c r="B31" s="2" t="e">
        <f>_xlfn.CHISQ.DIST.RT(A31,$G$31)</f>
        <v>#NUM!</v>
      </c>
      <c r="F31" s="38" t="s">
        <v>133</v>
      </c>
      <c r="G31" s="80">
        <v>10</v>
      </c>
      <c r="L31" s="63"/>
      <c r="M31" s="63"/>
      <c r="N31" s="63"/>
      <c r="O31" s="63"/>
      <c r="P31" s="63"/>
      <c r="Q31" s="63"/>
      <c r="R31" s="63"/>
      <c r="S31" s="63"/>
      <c r="T31" s="63"/>
      <c r="V31" s="79"/>
      <c r="W31" s="79"/>
      <c r="X31" s="79"/>
      <c r="Y31" s="79"/>
      <c r="Z31" s="79"/>
      <c r="AA31" s="79"/>
      <c r="AB31" s="79"/>
      <c r="AC31" s="79"/>
      <c r="AD31" s="79"/>
      <c r="AE31" s="79"/>
      <c r="AF31" s="79"/>
      <c r="AG31" s="79"/>
      <c r="AH31" s="79"/>
      <c r="AI31" s="79"/>
    </row>
    <row r="32" spans="1:35" x14ac:dyDescent="0.75">
      <c r="A32" s="2">
        <f>A31+0.01</f>
        <v>-0.04</v>
      </c>
      <c r="B32" s="2" t="e">
        <f t="shared" ref="B32:B51" si="0">_xlfn.CHISQ.DIST.RT(A32,$G$31)</f>
        <v>#NUM!</v>
      </c>
      <c r="L32" s="63"/>
      <c r="M32" s="63"/>
      <c r="N32" s="63"/>
      <c r="O32" s="63"/>
      <c r="P32" s="63"/>
      <c r="Q32" s="63"/>
      <c r="R32" s="63"/>
      <c r="S32" s="63"/>
      <c r="T32" s="63"/>
      <c r="V32" s="79"/>
      <c r="W32" s="79"/>
      <c r="X32" s="79"/>
      <c r="Y32" s="79"/>
      <c r="Z32" s="79"/>
      <c r="AA32" s="79"/>
      <c r="AB32" s="79"/>
      <c r="AC32" s="79"/>
      <c r="AD32" s="79"/>
      <c r="AE32" s="79"/>
      <c r="AF32" s="79"/>
      <c r="AG32" s="79"/>
      <c r="AH32" s="79"/>
      <c r="AI32" s="79"/>
    </row>
    <row r="33" spans="1:35" x14ac:dyDescent="0.75">
      <c r="A33" s="2">
        <f t="shared" ref="A33:A50" si="1">A32+0.01</f>
        <v>-0.03</v>
      </c>
      <c r="B33" s="2" t="e">
        <f t="shared" si="0"/>
        <v>#NUM!</v>
      </c>
      <c r="L33" s="63"/>
      <c r="M33" s="63"/>
      <c r="N33" s="63"/>
      <c r="O33" s="63"/>
      <c r="P33" s="63"/>
      <c r="Q33" s="63"/>
      <c r="R33" s="63"/>
      <c r="S33" s="63"/>
      <c r="T33" s="63"/>
      <c r="V33" s="79"/>
      <c r="W33" s="79"/>
      <c r="X33" s="79"/>
      <c r="Y33" s="79"/>
      <c r="Z33" s="79"/>
      <c r="AA33" s="79"/>
      <c r="AB33" s="79"/>
      <c r="AC33" s="79"/>
      <c r="AD33" s="79"/>
      <c r="AE33" s="79"/>
      <c r="AF33" s="79"/>
      <c r="AG33" s="79"/>
      <c r="AH33" s="79"/>
      <c r="AI33" s="79"/>
    </row>
    <row r="34" spans="1:35" x14ac:dyDescent="0.75">
      <c r="A34" s="2">
        <f t="shared" si="1"/>
        <v>-1.9999999999999997E-2</v>
      </c>
      <c r="B34" s="2" t="e">
        <f t="shared" si="0"/>
        <v>#NUM!</v>
      </c>
      <c r="L34" s="63"/>
      <c r="M34" s="63"/>
      <c r="N34" s="63"/>
      <c r="O34" s="63"/>
      <c r="P34" s="63"/>
      <c r="Q34" s="63"/>
      <c r="R34" s="63"/>
      <c r="S34" s="63"/>
      <c r="T34" s="63"/>
      <c r="V34" s="79"/>
      <c r="W34" s="79"/>
      <c r="X34" s="79"/>
      <c r="Y34" s="79"/>
      <c r="Z34" s="79"/>
      <c r="AA34" s="79"/>
      <c r="AB34" s="79"/>
      <c r="AC34" s="79"/>
      <c r="AD34" s="79"/>
      <c r="AE34" s="79"/>
      <c r="AF34" s="79"/>
      <c r="AG34" s="79"/>
      <c r="AH34" s="79"/>
      <c r="AI34" s="79"/>
    </row>
    <row r="35" spans="1:35" x14ac:dyDescent="0.75">
      <c r="A35" s="2">
        <f t="shared" si="1"/>
        <v>-9.9999999999999967E-3</v>
      </c>
      <c r="B35" s="2" t="e">
        <f t="shared" si="0"/>
        <v>#NUM!</v>
      </c>
      <c r="L35" s="63"/>
      <c r="M35" s="63"/>
      <c r="N35" s="63"/>
      <c r="O35" s="63"/>
      <c r="P35" s="63"/>
      <c r="Q35" s="63"/>
      <c r="R35" s="63"/>
      <c r="S35" s="63"/>
      <c r="T35" s="63"/>
      <c r="V35" s="79"/>
      <c r="W35" s="79"/>
      <c r="X35" s="79"/>
      <c r="Y35" s="79"/>
      <c r="Z35" s="79"/>
      <c r="AA35" s="79"/>
      <c r="AB35" s="79"/>
      <c r="AC35" s="79"/>
      <c r="AD35" s="79"/>
      <c r="AE35" s="79"/>
      <c r="AF35" s="79"/>
      <c r="AG35" s="79"/>
      <c r="AH35" s="79"/>
      <c r="AI35" s="79"/>
    </row>
    <row r="36" spans="1:35" x14ac:dyDescent="0.75">
      <c r="A36" s="2">
        <f t="shared" si="1"/>
        <v>0</v>
      </c>
      <c r="B36" s="2">
        <f t="shared" si="0"/>
        <v>1</v>
      </c>
    </row>
    <row r="37" spans="1:35" x14ac:dyDescent="0.75">
      <c r="A37" s="2">
        <f t="shared" si="1"/>
        <v>0.01</v>
      </c>
      <c r="B37" s="2">
        <f t="shared" si="0"/>
        <v>0.99999999999997402</v>
      </c>
    </row>
    <row r="38" spans="1:35" x14ac:dyDescent="0.75">
      <c r="A38" s="2">
        <f t="shared" si="1"/>
        <v>0.02</v>
      </c>
      <c r="B38" s="2">
        <f t="shared" si="0"/>
        <v>0.99999999999917355</v>
      </c>
    </row>
    <row r="39" spans="1:35" x14ac:dyDescent="0.75">
      <c r="A39" s="2">
        <f t="shared" si="1"/>
        <v>0.03</v>
      </c>
      <c r="B39" s="2">
        <f t="shared" si="0"/>
        <v>0.99999999999375044</v>
      </c>
    </row>
    <row r="40" spans="1:35" x14ac:dyDescent="0.75">
      <c r="A40" s="2">
        <f t="shared" si="1"/>
        <v>0.04</v>
      </c>
      <c r="B40" s="2">
        <f t="shared" si="0"/>
        <v>0.99999999997377398</v>
      </c>
    </row>
    <row r="41" spans="1:35" x14ac:dyDescent="0.75">
      <c r="A41" s="2">
        <f t="shared" si="1"/>
        <v>0.05</v>
      </c>
      <c r="B41" s="2">
        <f t="shared" si="0"/>
        <v>0.9999999999202972</v>
      </c>
    </row>
    <row r="42" spans="1:35" x14ac:dyDescent="0.75">
      <c r="A42" s="2">
        <f t="shared" si="1"/>
        <v>6.0000000000000005E-2</v>
      </c>
      <c r="B42" s="2">
        <f t="shared" si="0"/>
        <v>0.99999999980249799</v>
      </c>
    </row>
    <row r="43" spans="1:35" x14ac:dyDescent="0.75">
      <c r="A43" s="2">
        <f t="shared" si="1"/>
        <v>7.0000000000000007E-2</v>
      </c>
      <c r="B43" s="2">
        <f t="shared" si="0"/>
        <v>0.99999999957489383</v>
      </c>
    </row>
    <row r="44" spans="1:35" x14ac:dyDescent="0.75">
      <c r="A44" s="2">
        <f t="shared" si="1"/>
        <v>0.08</v>
      </c>
      <c r="B44" s="2">
        <f t="shared" si="0"/>
        <v>0.99999999917462912</v>
      </c>
    </row>
    <row r="45" spans="1:35" x14ac:dyDescent="0.75">
      <c r="A45" s="2">
        <f t="shared" si="1"/>
        <v>0.09</v>
      </c>
      <c r="B45" s="2">
        <f t="shared" si="0"/>
        <v>0.99999999851883303</v>
      </c>
    </row>
    <row r="46" spans="1:35" x14ac:dyDescent="0.75">
      <c r="A46" s="2">
        <f>A45+0.01</f>
        <v>9.9999999999999992E-2</v>
      </c>
      <c r="B46" s="2">
        <f t="shared" si="0"/>
        <v>0.9999999975020486</v>
      </c>
    </row>
    <row r="47" spans="1:35" x14ac:dyDescent="0.75">
      <c r="A47" s="2">
        <f t="shared" si="1"/>
        <v>0.10999999999999999</v>
      </c>
      <c r="B47" s="2">
        <f t="shared" si="0"/>
        <v>0.99999999599373091</v>
      </c>
    </row>
    <row r="48" spans="1:35" x14ac:dyDescent="0.75">
      <c r="A48" s="2">
        <f t="shared" si="1"/>
        <v>0.11999999999999998</v>
      </c>
      <c r="B48" s="2">
        <f t="shared" si="0"/>
        <v>0.9999999938358124</v>
      </c>
    </row>
    <row r="49" spans="1:2" x14ac:dyDescent="0.75">
      <c r="A49" s="2">
        <f t="shared" si="1"/>
        <v>0.12999999999999998</v>
      </c>
      <c r="B49" s="2">
        <f t="shared" si="0"/>
        <v>0.99999999084033642</v>
      </c>
    </row>
    <row r="50" spans="1:2" x14ac:dyDescent="0.75">
      <c r="A50" s="2">
        <f t="shared" si="1"/>
        <v>0.13999999999999999</v>
      </c>
      <c r="B50" s="2">
        <f t="shared" si="0"/>
        <v>0.99999998678715607</v>
      </c>
    </row>
    <row r="51" spans="1:2" x14ac:dyDescent="0.75">
      <c r="A51" s="2">
        <f>A50+0.01</f>
        <v>0.15</v>
      </c>
      <c r="B51" s="2">
        <f t="shared" si="0"/>
        <v>0.99999998142169866</v>
      </c>
    </row>
  </sheetData>
  <sheetProtection sheet="1" objects="1" scenarios="1"/>
  <mergeCells count="8">
    <mergeCell ref="V4:AI35"/>
    <mergeCell ref="C2:F2"/>
    <mergeCell ref="B4:G14"/>
    <mergeCell ref="B16:G17"/>
    <mergeCell ref="A20:B20"/>
    <mergeCell ref="B22:H26"/>
    <mergeCell ref="A28:B28"/>
    <mergeCell ref="L4:T3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3340A-FCC1-40DE-8AE6-3DF4087E636C}">
  <sheetPr codeName="Sheet2"/>
  <dimension ref="A1"/>
  <sheetViews>
    <sheetView tabSelected="1" workbookViewId="0">
      <selection activeCell="H13" sqref="H13"/>
    </sheetView>
  </sheetViews>
  <sheetFormatPr defaultRowHeight="14.75" x14ac:dyDescent="0.75"/>
  <cols>
    <col min="3" max="6" width="8.72656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B9245-DA22-45B7-9A79-6C89AC29C206}">
  <dimension ref="A2:T34"/>
  <sheetViews>
    <sheetView topLeftCell="A11" workbookViewId="0">
      <selection activeCell="I49" sqref="I49"/>
    </sheetView>
  </sheetViews>
  <sheetFormatPr defaultRowHeight="14.75" x14ac:dyDescent="0.75"/>
  <sheetData>
    <row r="2" spans="2:20" ht="19.75" x14ac:dyDescent="0.95">
      <c r="C2" s="61"/>
      <c r="D2" s="61"/>
      <c r="E2" s="61"/>
      <c r="F2" s="61"/>
    </row>
    <row r="4" spans="2:20" x14ac:dyDescent="0.75">
      <c r="B4" s="62" t="s">
        <v>78</v>
      </c>
      <c r="C4" s="62"/>
      <c r="D4" s="62"/>
      <c r="E4" s="62"/>
      <c r="F4" s="62"/>
      <c r="G4" s="62"/>
      <c r="L4" s="63"/>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L29" s="63"/>
      <c r="M29" s="63"/>
      <c r="N29" s="63"/>
      <c r="O29" s="63"/>
      <c r="P29" s="63"/>
      <c r="Q29" s="63"/>
      <c r="R29" s="63"/>
      <c r="S29" s="63"/>
      <c r="T29" s="63"/>
    </row>
    <row r="30" spans="1:20" x14ac:dyDescent="0.75">
      <c r="L30" s="63"/>
      <c r="M30" s="63"/>
      <c r="N30" s="63"/>
      <c r="O30" s="63"/>
      <c r="P30" s="63"/>
      <c r="Q30" s="63"/>
      <c r="R30" s="63"/>
      <c r="S30" s="63"/>
      <c r="T30" s="63"/>
    </row>
    <row r="31" spans="1:20" x14ac:dyDescent="0.75">
      <c r="L31" s="63"/>
      <c r="M31" s="63"/>
      <c r="N31" s="63"/>
      <c r="O31" s="63"/>
      <c r="P31" s="63"/>
      <c r="Q31" s="63"/>
      <c r="R31" s="63"/>
      <c r="S31" s="63"/>
      <c r="T31" s="63"/>
    </row>
    <row r="32" spans="1:20" x14ac:dyDescent="0.75">
      <c r="L32" s="63"/>
      <c r="M32" s="63"/>
      <c r="N32" s="63"/>
      <c r="O32" s="63"/>
      <c r="P32" s="63"/>
      <c r="Q32" s="63"/>
      <c r="R32" s="63"/>
      <c r="S32" s="63"/>
      <c r="T32" s="63"/>
    </row>
    <row r="33" spans="12:20" x14ac:dyDescent="0.75">
      <c r="L33" s="63"/>
      <c r="M33" s="63"/>
      <c r="N33" s="63"/>
      <c r="O33" s="63"/>
      <c r="P33" s="63"/>
      <c r="Q33" s="63"/>
      <c r="R33" s="63"/>
      <c r="S33" s="63"/>
      <c r="T33" s="63"/>
    </row>
    <row r="34" spans="12:20" x14ac:dyDescent="0.75">
      <c r="L34" s="63"/>
      <c r="M34" s="63"/>
      <c r="N34" s="63"/>
      <c r="O34" s="63"/>
      <c r="P34" s="63"/>
      <c r="Q34" s="63"/>
      <c r="R34" s="63"/>
      <c r="S34" s="63"/>
      <c r="T34" s="63"/>
    </row>
  </sheetData>
  <mergeCells count="7">
    <mergeCell ref="C2:F2"/>
    <mergeCell ref="B4:G14"/>
    <mergeCell ref="L4:T34"/>
    <mergeCell ref="B16:G17"/>
    <mergeCell ref="A20:B20"/>
    <mergeCell ref="B22:H26"/>
    <mergeCell ref="A28:B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3B96-9781-45DB-B117-420491CEA314}">
  <dimension ref="B2:Z32"/>
  <sheetViews>
    <sheetView topLeftCell="A20" workbookViewId="0">
      <selection activeCell="E22" sqref="E22"/>
    </sheetView>
  </sheetViews>
  <sheetFormatPr defaultRowHeight="14.75" x14ac:dyDescent="0.75"/>
  <sheetData>
    <row r="2" spans="2:26" ht="22.25" x14ac:dyDescent="0.75">
      <c r="C2" s="49" t="s">
        <v>34</v>
      </c>
      <c r="D2" s="49"/>
      <c r="E2" s="49"/>
      <c r="F2" s="49"/>
    </row>
    <row r="4" spans="2:26" x14ac:dyDescent="0.75">
      <c r="B4" s="50" t="s">
        <v>36</v>
      </c>
      <c r="C4" s="51"/>
      <c r="D4" s="51"/>
      <c r="E4" s="51"/>
      <c r="F4" s="51"/>
      <c r="G4" s="51"/>
      <c r="L4" s="52" t="s">
        <v>35</v>
      </c>
      <c r="M4" s="53"/>
      <c r="N4" s="53"/>
      <c r="O4" s="53"/>
      <c r="P4" s="53"/>
      <c r="Q4" s="53"/>
      <c r="R4" s="53"/>
      <c r="S4" s="53"/>
      <c r="T4" s="53"/>
      <c r="U4" s="53"/>
      <c r="V4" s="53"/>
      <c r="W4" s="53"/>
      <c r="X4" s="53"/>
      <c r="Y4" s="53"/>
      <c r="Z4" s="53"/>
    </row>
    <row r="5" spans="2:26" x14ac:dyDescent="0.75">
      <c r="B5" s="51"/>
      <c r="C5" s="51"/>
      <c r="D5" s="51"/>
      <c r="E5" s="51"/>
      <c r="F5" s="51"/>
      <c r="G5" s="51"/>
      <c r="L5" s="53"/>
      <c r="M5" s="53"/>
      <c r="N5" s="53"/>
      <c r="O5" s="53"/>
      <c r="P5" s="53"/>
      <c r="Q5" s="53"/>
      <c r="R5" s="53"/>
      <c r="S5" s="53"/>
      <c r="T5" s="53"/>
      <c r="U5" s="53"/>
      <c r="V5" s="53"/>
      <c r="W5" s="53"/>
      <c r="X5" s="53"/>
      <c r="Y5" s="53"/>
      <c r="Z5" s="53"/>
    </row>
    <row r="6" spans="2:26" x14ac:dyDescent="0.75">
      <c r="B6" s="51"/>
      <c r="C6" s="51"/>
      <c r="D6" s="51"/>
      <c r="E6" s="51"/>
      <c r="F6" s="51"/>
      <c r="G6" s="51"/>
      <c r="L6" s="53"/>
      <c r="M6" s="53"/>
      <c r="N6" s="53"/>
      <c r="O6" s="53"/>
      <c r="P6" s="53"/>
      <c r="Q6" s="53"/>
      <c r="R6" s="53"/>
      <c r="S6" s="53"/>
      <c r="T6" s="53"/>
      <c r="U6" s="53"/>
      <c r="V6" s="53"/>
      <c r="W6" s="53"/>
      <c r="X6" s="53"/>
      <c r="Y6" s="53"/>
      <c r="Z6" s="53"/>
    </row>
    <row r="7" spans="2:26" x14ac:dyDescent="0.75">
      <c r="B7" s="51"/>
      <c r="C7" s="51"/>
      <c r="D7" s="51"/>
      <c r="E7" s="51"/>
      <c r="F7" s="51"/>
      <c r="G7" s="51"/>
      <c r="L7" s="53"/>
      <c r="M7" s="53"/>
      <c r="N7" s="53"/>
      <c r="O7" s="53"/>
      <c r="P7" s="53"/>
      <c r="Q7" s="53"/>
      <c r="R7" s="53"/>
      <c r="S7" s="53"/>
      <c r="T7" s="53"/>
      <c r="U7" s="53"/>
      <c r="V7" s="53"/>
      <c r="W7" s="53"/>
      <c r="X7" s="53"/>
      <c r="Y7" s="53"/>
      <c r="Z7" s="53"/>
    </row>
    <row r="8" spans="2:26" x14ac:dyDescent="0.75">
      <c r="B8" s="51"/>
      <c r="C8" s="51"/>
      <c r="D8" s="51"/>
      <c r="E8" s="51"/>
      <c r="F8" s="51"/>
      <c r="G8" s="51"/>
      <c r="L8" s="53"/>
      <c r="M8" s="53"/>
      <c r="N8" s="53"/>
      <c r="O8" s="53"/>
      <c r="P8" s="53"/>
      <c r="Q8" s="53"/>
      <c r="R8" s="53"/>
      <c r="S8" s="53"/>
      <c r="T8" s="53"/>
      <c r="U8" s="53"/>
      <c r="V8" s="53"/>
      <c r="W8" s="53"/>
      <c r="X8" s="53"/>
      <c r="Y8" s="53"/>
      <c r="Z8" s="53"/>
    </row>
    <row r="9" spans="2:26" x14ac:dyDescent="0.75">
      <c r="L9" s="53"/>
      <c r="M9" s="53"/>
      <c r="N9" s="53"/>
      <c r="O9" s="53"/>
      <c r="P9" s="53"/>
      <c r="Q9" s="53"/>
      <c r="R9" s="53"/>
      <c r="S9" s="53"/>
      <c r="T9" s="53"/>
      <c r="U9" s="53"/>
      <c r="V9" s="53"/>
      <c r="W9" s="53"/>
      <c r="X9" s="53"/>
      <c r="Y9" s="53"/>
      <c r="Z9" s="53"/>
    </row>
    <row r="10" spans="2:26" x14ac:dyDescent="0.75">
      <c r="B10" s="54" t="s">
        <v>37</v>
      </c>
      <c r="C10" s="55"/>
      <c r="D10" s="55"/>
      <c r="E10" s="55"/>
      <c r="F10" s="55"/>
      <c r="G10" s="55"/>
      <c r="L10" s="53"/>
      <c r="M10" s="53"/>
      <c r="N10" s="53"/>
      <c r="O10" s="53"/>
      <c r="P10" s="53"/>
      <c r="Q10" s="53"/>
      <c r="R10" s="53"/>
      <c r="S10" s="53"/>
      <c r="T10" s="53"/>
      <c r="U10" s="53"/>
      <c r="V10" s="53"/>
      <c r="W10" s="53"/>
      <c r="X10" s="53"/>
      <c r="Y10" s="53"/>
      <c r="Z10" s="53"/>
    </row>
    <row r="11" spans="2:26" x14ac:dyDescent="0.75">
      <c r="B11" s="55"/>
      <c r="C11" s="55"/>
      <c r="D11" s="55"/>
      <c r="E11" s="55"/>
      <c r="F11" s="55"/>
      <c r="G11" s="55"/>
      <c r="L11" s="53"/>
      <c r="M11" s="53"/>
      <c r="N11" s="53"/>
      <c r="O11" s="53"/>
      <c r="P11" s="53"/>
      <c r="Q11" s="53"/>
      <c r="R11" s="53"/>
      <c r="S11" s="53"/>
      <c r="T11" s="53"/>
      <c r="U11" s="53"/>
      <c r="V11" s="53"/>
      <c r="W11" s="53"/>
      <c r="X11" s="53"/>
      <c r="Y11" s="53"/>
      <c r="Z11" s="53"/>
    </row>
    <row r="12" spans="2:26" x14ac:dyDescent="0.75">
      <c r="L12" s="53"/>
      <c r="M12" s="53"/>
      <c r="N12" s="53"/>
      <c r="O12" s="53"/>
      <c r="P12" s="53"/>
      <c r="Q12" s="53"/>
      <c r="R12" s="53"/>
      <c r="S12" s="53"/>
      <c r="T12" s="53"/>
      <c r="U12" s="53"/>
      <c r="V12" s="53"/>
      <c r="W12" s="53"/>
      <c r="X12" s="53"/>
      <c r="Y12" s="53"/>
      <c r="Z12" s="53"/>
    </row>
    <row r="13" spans="2:26" x14ac:dyDescent="0.75">
      <c r="L13" s="53"/>
      <c r="M13" s="53"/>
      <c r="N13" s="53"/>
      <c r="O13" s="53"/>
      <c r="P13" s="53"/>
      <c r="Q13" s="53"/>
      <c r="R13" s="53"/>
      <c r="S13" s="53"/>
      <c r="T13" s="53"/>
      <c r="U13" s="53"/>
      <c r="V13" s="53"/>
      <c r="W13" s="53"/>
      <c r="X13" s="53"/>
      <c r="Y13" s="53"/>
      <c r="Z13" s="53"/>
    </row>
    <row r="14" spans="2:26" x14ac:dyDescent="0.75">
      <c r="L14" s="53"/>
      <c r="M14" s="53"/>
      <c r="N14" s="53"/>
      <c r="O14" s="53"/>
      <c r="P14" s="53"/>
      <c r="Q14" s="53"/>
      <c r="R14" s="53"/>
      <c r="S14" s="53"/>
      <c r="T14" s="53"/>
      <c r="U14" s="53"/>
      <c r="V14" s="53"/>
      <c r="W14" s="53"/>
      <c r="X14" s="53"/>
      <c r="Y14" s="53"/>
      <c r="Z14" s="53"/>
    </row>
    <row r="15" spans="2:26" ht="16.25" x14ac:dyDescent="0.75">
      <c r="B15" s="56" t="s">
        <v>30</v>
      </c>
      <c r="C15" s="56"/>
      <c r="L15" s="53"/>
      <c r="M15" s="53"/>
      <c r="N15" s="53"/>
      <c r="O15" s="53"/>
      <c r="P15" s="53"/>
      <c r="Q15" s="53"/>
      <c r="R15" s="53"/>
      <c r="S15" s="53"/>
      <c r="T15" s="53"/>
      <c r="U15" s="53"/>
      <c r="V15" s="53"/>
      <c r="W15" s="53"/>
      <c r="X15" s="53"/>
      <c r="Y15" s="53"/>
      <c r="Z15" s="53"/>
    </row>
    <row r="16" spans="2:26" x14ac:dyDescent="0.75">
      <c r="L16" s="53"/>
      <c r="M16" s="53"/>
      <c r="N16" s="53"/>
      <c r="O16" s="53"/>
      <c r="P16" s="53"/>
      <c r="Q16" s="53"/>
      <c r="R16" s="53"/>
      <c r="S16" s="53"/>
      <c r="T16" s="53"/>
      <c r="U16" s="53"/>
      <c r="V16" s="53"/>
      <c r="W16" s="53"/>
      <c r="X16" s="53"/>
      <c r="Y16" s="53"/>
      <c r="Z16" s="53"/>
    </row>
    <row r="17" spans="3:26" x14ac:dyDescent="0.75">
      <c r="C17" s="57" t="s">
        <v>38</v>
      </c>
      <c r="D17" s="53"/>
      <c r="E17" s="53"/>
      <c r="F17" s="53"/>
      <c r="G17" s="53"/>
      <c r="H17" s="53"/>
      <c r="I17" s="53"/>
      <c r="J17" s="53"/>
      <c r="L17" s="53"/>
      <c r="M17" s="53"/>
      <c r="N17" s="53"/>
      <c r="O17" s="53"/>
      <c r="P17" s="53"/>
      <c r="Q17" s="53"/>
      <c r="R17" s="53"/>
      <c r="S17" s="53"/>
      <c r="T17" s="53"/>
      <c r="U17" s="53"/>
      <c r="V17" s="53"/>
      <c r="W17" s="53"/>
      <c r="X17" s="53"/>
      <c r="Y17" s="53"/>
      <c r="Z17" s="53"/>
    </row>
    <row r="18" spans="3:26" x14ac:dyDescent="0.75">
      <c r="C18" s="53"/>
      <c r="D18" s="53"/>
      <c r="E18" s="53"/>
      <c r="F18" s="53"/>
      <c r="G18" s="53"/>
      <c r="H18" s="53"/>
      <c r="I18" s="53"/>
      <c r="J18" s="53"/>
      <c r="L18" s="53"/>
      <c r="M18" s="53"/>
      <c r="N18" s="53"/>
      <c r="O18" s="53"/>
      <c r="P18" s="53"/>
      <c r="Q18" s="53"/>
      <c r="R18" s="53"/>
      <c r="S18" s="53"/>
      <c r="T18" s="53"/>
      <c r="U18" s="53"/>
      <c r="V18" s="53"/>
      <c r="W18" s="53"/>
      <c r="X18" s="53"/>
      <c r="Y18" s="53"/>
      <c r="Z18" s="53"/>
    </row>
    <row r="19" spans="3:26" x14ac:dyDescent="0.75">
      <c r="C19" s="53"/>
      <c r="D19" s="53"/>
      <c r="E19" s="53"/>
      <c r="F19" s="53"/>
      <c r="G19" s="53"/>
      <c r="H19" s="53"/>
      <c r="I19" s="53"/>
      <c r="J19" s="53"/>
      <c r="L19" s="53"/>
      <c r="M19" s="53"/>
      <c r="N19" s="53"/>
      <c r="O19" s="53"/>
      <c r="P19" s="53"/>
      <c r="Q19" s="53"/>
      <c r="R19" s="53"/>
      <c r="S19" s="53"/>
      <c r="T19" s="53"/>
      <c r="U19" s="53"/>
      <c r="V19" s="53"/>
      <c r="W19" s="53"/>
      <c r="X19" s="53"/>
      <c r="Y19" s="53"/>
      <c r="Z19" s="53"/>
    </row>
    <row r="20" spans="3:26" x14ac:dyDescent="0.75">
      <c r="L20" s="53"/>
      <c r="M20" s="53"/>
      <c r="N20" s="53"/>
      <c r="O20" s="53"/>
      <c r="P20" s="53"/>
      <c r="Q20" s="53"/>
      <c r="R20" s="53"/>
      <c r="S20" s="53"/>
      <c r="T20" s="53"/>
      <c r="U20" s="53"/>
      <c r="V20" s="53"/>
      <c r="W20" s="53"/>
      <c r="X20" s="53"/>
      <c r="Y20" s="53"/>
      <c r="Z20" s="53"/>
    </row>
    <row r="21" spans="3:26" ht="14.75" customHeight="1" x14ac:dyDescent="0.75">
      <c r="C21" s="27" t="s">
        <v>39</v>
      </c>
      <c r="D21" s="27" t="s">
        <v>41</v>
      </c>
      <c r="E21" s="28" t="s">
        <v>44</v>
      </c>
      <c r="L21" s="53"/>
      <c r="M21" s="53"/>
      <c r="N21" s="53"/>
      <c r="O21" s="53"/>
      <c r="P21" s="53"/>
      <c r="Q21" s="53"/>
      <c r="R21" s="53"/>
      <c r="S21" s="53"/>
      <c r="T21" s="53"/>
      <c r="U21" s="53"/>
      <c r="V21" s="53"/>
      <c r="W21" s="53"/>
      <c r="X21" s="53"/>
      <c r="Y21" s="53"/>
      <c r="Z21" s="53"/>
    </row>
    <row r="22" spans="3:26" x14ac:dyDescent="0.75">
      <c r="C22" s="27" t="s">
        <v>45</v>
      </c>
      <c r="D22" s="21">
        <v>0.8985373547494</v>
      </c>
      <c r="E22" s="21">
        <f>IF(C22="Success",D22,D23)</f>
        <v>0.8985373547494</v>
      </c>
      <c r="H22" t="s">
        <v>42</v>
      </c>
      <c r="J22" s="26" t="s">
        <v>46</v>
      </c>
      <c r="L22" s="53"/>
      <c r="M22" s="53"/>
      <c r="N22" s="53"/>
      <c r="O22" s="53"/>
      <c r="P22" s="53"/>
      <c r="Q22" s="53"/>
      <c r="R22" s="53"/>
      <c r="S22" s="53"/>
      <c r="T22" s="53"/>
      <c r="U22" s="53"/>
      <c r="V22" s="53"/>
      <c r="W22" s="53"/>
      <c r="X22" s="53"/>
      <c r="Y22" s="53"/>
      <c r="Z22" s="53"/>
    </row>
    <row r="23" spans="3:26" x14ac:dyDescent="0.75">
      <c r="C23" s="27" t="s">
        <v>40</v>
      </c>
      <c r="D23" s="21">
        <f>1-D22</f>
        <v>0.1014626452506</v>
      </c>
      <c r="E23" s="21">
        <f>IF(C23="Failure",D23,D22)</f>
        <v>0.1014626452506</v>
      </c>
      <c r="H23" s="53" t="s">
        <v>43</v>
      </c>
      <c r="I23" s="53"/>
      <c r="J23" s="53"/>
      <c r="L23" s="53"/>
      <c r="M23" s="53"/>
      <c r="N23" s="53"/>
      <c r="O23" s="53"/>
      <c r="P23" s="53"/>
      <c r="Q23" s="53"/>
      <c r="R23" s="53"/>
      <c r="S23" s="53"/>
      <c r="T23" s="53"/>
      <c r="U23" s="53"/>
      <c r="V23" s="53"/>
      <c r="W23" s="53"/>
      <c r="X23" s="53"/>
      <c r="Y23" s="53"/>
      <c r="Z23" s="53"/>
    </row>
    <row r="24" spans="3:26" x14ac:dyDescent="0.75">
      <c r="L24" s="53"/>
      <c r="M24" s="53"/>
      <c r="N24" s="53"/>
      <c r="O24" s="53"/>
      <c r="P24" s="53"/>
      <c r="Q24" s="53"/>
      <c r="R24" s="53"/>
      <c r="S24" s="53"/>
      <c r="T24" s="53"/>
      <c r="U24" s="53"/>
      <c r="V24" s="53"/>
      <c r="W24" s="53"/>
      <c r="X24" s="53"/>
      <c r="Y24" s="53"/>
      <c r="Z24" s="53"/>
    </row>
    <row r="25" spans="3:26" x14ac:dyDescent="0.75">
      <c r="L25" s="53"/>
      <c r="M25" s="53"/>
      <c r="N25" s="53"/>
      <c r="O25" s="53"/>
      <c r="P25" s="53"/>
      <c r="Q25" s="53"/>
      <c r="R25" s="53"/>
      <c r="S25" s="53"/>
      <c r="T25" s="53"/>
      <c r="U25" s="53"/>
      <c r="V25" s="53"/>
      <c r="W25" s="53"/>
      <c r="X25" s="53"/>
      <c r="Y25" s="53"/>
      <c r="Z25" s="53"/>
    </row>
    <row r="26" spans="3:26" x14ac:dyDescent="0.75">
      <c r="L26" s="53"/>
      <c r="M26" s="53"/>
      <c r="N26" s="53"/>
      <c r="O26" s="53"/>
      <c r="P26" s="53"/>
      <c r="Q26" s="53"/>
      <c r="R26" s="53"/>
      <c r="S26" s="53"/>
      <c r="T26" s="53"/>
      <c r="U26" s="53"/>
      <c r="V26" s="53"/>
      <c r="W26" s="53"/>
      <c r="X26" s="53"/>
      <c r="Y26" s="53"/>
      <c r="Z26" s="53"/>
    </row>
    <row r="27" spans="3:26" x14ac:dyDescent="0.75">
      <c r="L27" s="53"/>
      <c r="M27" s="53"/>
      <c r="N27" s="53"/>
      <c r="O27" s="53"/>
      <c r="P27" s="53"/>
      <c r="Q27" s="53"/>
      <c r="R27" s="53"/>
      <c r="S27" s="53"/>
      <c r="T27" s="53"/>
      <c r="U27" s="53"/>
      <c r="V27" s="53"/>
      <c r="W27" s="53"/>
      <c r="X27" s="53"/>
      <c r="Y27" s="53"/>
      <c r="Z27" s="53"/>
    </row>
    <row r="28" spans="3:26" x14ac:dyDescent="0.75">
      <c r="L28" s="53"/>
      <c r="M28" s="53"/>
      <c r="N28" s="53"/>
      <c r="O28" s="53"/>
      <c r="P28" s="53"/>
      <c r="Q28" s="53"/>
      <c r="R28" s="53"/>
      <c r="S28" s="53"/>
      <c r="T28" s="53"/>
      <c r="U28" s="53"/>
      <c r="V28" s="53"/>
      <c r="W28" s="53"/>
      <c r="X28" s="53"/>
      <c r="Y28" s="53"/>
      <c r="Z28" s="53"/>
    </row>
    <row r="29" spans="3:26" x14ac:dyDescent="0.75">
      <c r="L29" s="53"/>
      <c r="M29" s="53"/>
      <c r="N29" s="53"/>
      <c r="O29" s="53"/>
      <c r="P29" s="53"/>
      <c r="Q29" s="53"/>
      <c r="R29" s="53"/>
      <c r="S29" s="53"/>
      <c r="T29" s="53"/>
      <c r="U29" s="53"/>
      <c r="V29" s="53"/>
      <c r="W29" s="53"/>
      <c r="X29" s="53"/>
      <c r="Y29" s="53"/>
      <c r="Z29" s="53"/>
    </row>
    <row r="30" spans="3:26" x14ac:dyDescent="0.75">
      <c r="L30" s="53"/>
      <c r="M30" s="53"/>
      <c r="N30" s="53"/>
      <c r="O30" s="53"/>
      <c r="P30" s="53"/>
      <c r="Q30" s="53"/>
      <c r="R30" s="53"/>
      <c r="S30" s="53"/>
      <c r="T30" s="53"/>
      <c r="U30" s="53"/>
      <c r="V30" s="53"/>
      <c r="W30" s="53"/>
      <c r="X30" s="53"/>
      <c r="Y30" s="53"/>
      <c r="Z30" s="53"/>
    </row>
    <row r="31" spans="3:26" x14ac:dyDescent="0.75">
      <c r="L31" s="53"/>
      <c r="M31" s="53"/>
      <c r="N31" s="53"/>
      <c r="O31" s="53"/>
      <c r="P31" s="53"/>
      <c r="Q31" s="53"/>
      <c r="R31" s="53"/>
      <c r="S31" s="53"/>
      <c r="T31" s="53"/>
      <c r="U31" s="53"/>
      <c r="V31" s="53"/>
      <c r="W31" s="53"/>
      <c r="X31" s="53"/>
      <c r="Y31" s="53"/>
      <c r="Z31" s="53"/>
    </row>
    <row r="32" spans="3:26" x14ac:dyDescent="0.75">
      <c r="L32" s="53"/>
      <c r="M32" s="53"/>
      <c r="N32" s="53"/>
      <c r="O32" s="53"/>
      <c r="P32" s="53"/>
      <c r="Q32" s="53"/>
      <c r="R32" s="53"/>
      <c r="S32" s="53"/>
      <c r="T32" s="53"/>
      <c r="U32" s="53"/>
      <c r="V32" s="53"/>
      <c r="W32" s="53"/>
      <c r="X32" s="53"/>
      <c r="Y32" s="53"/>
      <c r="Z32" s="53"/>
    </row>
  </sheetData>
  <mergeCells count="7">
    <mergeCell ref="C2:F2"/>
    <mergeCell ref="B4:G8"/>
    <mergeCell ref="L4:Z32"/>
    <mergeCell ref="B10:G11"/>
    <mergeCell ref="B15:C15"/>
    <mergeCell ref="C17:J19"/>
    <mergeCell ref="H23:J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CBFE2-5179-480A-9CBB-D70E2B2C7187}">
  <dimension ref="B2:Z43"/>
  <sheetViews>
    <sheetView topLeftCell="A27" workbookViewId="0">
      <selection activeCell="L24" sqref="L24"/>
    </sheetView>
  </sheetViews>
  <sheetFormatPr defaultColWidth="8.7265625" defaultRowHeight="14.75" x14ac:dyDescent="0.75"/>
  <cols>
    <col min="2" max="2" width="10.2265625" customWidth="1"/>
    <col min="3" max="3" width="11.58984375" customWidth="1"/>
    <col min="5" max="5" width="10.76953125" customWidth="1"/>
    <col min="6" max="6" width="10.81640625" customWidth="1"/>
  </cols>
  <sheetData>
    <row r="2" spans="2:26" ht="22.25" x14ac:dyDescent="0.75">
      <c r="C2" s="49" t="s">
        <v>19</v>
      </c>
      <c r="D2" s="49"/>
      <c r="E2" s="49"/>
      <c r="F2" s="49"/>
    </row>
    <row r="4" spans="2:26" ht="14.75" customHeight="1" x14ac:dyDescent="0.75">
      <c r="B4" s="50" t="s">
        <v>33</v>
      </c>
      <c r="C4" s="51"/>
      <c r="D4" s="51"/>
      <c r="E4" s="51"/>
      <c r="F4" s="51"/>
      <c r="G4" s="51"/>
      <c r="I4" s="57" t="s">
        <v>32</v>
      </c>
      <c r="J4" s="57"/>
      <c r="K4" s="57"/>
      <c r="L4" s="57"/>
      <c r="M4" s="57"/>
      <c r="N4" s="57"/>
      <c r="O4" s="57"/>
      <c r="P4" s="57"/>
      <c r="Q4" s="57"/>
      <c r="R4" s="57"/>
      <c r="S4" s="57"/>
      <c r="T4" s="57"/>
      <c r="U4" s="57"/>
      <c r="V4" s="57"/>
      <c r="W4" s="57"/>
      <c r="X4" s="57"/>
      <c r="Y4" s="57"/>
      <c r="Z4" s="57"/>
    </row>
    <row r="5" spans="2:26" x14ac:dyDescent="0.75">
      <c r="B5" s="51"/>
      <c r="C5" s="51"/>
      <c r="D5" s="51"/>
      <c r="E5" s="51"/>
      <c r="F5" s="51"/>
      <c r="G5" s="51"/>
      <c r="I5" s="57"/>
      <c r="J5" s="57"/>
      <c r="K5" s="57"/>
      <c r="L5" s="57"/>
      <c r="M5" s="57"/>
      <c r="N5" s="57"/>
      <c r="O5" s="57"/>
      <c r="P5" s="57"/>
      <c r="Q5" s="57"/>
      <c r="R5" s="57"/>
      <c r="S5" s="57"/>
      <c r="T5" s="57"/>
      <c r="U5" s="57"/>
      <c r="V5" s="57"/>
      <c r="W5" s="57"/>
      <c r="X5" s="57"/>
      <c r="Y5" s="57"/>
      <c r="Z5" s="57"/>
    </row>
    <row r="6" spans="2:26" x14ac:dyDescent="0.75">
      <c r="B6" s="51"/>
      <c r="C6" s="51"/>
      <c r="D6" s="51"/>
      <c r="E6" s="51"/>
      <c r="F6" s="51"/>
      <c r="G6" s="51"/>
      <c r="I6" s="57"/>
      <c r="J6" s="57"/>
      <c r="K6" s="57"/>
      <c r="L6" s="57"/>
      <c r="M6" s="57"/>
      <c r="N6" s="57"/>
      <c r="O6" s="57"/>
      <c r="P6" s="57"/>
      <c r="Q6" s="57"/>
      <c r="R6" s="57"/>
      <c r="S6" s="57"/>
      <c r="T6" s="57"/>
      <c r="U6" s="57"/>
      <c r="V6" s="57"/>
      <c r="W6" s="57"/>
      <c r="X6" s="57"/>
      <c r="Y6" s="57"/>
      <c r="Z6" s="57"/>
    </row>
    <row r="7" spans="2:26" x14ac:dyDescent="0.75">
      <c r="B7" s="51"/>
      <c r="C7" s="51"/>
      <c r="D7" s="51"/>
      <c r="E7" s="51"/>
      <c r="F7" s="51"/>
      <c r="G7" s="51"/>
      <c r="I7" s="57"/>
      <c r="J7" s="57"/>
      <c r="K7" s="57"/>
      <c r="L7" s="57"/>
      <c r="M7" s="57"/>
      <c r="N7" s="57"/>
      <c r="O7" s="57"/>
      <c r="P7" s="57"/>
      <c r="Q7" s="57"/>
      <c r="R7" s="57"/>
      <c r="S7" s="57"/>
      <c r="T7" s="57"/>
      <c r="U7" s="57"/>
      <c r="V7" s="57"/>
      <c r="W7" s="57"/>
      <c r="X7" s="57"/>
      <c r="Y7" s="57"/>
      <c r="Z7" s="57"/>
    </row>
    <row r="8" spans="2:26" x14ac:dyDescent="0.75">
      <c r="B8" s="51"/>
      <c r="C8" s="51"/>
      <c r="D8" s="51"/>
      <c r="E8" s="51"/>
      <c r="F8" s="51"/>
      <c r="G8" s="51"/>
      <c r="I8" s="57"/>
      <c r="J8" s="57"/>
      <c r="K8" s="57"/>
      <c r="L8" s="57"/>
      <c r="M8" s="57"/>
      <c r="N8" s="57"/>
      <c r="O8" s="57"/>
      <c r="P8" s="57"/>
      <c r="Q8" s="57"/>
      <c r="R8" s="57"/>
      <c r="S8" s="57"/>
      <c r="T8" s="57"/>
      <c r="U8" s="57"/>
      <c r="V8" s="57"/>
      <c r="W8" s="57"/>
      <c r="X8" s="57"/>
      <c r="Y8" s="57"/>
      <c r="Z8" s="57"/>
    </row>
    <row r="9" spans="2:26" x14ac:dyDescent="0.75">
      <c r="B9" s="51"/>
      <c r="C9" s="51"/>
      <c r="D9" s="51"/>
      <c r="E9" s="51"/>
      <c r="F9" s="51"/>
      <c r="G9" s="51"/>
      <c r="I9" s="57"/>
      <c r="J9" s="57"/>
      <c r="K9" s="57"/>
      <c r="L9" s="57"/>
      <c r="M9" s="57"/>
      <c r="N9" s="57"/>
      <c r="O9" s="57"/>
      <c r="P9" s="57"/>
      <c r="Q9" s="57"/>
      <c r="R9" s="57"/>
      <c r="S9" s="57"/>
      <c r="T9" s="57"/>
      <c r="U9" s="57"/>
      <c r="V9" s="57"/>
      <c r="W9" s="57"/>
      <c r="X9" s="57"/>
      <c r="Y9" s="57"/>
      <c r="Z9" s="57"/>
    </row>
    <row r="10" spans="2:26" x14ac:dyDescent="0.75">
      <c r="B10" s="51"/>
      <c r="C10" s="51"/>
      <c r="D10" s="51"/>
      <c r="E10" s="51"/>
      <c r="F10" s="51"/>
      <c r="G10" s="51"/>
      <c r="I10" s="57"/>
      <c r="J10" s="57"/>
      <c r="K10" s="57"/>
      <c r="L10" s="57"/>
      <c r="M10" s="57"/>
      <c r="N10" s="57"/>
      <c r="O10" s="57"/>
      <c r="P10" s="57"/>
      <c r="Q10" s="57"/>
      <c r="R10" s="57"/>
      <c r="S10" s="57"/>
      <c r="T10" s="57"/>
      <c r="U10" s="57"/>
      <c r="V10" s="57"/>
      <c r="W10" s="57"/>
      <c r="X10" s="57"/>
      <c r="Y10" s="57"/>
      <c r="Z10" s="57"/>
    </row>
    <row r="11" spans="2:26" x14ac:dyDescent="0.75">
      <c r="B11" s="51"/>
      <c r="C11" s="51"/>
      <c r="D11" s="51"/>
      <c r="E11" s="51"/>
      <c r="F11" s="51"/>
      <c r="G11" s="51"/>
      <c r="I11" s="57"/>
      <c r="J11" s="57"/>
      <c r="K11" s="57"/>
      <c r="L11" s="57"/>
      <c r="M11" s="57"/>
      <c r="N11" s="57"/>
      <c r="O11" s="57"/>
      <c r="P11" s="57"/>
      <c r="Q11" s="57"/>
      <c r="R11" s="57"/>
      <c r="S11" s="57"/>
      <c r="T11" s="57"/>
      <c r="U11" s="57"/>
      <c r="V11" s="57"/>
      <c r="W11" s="57"/>
      <c r="X11" s="57"/>
      <c r="Y11" s="57"/>
      <c r="Z11" s="57"/>
    </row>
    <row r="13" spans="2:26" x14ac:dyDescent="0.75">
      <c r="B13" s="58" t="s">
        <v>20</v>
      </c>
      <c r="C13" s="58"/>
      <c r="D13" s="58"/>
      <c r="E13" s="58"/>
      <c r="F13" s="58"/>
      <c r="G13" s="58"/>
    </row>
    <row r="14" spans="2:26" x14ac:dyDescent="0.75">
      <c r="B14" s="58"/>
      <c r="C14" s="58"/>
      <c r="D14" s="58"/>
      <c r="E14" s="58"/>
      <c r="F14" s="58"/>
      <c r="G14" s="58"/>
    </row>
    <row r="16" spans="2:26" x14ac:dyDescent="0.75">
      <c r="B16" s="30" t="s">
        <v>21</v>
      </c>
      <c r="C16" s="39">
        <v>5</v>
      </c>
      <c r="E16" s="53" t="s">
        <v>26</v>
      </c>
      <c r="F16" s="53"/>
      <c r="G16" s="53"/>
      <c r="H16" s="53"/>
      <c r="I16" s="53"/>
      <c r="J16" s="53"/>
      <c r="K16" s="53"/>
    </row>
    <row r="17" spans="2:14" x14ac:dyDescent="0.75">
      <c r="B17" s="30" t="s">
        <v>22</v>
      </c>
      <c r="C17" s="39">
        <v>10</v>
      </c>
      <c r="E17" s="53" t="s">
        <v>27</v>
      </c>
      <c r="F17" s="53"/>
      <c r="G17" s="53"/>
      <c r="H17" s="53"/>
      <c r="I17" s="53"/>
      <c r="J17" s="53"/>
      <c r="K17" s="53"/>
    </row>
    <row r="18" spans="2:14" x14ac:dyDescent="0.75">
      <c r="B18" s="30" t="s">
        <v>23</v>
      </c>
      <c r="C18" s="39">
        <v>0.5</v>
      </c>
      <c r="E18" s="53" t="s">
        <v>28</v>
      </c>
      <c r="F18" s="53"/>
      <c r="G18" s="53"/>
      <c r="H18" s="53"/>
      <c r="I18" s="53"/>
      <c r="J18" s="53"/>
      <c r="K18" s="53"/>
    </row>
    <row r="19" spans="2:14" x14ac:dyDescent="0.75">
      <c r="B19" s="30" t="s">
        <v>24</v>
      </c>
      <c r="C19" s="23" t="b">
        <v>0</v>
      </c>
      <c r="E19" s="57" t="s">
        <v>29</v>
      </c>
      <c r="F19" s="53"/>
      <c r="G19" s="53"/>
      <c r="H19" s="53"/>
      <c r="I19" s="53"/>
      <c r="J19" s="53"/>
      <c r="K19" s="53"/>
      <c r="L19" s="53"/>
      <c r="M19" s="53"/>
      <c r="N19" s="53"/>
    </row>
    <row r="20" spans="2:14" x14ac:dyDescent="0.75">
      <c r="E20" s="53"/>
      <c r="F20" s="53"/>
      <c r="G20" s="53"/>
      <c r="H20" s="53"/>
      <c r="I20" s="53"/>
      <c r="J20" s="53"/>
      <c r="K20" s="53"/>
      <c r="L20" s="53"/>
      <c r="M20" s="53"/>
      <c r="N20" s="53"/>
    </row>
    <row r="21" spans="2:14" x14ac:dyDescent="0.75">
      <c r="B21" s="37" t="s">
        <v>25</v>
      </c>
      <c r="C21" s="2">
        <f>_xlfn.BINOM.DIST(C16,C17,C18,C19)</f>
        <v>0.24609375000000008</v>
      </c>
    </row>
    <row r="25" spans="2:14" ht="16.25" x14ac:dyDescent="0.75">
      <c r="B25" s="56" t="s">
        <v>30</v>
      </c>
      <c r="C25" s="56"/>
    </row>
    <row r="26" spans="2:14" x14ac:dyDescent="0.75">
      <c r="C26" s="24"/>
      <c r="D26" s="22"/>
      <c r="E26" s="22"/>
      <c r="F26" s="22"/>
      <c r="G26" s="22"/>
      <c r="H26" s="22"/>
      <c r="I26" s="22"/>
      <c r="J26" s="22"/>
      <c r="K26" s="22"/>
    </row>
    <row r="27" spans="2:14" x14ac:dyDescent="0.75">
      <c r="C27" s="57" t="s">
        <v>31</v>
      </c>
      <c r="D27" s="53"/>
      <c r="E27" s="53"/>
      <c r="F27" s="53"/>
      <c r="G27" s="53"/>
      <c r="H27" s="53"/>
      <c r="I27" s="53"/>
      <c r="J27" s="53"/>
      <c r="K27" s="53"/>
      <c r="L27" s="53"/>
    </row>
    <row r="28" spans="2:14" x14ac:dyDescent="0.75">
      <c r="C28" s="53"/>
      <c r="D28" s="53"/>
      <c r="E28" s="53"/>
      <c r="F28" s="53"/>
      <c r="G28" s="53"/>
      <c r="H28" s="53"/>
      <c r="I28" s="53"/>
      <c r="J28" s="53"/>
      <c r="K28" s="53"/>
      <c r="L28" s="53"/>
    </row>
    <row r="29" spans="2:14" x14ac:dyDescent="0.75">
      <c r="C29" s="53"/>
      <c r="D29" s="53"/>
      <c r="E29" s="53"/>
      <c r="F29" s="53"/>
      <c r="G29" s="53"/>
      <c r="H29" s="53"/>
      <c r="I29" s="53"/>
      <c r="J29" s="53"/>
      <c r="K29" s="53"/>
      <c r="L29" s="53"/>
    </row>
    <row r="30" spans="2:14" x14ac:dyDescent="0.75">
      <c r="D30" s="22"/>
      <c r="E30" s="22"/>
      <c r="F30" s="22"/>
      <c r="G30" s="22"/>
      <c r="H30" s="22"/>
      <c r="I30" s="22"/>
      <c r="J30" s="22"/>
      <c r="K30" s="22"/>
      <c r="L30" s="22"/>
    </row>
    <row r="31" spans="2:14" x14ac:dyDescent="0.75">
      <c r="B31" s="38" t="s">
        <v>21</v>
      </c>
      <c r="C31" s="38" t="s">
        <v>22</v>
      </c>
      <c r="D31" s="38" t="s">
        <v>23</v>
      </c>
      <c r="E31" s="38" t="s">
        <v>24</v>
      </c>
      <c r="F31" s="22"/>
      <c r="G31" s="22"/>
      <c r="H31" s="22"/>
      <c r="I31" s="22"/>
      <c r="J31" s="22"/>
      <c r="K31" s="22"/>
    </row>
    <row r="32" spans="2:14" x14ac:dyDescent="0.75">
      <c r="B32" s="21">
        <v>0</v>
      </c>
      <c r="C32" s="25">
        <v>10</v>
      </c>
      <c r="D32" s="25">
        <v>0.5</v>
      </c>
      <c r="E32" s="25" t="b">
        <v>0</v>
      </c>
      <c r="F32" s="22"/>
      <c r="G32" s="22"/>
      <c r="H32" s="22"/>
      <c r="I32" s="22"/>
      <c r="J32" s="22"/>
      <c r="K32" s="22"/>
    </row>
    <row r="33" spans="2:11" x14ac:dyDescent="0.75">
      <c r="B33">
        <v>0</v>
      </c>
      <c r="C33" s="22">
        <f t="shared" ref="C33:C43" si="0">_xlfn.BINOM.DIST(B33,$C$32,$D$32,E32)</f>
        <v>9.765625E-4</v>
      </c>
      <c r="D33" s="22"/>
      <c r="E33" s="22"/>
      <c r="F33" s="22"/>
      <c r="G33" s="22"/>
      <c r="H33" s="22"/>
      <c r="I33" s="22"/>
      <c r="J33" s="22"/>
      <c r="K33" s="22"/>
    </row>
    <row r="34" spans="2:11" x14ac:dyDescent="0.75">
      <c r="B34">
        <v>1</v>
      </c>
      <c r="C34" s="22">
        <f t="shared" si="0"/>
        <v>9.7656250000000017E-3</v>
      </c>
      <c r="F34" s="22"/>
    </row>
    <row r="35" spans="2:11" x14ac:dyDescent="0.75">
      <c r="B35">
        <v>2</v>
      </c>
      <c r="C35" s="22">
        <f t="shared" si="0"/>
        <v>4.3945312499999972E-2</v>
      </c>
      <c r="F35" s="22"/>
    </row>
    <row r="36" spans="2:11" x14ac:dyDescent="0.75">
      <c r="B36">
        <v>3</v>
      </c>
      <c r="C36" s="22">
        <f t="shared" si="0"/>
        <v>0.11718750000000003</v>
      </c>
      <c r="F36" s="22"/>
    </row>
    <row r="37" spans="2:11" x14ac:dyDescent="0.75">
      <c r="B37">
        <v>4</v>
      </c>
      <c r="C37" s="22">
        <f t="shared" si="0"/>
        <v>0.20507812500000006</v>
      </c>
      <c r="F37" s="22"/>
    </row>
    <row r="38" spans="2:11" x14ac:dyDescent="0.75">
      <c r="B38">
        <v>5</v>
      </c>
      <c r="C38" s="22">
        <f t="shared" si="0"/>
        <v>0.24609375000000008</v>
      </c>
      <c r="F38" s="22"/>
    </row>
    <row r="39" spans="2:11" x14ac:dyDescent="0.75">
      <c r="B39">
        <v>6</v>
      </c>
      <c r="C39" s="22">
        <f t="shared" si="0"/>
        <v>0.20507812500000006</v>
      </c>
      <c r="F39" s="22"/>
    </row>
    <row r="40" spans="2:11" x14ac:dyDescent="0.75">
      <c r="B40">
        <v>7</v>
      </c>
      <c r="C40" s="22">
        <f t="shared" si="0"/>
        <v>0.11718750000000003</v>
      </c>
      <c r="F40" s="22"/>
    </row>
    <row r="41" spans="2:11" x14ac:dyDescent="0.75">
      <c r="B41">
        <v>8</v>
      </c>
      <c r="C41" s="22">
        <f t="shared" si="0"/>
        <v>4.3945312499999986E-2</v>
      </c>
      <c r="F41" s="22"/>
    </row>
    <row r="42" spans="2:11" x14ac:dyDescent="0.75">
      <c r="B42">
        <v>9</v>
      </c>
      <c r="C42" s="22">
        <f t="shared" si="0"/>
        <v>9.7656250000000017E-3</v>
      </c>
      <c r="F42" s="22"/>
    </row>
    <row r="43" spans="2:11" x14ac:dyDescent="0.75">
      <c r="B43">
        <v>10</v>
      </c>
      <c r="C43" s="22">
        <f t="shared" si="0"/>
        <v>9.765625E-4</v>
      </c>
      <c r="F43" s="22"/>
    </row>
  </sheetData>
  <sheetProtection sheet="1" objects="1" scenarios="1"/>
  <mergeCells count="10">
    <mergeCell ref="E19:N20"/>
    <mergeCell ref="B25:C25"/>
    <mergeCell ref="C27:L29"/>
    <mergeCell ref="C2:F2"/>
    <mergeCell ref="B4:G11"/>
    <mergeCell ref="B13:G14"/>
    <mergeCell ref="E16:K16"/>
    <mergeCell ref="E17:K17"/>
    <mergeCell ref="E18:K18"/>
    <mergeCell ref="I4:Z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4E0C5-7683-4CC7-8626-C9BA53FFED9E}">
  <dimension ref="B2:S31"/>
  <sheetViews>
    <sheetView topLeftCell="A6" workbookViewId="0">
      <selection activeCell="J37" sqref="J37"/>
    </sheetView>
  </sheetViews>
  <sheetFormatPr defaultRowHeight="14.75" x14ac:dyDescent="0.75"/>
  <sheetData>
    <row r="2" spans="2:19" ht="22.25" x14ac:dyDescent="0.75">
      <c r="C2" s="49" t="s">
        <v>47</v>
      </c>
      <c r="D2" s="49"/>
      <c r="E2" s="49"/>
      <c r="F2" s="49"/>
    </row>
    <row r="4" spans="2:19" x14ac:dyDescent="0.75">
      <c r="B4" s="50" t="s">
        <v>48</v>
      </c>
      <c r="C4" s="51"/>
      <c r="D4" s="51"/>
      <c r="E4" s="51"/>
      <c r="F4" s="51"/>
      <c r="G4" s="51"/>
      <c r="J4" s="57" t="s">
        <v>49</v>
      </c>
      <c r="K4" s="53"/>
      <c r="L4" s="53"/>
      <c r="M4" s="53"/>
      <c r="N4" s="53"/>
      <c r="O4" s="53"/>
      <c r="P4" s="53"/>
      <c r="Q4" s="53"/>
      <c r="R4" s="53"/>
      <c r="S4" s="53"/>
    </row>
    <row r="5" spans="2:19" x14ac:dyDescent="0.75">
      <c r="B5" s="51"/>
      <c r="C5" s="51"/>
      <c r="D5" s="51"/>
      <c r="E5" s="51"/>
      <c r="F5" s="51"/>
      <c r="G5" s="51"/>
      <c r="J5" s="53"/>
      <c r="K5" s="53"/>
      <c r="L5" s="53"/>
      <c r="M5" s="53"/>
      <c r="N5" s="53"/>
      <c r="O5" s="53"/>
      <c r="P5" s="53"/>
      <c r="Q5" s="53"/>
      <c r="R5" s="53"/>
      <c r="S5" s="53"/>
    </row>
    <row r="6" spans="2:19" x14ac:dyDescent="0.75">
      <c r="B6" s="51"/>
      <c r="C6" s="51"/>
      <c r="D6" s="51"/>
      <c r="E6" s="51"/>
      <c r="F6" s="51"/>
      <c r="G6" s="51"/>
      <c r="J6" s="53"/>
      <c r="K6" s="53"/>
      <c r="L6" s="53"/>
      <c r="M6" s="53"/>
      <c r="N6" s="53"/>
      <c r="O6" s="53"/>
      <c r="P6" s="53"/>
      <c r="Q6" s="53"/>
      <c r="R6" s="53"/>
      <c r="S6" s="53"/>
    </row>
    <row r="7" spans="2:19" x14ac:dyDescent="0.75">
      <c r="B7" s="51"/>
      <c r="C7" s="51"/>
      <c r="D7" s="51"/>
      <c r="E7" s="51"/>
      <c r="F7" s="51"/>
      <c r="G7" s="51"/>
      <c r="J7" s="53"/>
      <c r="K7" s="53"/>
      <c r="L7" s="53"/>
      <c r="M7" s="53"/>
      <c r="N7" s="53"/>
      <c r="O7" s="53"/>
      <c r="P7" s="53"/>
      <c r="Q7" s="53"/>
      <c r="R7" s="53"/>
      <c r="S7" s="53"/>
    </row>
    <row r="8" spans="2:19" x14ac:dyDescent="0.75">
      <c r="B8" s="51"/>
      <c r="C8" s="51"/>
      <c r="D8" s="51"/>
      <c r="E8" s="51"/>
      <c r="F8" s="51"/>
      <c r="G8" s="51"/>
      <c r="J8" s="53"/>
      <c r="K8" s="53"/>
      <c r="L8" s="53"/>
      <c r="M8" s="53"/>
      <c r="N8" s="53"/>
      <c r="O8" s="53"/>
      <c r="P8" s="53"/>
      <c r="Q8" s="53"/>
      <c r="R8" s="53"/>
      <c r="S8" s="53"/>
    </row>
    <row r="9" spans="2:19" x14ac:dyDescent="0.75">
      <c r="B9" s="51"/>
      <c r="C9" s="51"/>
      <c r="D9" s="51"/>
      <c r="E9" s="51"/>
      <c r="F9" s="51"/>
      <c r="G9" s="51"/>
      <c r="J9" s="53"/>
      <c r="K9" s="53"/>
      <c r="L9" s="53"/>
      <c r="M9" s="53"/>
      <c r="N9" s="53"/>
      <c r="O9" s="53"/>
      <c r="P9" s="53"/>
      <c r="Q9" s="53"/>
      <c r="R9" s="53"/>
      <c r="S9" s="53"/>
    </row>
    <row r="10" spans="2:19" x14ac:dyDescent="0.75">
      <c r="B10" s="51"/>
      <c r="C10" s="51"/>
      <c r="D10" s="51"/>
      <c r="E10" s="51"/>
      <c r="F10" s="51"/>
      <c r="G10" s="51"/>
      <c r="J10" s="53"/>
      <c r="K10" s="53"/>
      <c r="L10" s="53"/>
      <c r="M10" s="53"/>
      <c r="N10" s="53"/>
      <c r="O10" s="53"/>
      <c r="P10" s="53"/>
      <c r="Q10" s="53"/>
      <c r="R10" s="53"/>
      <c r="S10" s="53"/>
    </row>
    <row r="11" spans="2:19" x14ac:dyDescent="0.75">
      <c r="B11" s="51"/>
      <c r="C11" s="51"/>
      <c r="D11" s="51"/>
      <c r="E11" s="51"/>
      <c r="F11" s="51"/>
      <c r="G11" s="51"/>
      <c r="J11" s="53"/>
      <c r="K11" s="53"/>
      <c r="L11" s="53"/>
      <c r="M11" s="53"/>
      <c r="N11" s="53"/>
      <c r="O11" s="53"/>
      <c r="P11" s="53"/>
      <c r="Q11" s="53"/>
      <c r="R11" s="53"/>
      <c r="S11" s="53"/>
    </row>
    <row r="12" spans="2:19" x14ac:dyDescent="0.75">
      <c r="J12" s="53"/>
      <c r="K12" s="53"/>
      <c r="L12" s="53"/>
      <c r="M12" s="53"/>
      <c r="N12" s="53"/>
      <c r="O12" s="53"/>
      <c r="P12" s="53"/>
      <c r="Q12" s="53"/>
      <c r="R12" s="53"/>
      <c r="S12" s="53"/>
    </row>
    <row r="13" spans="2:19" x14ac:dyDescent="0.75">
      <c r="B13" s="58" t="s">
        <v>50</v>
      </c>
      <c r="C13" s="58"/>
      <c r="D13" s="58"/>
      <c r="E13" s="58"/>
      <c r="F13" s="58"/>
      <c r="G13" s="58"/>
      <c r="J13" s="53"/>
      <c r="K13" s="53"/>
      <c r="L13" s="53"/>
      <c r="M13" s="53"/>
      <c r="N13" s="53"/>
      <c r="O13" s="53"/>
      <c r="P13" s="53"/>
      <c r="Q13" s="53"/>
      <c r="R13" s="53"/>
      <c r="S13" s="53"/>
    </row>
    <row r="14" spans="2:19" x14ac:dyDescent="0.75">
      <c r="B14" s="58"/>
      <c r="C14" s="58"/>
      <c r="D14" s="58"/>
      <c r="E14" s="58"/>
      <c r="F14" s="58"/>
      <c r="G14" s="58"/>
      <c r="J14" s="53"/>
      <c r="K14" s="53"/>
      <c r="L14" s="53"/>
      <c r="M14" s="53"/>
      <c r="N14" s="53"/>
      <c r="O14" s="53"/>
      <c r="P14" s="53"/>
      <c r="Q14" s="53"/>
      <c r="R14" s="53"/>
      <c r="S14" s="53"/>
    </row>
    <row r="15" spans="2:19" x14ac:dyDescent="0.75">
      <c r="J15" s="53"/>
      <c r="K15" s="53"/>
      <c r="L15" s="53"/>
      <c r="M15" s="53"/>
      <c r="N15" s="53"/>
      <c r="O15" s="53"/>
      <c r="P15" s="53"/>
      <c r="Q15" s="53"/>
      <c r="R15" s="53"/>
      <c r="S15" s="53"/>
    </row>
    <row r="16" spans="2:19" x14ac:dyDescent="0.75">
      <c r="J16" s="53"/>
      <c r="K16" s="53"/>
      <c r="L16" s="53"/>
      <c r="M16" s="53"/>
      <c r="N16" s="53"/>
      <c r="O16" s="53"/>
      <c r="P16" s="53"/>
      <c r="Q16" s="53"/>
      <c r="R16" s="53"/>
      <c r="S16" s="53"/>
    </row>
    <row r="17" spans="2:19" ht="16.25" x14ac:dyDescent="0.75">
      <c r="B17" s="56" t="s">
        <v>30</v>
      </c>
      <c r="C17" s="56"/>
      <c r="J17" s="53"/>
      <c r="K17" s="53"/>
      <c r="L17" s="53"/>
      <c r="M17" s="53"/>
      <c r="N17" s="53"/>
      <c r="O17" s="53"/>
      <c r="P17" s="53"/>
      <c r="Q17" s="53"/>
      <c r="R17" s="53"/>
      <c r="S17" s="53"/>
    </row>
    <row r="18" spans="2:19" x14ac:dyDescent="0.75">
      <c r="J18" s="53"/>
      <c r="K18" s="53"/>
      <c r="L18" s="53"/>
      <c r="M18" s="53"/>
      <c r="N18" s="53"/>
      <c r="O18" s="53"/>
      <c r="P18" s="53"/>
      <c r="Q18" s="53"/>
      <c r="R18" s="53"/>
      <c r="S18" s="53"/>
    </row>
    <row r="19" spans="2:19" x14ac:dyDescent="0.75">
      <c r="C19" s="57" t="s">
        <v>51</v>
      </c>
      <c r="D19" s="53"/>
      <c r="E19" s="53"/>
      <c r="F19" s="53"/>
      <c r="G19" s="53"/>
      <c r="H19" s="53"/>
      <c r="J19" s="53"/>
      <c r="K19" s="53"/>
      <c r="L19" s="53"/>
      <c r="M19" s="53"/>
      <c r="N19" s="53"/>
      <c r="O19" s="53"/>
      <c r="P19" s="53"/>
      <c r="Q19" s="53"/>
      <c r="R19" s="53"/>
      <c r="S19" s="53"/>
    </row>
    <row r="20" spans="2:19" x14ac:dyDescent="0.75">
      <c r="C20" s="53"/>
      <c r="D20" s="53"/>
      <c r="E20" s="53"/>
      <c r="F20" s="53"/>
      <c r="G20" s="53"/>
      <c r="H20" s="53"/>
      <c r="J20" s="53"/>
      <c r="K20" s="53"/>
      <c r="L20" s="53"/>
      <c r="M20" s="53"/>
      <c r="N20" s="53"/>
      <c r="O20" s="53"/>
      <c r="P20" s="53"/>
      <c r="Q20" s="53"/>
      <c r="R20" s="53"/>
      <c r="S20" s="53"/>
    </row>
    <row r="21" spans="2:19" x14ac:dyDescent="0.75">
      <c r="C21" s="53"/>
      <c r="D21" s="53"/>
      <c r="E21" s="53"/>
      <c r="F21" s="53"/>
      <c r="G21" s="53"/>
      <c r="H21" s="53"/>
      <c r="J21" s="53"/>
      <c r="K21" s="53"/>
      <c r="L21" s="53"/>
      <c r="M21" s="53"/>
      <c r="N21" s="53"/>
      <c r="O21" s="53"/>
      <c r="P21" s="53"/>
      <c r="Q21" s="53"/>
      <c r="R21" s="53"/>
      <c r="S21" s="53"/>
    </row>
    <row r="22" spans="2:19" x14ac:dyDescent="0.75">
      <c r="C22" s="53"/>
      <c r="D22" s="53"/>
      <c r="E22" s="53"/>
      <c r="F22" s="53"/>
      <c r="G22" s="53"/>
      <c r="H22" s="53"/>
      <c r="J22" s="53"/>
      <c r="K22" s="53"/>
      <c r="L22" s="53"/>
      <c r="M22" s="53"/>
      <c r="N22" s="53"/>
      <c r="O22" s="53"/>
      <c r="P22" s="53"/>
      <c r="Q22" s="53"/>
      <c r="R22" s="53"/>
      <c r="S22" s="53"/>
    </row>
    <row r="23" spans="2:19" x14ac:dyDescent="0.75">
      <c r="C23" s="53"/>
      <c r="D23" s="53"/>
      <c r="E23" s="53"/>
      <c r="F23" s="53"/>
      <c r="G23" s="53"/>
      <c r="H23" s="53"/>
      <c r="J23" s="53"/>
      <c r="K23" s="53"/>
      <c r="L23" s="53"/>
      <c r="M23" s="53"/>
      <c r="N23" s="53"/>
      <c r="O23" s="53"/>
      <c r="P23" s="53"/>
      <c r="Q23" s="53"/>
      <c r="R23" s="53"/>
      <c r="S23" s="53"/>
    </row>
    <row r="25" spans="2:19" x14ac:dyDescent="0.75">
      <c r="B25" s="35" t="s">
        <v>52</v>
      </c>
      <c r="C25" s="32" t="s">
        <v>53</v>
      </c>
      <c r="H25" s="57" t="s">
        <v>54</v>
      </c>
      <c r="I25" s="53"/>
      <c r="J25" s="53"/>
      <c r="K25" s="53"/>
      <c r="L25" s="53"/>
      <c r="M25" s="53"/>
      <c r="N25" s="53"/>
      <c r="O25" s="53"/>
    </row>
    <row r="26" spans="2:19" x14ac:dyDescent="0.75">
      <c r="B26" s="36">
        <v>3</v>
      </c>
      <c r="C26" s="2">
        <f>_xlfn.POISSON.DIST(B26,2,FALSE)</f>
        <v>0.18044704431548364</v>
      </c>
      <c r="H26" s="53"/>
      <c r="I26" s="53"/>
      <c r="J26" s="53"/>
      <c r="K26" s="53"/>
      <c r="L26" s="53"/>
      <c r="M26" s="53"/>
      <c r="N26" s="53"/>
      <c r="O26" s="53"/>
    </row>
    <row r="27" spans="2:19" x14ac:dyDescent="0.75">
      <c r="H27" s="53"/>
      <c r="I27" s="53"/>
      <c r="J27" s="53"/>
      <c r="K27" s="53"/>
      <c r="L27" s="53"/>
      <c r="M27" s="53"/>
      <c r="N27" s="53"/>
      <c r="O27" s="53"/>
    </row>
    <row r="28" spans="2:19" x14ac:dyDescent="0.75">
      <c r="H28" s="53"/>
      <c r="I28" s="53"/>
      <c r="J28" s="53"/>
      <c r="K28" s="53"/>
      <c r="L28" s="53"/>
      <c r="M28" s="53"/>
      <c r="N28" s="53"/>
      <c r="O28" s="53"/>
    </row>
    <row r="29" spans="2:19" x14ac:dyDescent="0.75">
      <c r="H29" s="53"/>
      <c r="I29" s="53"/>
      <c r="J29" s="53"/>
      <c r="K29" s="53"/>
      <c r="L29" s="53"/>
      <c r="M29" s="53"/>
      <c r="N29" s="53"/>
      <c r="O29" s="53"/>
    </row>
    <row r="30" spans="2:19" x14ac:dyDescent="0.75">
      <c r="H30" s="53"/>
      <c r="I30" s="53"/>
      <c r="J30" s="53"/>
      <c r="K30" s="53"/>
      <c r="L30" s="53"/>
      <c r="M30" s="53"/>
      <c r="N30" s="53"/>
      <c r="O30" s="53"/>
    </row>
    <row r="31" spans="2:19" x14ac:dyDescent="0.75">
      <c r="H31" s="53"/>
      <c r="I31" s="53"/>
      <c r="J31" s="53"/>
      <c r="K31" s="53"/>
      <c r="L31" s="53"/>
      <c r="M31" s="53"/>
      <c r="N31" s="53"/>
      <c r="O31" s="53"/>
    </row>
  </sheetData>
  <sheetProtection sheet="1" objects="1" scenarios="1"/>
  <mergeCells count="7">
    <mergeCell ref="H25:O31"/>
    <mergeCell ref="C2:F2"/>
    <mergeCell ref="B4:G11"/>
    <mergeCell ref="J4:S23"/>
    <mergeCell ref="B13:G14"/>
    <mergeCell ref="B17:C17"/>
    <mergeCell ref="C19:H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2E67-DC83-48A1-A0E1-7C69B6A1A109}">
  <dimension ref="A2:S34"/>
  <sheetViews>
    <sheetView topLeftCell="A30" workbookViewId="0">
      <selection activeCell="F27" sqref="F27"/>
    </sheetView>
  </sheetViews>
  <sheetFormatPr defaultRowHeight="14.75" x14ac:dyDescent="0.75"/>
  <cols>
    <col min="7" max="7" width="10.5" customWidth="1"/>
  </cols>
  <sheetData>
    <row r="2" spans="2:19" ht="22.25" x14ac:dyDescent="0.75">
      <c r="C2" s="49" t="s">
        <v>55</v>
      </c>
      <c r="D2" s="49"/>
      <c r="E2" s="49"/>
      <c r="F2" s="49"/>
    </row>
    <row r="4" spans="2:19" x14ac:dyDescent="0.75">
      <c r="B4" s="50" t="s">
        <v>56</v>
      </c>
      <c r="C4" s="51"/>
      <c r="D4" s="51"/>
      <c r="E4" s="51"/>
      <c r="F4" s="51"/>
      <c r="G4" s="51"/>
      <c r="I4" s="57" t="s">
        <v>57</v>
      </c>
      <c r="J4" s="53"/>
      <c r="K4" s="53"/>
      <c r="L4" s="53"/>
      <c r="M4" s="53"/>
      <c r="N4" s="53"/>
      <c r="O4" s="53"/>
      <c r="P4" s="53"/>
      <c r="Q4" s="53"/>
      <c r="R4" s="53"/>
      <c r="S4" s="53"/>
    </row>
    <row r="5" spans="2:19" x14ac:dyDescent="0.75">
      <c r="B5" s="51"/>
      <c r="C5" s="51"/>
      <c r="D5" s="51"/>
      <c r="E5" s="51"/>
      <c r="F5" s="51"/>
      <c r="G5" s="51"/>
      <c r="I5" s="53"/>
      <c r="J5" s="53"/>
      <c r="K5" s="53"/>
      <c r="L5" s="53"/>
      <c r="M5" s="53"/>
      <c r="N5" s="53"/>
      <c r="O5" s="53"/>
      <c r="P5" s="53"/>
      <c r="Q5" s="53"/>
      <c r="R5" s="53"/>
      <c r="S5" s="53"/>
    </row>
    <row r="6" spans="2:19" x14ac:dyDescent="0.75">
      <c r="B6" s="51"/>
      <c r="C6" s="51"/>
      <c r="D6" s="51"/>
      <c r="E6" s="51"/>
      <c r="F6" s="51"/>
      <c r="G6" s="51"/>
      <c r="I6" s="53"/>
      <c r="J6" s="53"/>
      <c r="K6" s="53"/>
      <c r="L6" s="53"/>
      <c r="M6" s="53"/>
      <c r="N6" s="53"/>
      <c r="O6" s="53"/>
      <c r="P6" s="53"/>
      <c r="Q6" s="53"/>
      <c r="R6" s="53"/>
      <c r="S6" s="53"/>
    </row>
    <row r="7" spans="2:19" x14ac:dyDescent="0.75">
      <c r="B7" s="51"/>
      <c r="C7" s="51"/>
      <c r="D7" s="51"/>
      <c r="E7" s="51"/>
      <c r="F7" s="51"/>
      <c r="G7" s="51"/>
      <c r="I7" s="53"/>
      <c r="J7" s="53"/>
      <c r="K7" s="53"/>
      <c r="L7" s="53"/>
      <c r="M7" s="53"/>
      <c r="N7" s="53"/>
      <c r="O7" s="53"/>
      <c r="P7" s="53"/>
      <c r="Q7" s="53"/>
      <c r="R7" s="53"/>
      <c r="S7" s="53"/>
    </row>
    <row r="8" spans="2:19" x14ac:dyDescent="0.75">
      <c r="B8" s="51"/>
      <c r="C8" s="51"/>
      <c r="D8" s="51"/>
      <c r="E8" s="51"/>
      <c r="F8" s="51"/>
      <c r="G8" s="51"/>
      <c r="I8" s="53"/>
      <c r="J8" s="53"/>
      <c r="K8" s="53"/>
      <c r="L8" s="53"/>
      <c r="M8" s="53"/>
      <c r="N8" s="53"/>
      <c r="O8" s="53"/>
      <c r="P8" s="53"/>
      <c r="Q8" s="53"/>
      <c r="R8" s="53"/>
      <c r="S8" s="53"/>
    </row>
    <row r="9" spans="2:19" x14ac:dyDescent="0.75">
      <c r="B9" s="51"/>
      <c r="C9" s="51"/>
      <c r="D9" s="51"/>
      <c r="E9" s="51"/>
      <c r="F9" s="51"/>
      <c r="G9" s="51"/>
      <c r="I9" s="53"/>
      <c r="J9" s="53"/>
      <c r="K9" s="53"/>
      <c r="L9" s="53"/>
      <c r="M9" s="53"/>
      <c r="N9" s="53"/>
      <c r="O9" s="53"/>
      <c r="P9" s="53"/>
      <c r="Q9" s="53"/>
      <c r="R9" s="53"/>
      <c r="S9" s="53"/>
    </row>
    <row r="10" spans="2:19" x14ac:dyDescent="0.75">
      <c r="B10" s="51"/>
      <c r="C10" s="51"/>
      <c r="D10" s="51"/>
      <c r="E10" s="51"/>
      <c r="F10" s="51"/>
      <c r="G10" s="51"/>
      <c r="I10" s="53"/>
      <c r="J10" s="53"/>
      <c r="K10" s="53"/>
      <c r="L10" s="53"/>
      <c r="M10" s="53"/>
      <c r="N10" s="53"/>
      <c r="O10" s="53"/>
      <c r="P10" s="53"/>
      <c r="Q10" s="53"/>
      <c r="R10" s="53"/>
      <c r="S10" s="53"/>
    </row>
    <row r="11" spans="2:19" x14ac:dyDescent="0.75">
      <c r="B11" s="51"/>
      <c r="C11" s="51"/>
      <c r="D11" s="51"/>
      <c r="E11" s="51"/>
      <c r="F11" s="51"/>
      <c r="G11" s="51"/>
      <c r="I11" s="53"/>
      <c r="J11" s="53"/>
      <c r="K11" s="53"/>
      <c r="L11" s="53"/>
      <c r="M11" s="53"/>
      <c r="N11" s="53"/>
      <c r="O11" s="53"/>
      <c r="P11" s="53"/>
      <c r="Q11" s="53"/>
      <c r="R11" s="53"/>
      <c r="S11" s="53"/>
    </row>
    <row r="12" spans="2:19" x14ac:dyDescent="0.75">
      <c r="I12" s="53"/>
      <c r="J12" s="53"/>
      <c r="K12" s="53"/>
      <c r="L12" s="53"/>
      <c r="M12" s="53"/>
      <c r="N12" s="53"/>
      <c r="O12" s="53"/>
      <c r="P12" s="53"/>
      <c r="Q12" s="53"/>
      <c r="R12" s="53"/>
      <c r="S12" s="53"/>
    </row>
    <row r="13" spans="2:19" x14ac:dyDescent="0.75">
      <c r="B13" s="58" t="s">
        <v>66</v>
      </c>
      <c r="C13" s="58"/>
      <c r="D13" s="58"/>
      <c r="E13" s="58"/>
      <c r="F13" s="58"/>
      <c r="G13" s="58"/>
      <c r="I13" s="53"/>
      <c r="J13" s="53"/>
      <c r="K13" s="53"/>
      <c r="L13" s="53"/>
      <c r="M13" s="53"/>
      <c r="N13" s="53"/>
      <c r="O13" s="53"/>
      <c r="P13" s="53"/>
      <c r="Q13" s="53"/>
      <c r="R13" s="53"/>
      <c r="S13" s="53"/>
    </row>
    <row r="14" spans="2:19" x14ac:dyDescent="0.75">
      <c r="B14" s="58"/>
      <c r="C14" s="58"/>
      <c r="D14" s="58"/>
      <c r="E14" s="58"/>
      <c r="F14" s="58"/>
      <c r="G14" s="58"/>
      <c r="I14" s="53"/>
      <c r="J14" s="53"/>
      <c r="K14" s="53"/>
      <c r="L14" s="53"/>
      <c r="M14" s="53"/>
      <c r="N14" s="53"/>
      <c r="O14" s="53"/>
      <c r="P14" s="53"/>
      <c r="Q14" s="53"/>
      <c r="R14" s="53"/>
      <c r="S14" s="53"/>
    </row>
    <row r="15" spans="2:19" x14ac:dyDescent="0.75">
      <c r="I15" s="53"/>
      <c r="J15" s="53"/>
      <c r="K15" s="53"/>
      <c r="L15" s="53"/>
      <c r="M15" s="53"/>
      <c r="N15" s="53"/>
      <c r="O15" s="53"/>
      <c r="P15" s="53"/>
      <c r="Q15" s="53"/>
      <c r="R15" s="53"/>
      <c r="S15" s="53"/>
    </row>
    <row r="16" spans="2:19" x14ac:dyDescent="0.75">
      <c r="I16" s="53"/>
      <c r="J16" s="53"/>
      <c r="K16" s="53"/>
      <c r="L16" s="53"/>
      <c r="M16" s="53"/>
      <c r="N16" s="53"/>
      <c r="O16" s="53"/>
      <c r="P16" s="53"/>
      <c r="Q16" s="53"/>
      <c r="R16" s="53"/>
      <c r="S16" s="53"/>
    </row>
    <row r="17" spans="1:19" x14ac:dyDescent="0.75">
      <c r="I17" s="53"/>
      <c r="J17" s="53"/>
      <c r="K17" s="53"/>
      <c r="L17" s="53"/>
      <c r="M17" s="53"/>
      <c r="N17" s="53"/>
      <c r="O17" s="53"/>
      <c r="P17" s="53"/>
      <c r="Q17" s="53"/>
      <c r="R17" s="53"/>
      <c r="S17" s="53"/>
    </row>
    <row r="18" spans="1:19" x14ac:dyDescent="0.75">
      <c r="B18" s="59" t="s">
        <v>58</v>
      </c>
      <c r="C18" s="60"/>
      <c r="I18" s="53"/>
      <c r="J18" s="53"/>
      <c r="K18" s="53"/>
      <c r="L18" s="53"/>
      <c r="M18" s="53"/>
      <c r="N18" s="53"/>
      <c r="O18" s="53"/>
      <c r="P18" s="53"/>
      <c r="Q18" s="53"/>
      <c r="R18" s="53"/>
      <c r="S18" s="53"/>
    </row>
    <row r="19" spans="1:19" ht="14.75" customHeight="1" x14ac:dyDescent="0.75">
      <c r="C19" s="57" t="s">
        <v>59</v>
      </c>
      <c r="D19" s="57"/>
      <c r="E19" s="57"/>
      <c r="F19" s="57"/>
      <c r="G19" s="57"/>
      <c r="H19" s="57"/>
      <c r="I19" s="53"/>
      <c r="J19" s="53"/>
      <c r="K19" s="53"/>
      <c r="L19" s="53"/>
      <c r="M19" s="53"/>
      <c r="N19" s="53"/>
      <c r="O19" s="53"/>
      <c r="P19" s="53"/>
      <c r="Q19" s="53"/>
      <c r="R19" s="53"/>
      <c r="S19" s="53"/>
    </row>
    <row r="20" spans="1:19" x14ac:dyDescent="0.75">
      <c r="C20" s="57"/>
      <c r="D20" s="57"/>
      <c r="E20" s="57"/>
      <c r="F20" s="57"/>
      <c r="G20" s="57"/>
      <c r="H20" s="57"/>
      <c r="I20" s="53"/>
      <c r="J20" s="53"/>
      <c r="K20" s="53"/>
      <c r="L20" s="53"/>
      <c r="M20" s="53"/>
      <c r="N20" s="53"/>
      <c r="O20" s="53"/>
      <c r="P20" s="53"/>
      <c r="Q20" s="53"/>
      <c r="R20" s="53"/>
      <c r="S20" s="53"/>
    </row>
    <row r="21" spans="1:19" x14ac:dyDescent="0.75">
      <c r="C21" s="57"/>
      <c r="D21" s="57"/>
      <c r="E21" s="57"/>
      <c r="F21" s="57"/>
      <c r="G21" s="57"/>
      <c r="H21" s="57"/>
      <c r="I21" s="53"/>
      <c r="J21" s="53"/>
      <c r="K21" s="53"/>
      <c r="L21" s="53"/>
      <c r="M21" s="53"/>
      <c r="N21" s="53"/>
      <c r="O21" s="53"/>
      <c r="P21" s="53"/>
      <c r="Q21" s="53"/>
      <c r="R21" s="53"/>
      <c r="S21" s="53"/>
    </row>
    <row r="22" spans="1:19" x14ac:dyDescent="0.75">
      <c r="C22" s="57"/>
      <c r="D22" s="57"/>
      <c r="E22" s="57"/>
      <c r="F22" s="57"/>
      <c r="G22" s="57"/>
      <c r="H22" s="57"/>
      <c r="I22" s="53"/>
      <c r="J22" s="53"/>
      <c r="K22" s="53"/>
      <c r="L22" s="53"/>
      <c r="M22" s="53"/>
      <c r="N22" s="53"/>
      <c r="O22" s="53"/>
      <c r="P22" s="53"/>
      <c r="Q22" s="53"/>
      <c r="R22" s="53"/>
      <c r="S22" s="53"/>
    </row>
    <row r="24" spans="1:19" x14ac:dyDescent="0.75">
      <c r="B24" s="32" t="s">
        <v>60</v>
      </c>
      <c r="C24" s="32" t="s">
        <v>61</v>
      </c>
      <c r="E24" s="30" t="s">
        <v>65</v>
      </c>
      <c r="F24">
        <v>0.3</v>
      </c>
    </row>
    <row r="25" spans="1:19" x14ac:dyDescent="0.75">
      <c r="A25" s="29" t="s">
        <v>63</v>
      </c>
      <c r="B25" s="33">
        <v>1</v>
      </c>
      <c r="C25" s="34">
        <f>(1-$F$24)^(B25-1)*$F$24</f>
        <v>0.3</v>
      </c>
      <c r="E25" s="30" t="s">
        <v>62</v>
      </c>
      <c r="F25">
        <f>1-F24</f>
        <v>0.7</v>
      </c>
    </row>
    <row r="26" spans="1:19" x14ac:dyDescent="0.75">
      <c r="B26" s="33">
        <v>2</v>
      </c>
      <c r="C26" s="34">
        <f t="shared" ref="C26:C34" si="0">(1-$F$24)^(B26-1)*$F$24</f>
        <v>0.21</v>
      </c>
      <c r="E26" s="30" t="s">
        <v>63</v>
      </c>
      <c r="F26" s="31">
        <v>3</v>
      </c>
    </row>
    <row r="27" spans="1:19" x14ac:dyDescent="0.75">
      <c r="B27" s="33">
        <v>3</v>
      </c>
      <c r="C27" s="34">
        <f t="shared" si="0"/>
        <v>0.14699999999999996</v>
      </c>
      <c r="E27" s="30" t="s">
        <v>66</v>
      </c>
      <c r="F27" s="2">
        <f>F25^(F26-1)*F24</f>
        <v>0.14699999999999996</v>
      </c>
    </row>
    <row r="28" spans="1:19" x14ac:dyDescent="0.75">
      <c r="B28" s="33">
        <v>4</v>
      </c>
      <c r="C28" s="34">
        <f t="shared" si="0"/>
        <v>0.10289999999999998</v>
      </c>
      <c r="G28" t="s">
        <v>64</v>
      </c>
    </row>
    <row r="29" spans="1:19" x14ac:dyDescent="0.75">
      <c r="B29" s="33">
        <v>5</v>
      </c>
      <c r="C29" s="34">
        <f t="shared" si="0"/>
        <v>7.2029999999999969E-2</v>
      </c>
    </row>
    <row r="30" spans="1:19" x14ac:dyDescent="0.75">
      <c r="B30" s="33">
        <v>6</v>
      </c>
      <c r="C30" s="34">
        <f t="shared" si="0"/>
        <v>5.042099999999998E-2</v>
      </c>
    </row>
    <row r="31" spans="1:19" x14ac:dyDescent="0.75">
      <c r="B31" s="33">
        <v>7</v>
      </c>
      <c r="C31" s="34">
        <f t="shared" si="0"/>
        <v>3.5294699999999984E-2</v>
      </c>
    </row>
    <row r="32" spans="1:19" x14ac:dyDescent="0.75">
      <c r="B32" s="33">
        <v>8</v>
      </c>
      <c r="C32" s="34">
        <f t="shared" si="0"/>
        <v>2.4706289999999985E-2</v>
      </c>
    </row>
    <row r="33" spans="2:3" x14ac:dyDescent="0.75">
      <c r="B33" s="33">
        <v>9</v>
      </c>
      <c r="C33" s="34">
        <f t="shared" si="0"/>
        <v>1.7294402999999989E-2</v>
      </c>
    </row>
    <row r="34" spans="2:3" x14ac:dyDescent="0.75">
      <c r="B34" s="33">
        <v>10</v>
      </c>
      <c r="C34" s="34">
        <f t="shared" si="0"/>
        <v>1.2106082099999992E-2</v>
      </c>
    </row>
  </sheetData>
  <sheetProtection sheet="1" objects="1" scenarios="1"/>
  <mergeCells count="6">
    <mergeCell ref="C2:F2"/>
    <mergeCell ref="B4:G11"/>
    <mergeCell ref="B13:G14"/>
    <mergeCell ref="I4:S22"/>
    <mergeCell ref="B18:C18"/>
    <mergeCell ref="C19:H2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CC05B-BA28-4305-93C0-EADE4B72DDC2}">
  <dimension ref="A2:T34"/>
  <sheetViews>
    <sheetView topLeftCell="A11" workbookViewId="0">
      <selection activeCell="I49" sqref="I49"/>
    </sheetView>
  </sheetViews>
  <sheetFormatPr defaultRowHeight="14.75" x14ac:dyDescent="0.75"/>
  <sheetData>
    <row r="2" spans="2:20" ht="19.75" x14ac:dyDescent="0.95">
      <c r="C2" s="61"/>
      <c r="D2" s="61"/>
      <c r="E2" s="61"/>
      <c r="F2" s="61"/>
    </row>
    <row r="4" spans="2:20" x14ac:dyDescent="0.75">
      <c r="B4" s="62" t="s">
        <v>78</v>
      </c>
      <c r="C4" s="62"/>
      <c r="D4" s="62"/>
      <c r="E4" s="62"/>
      <c r="F4" s="62"/>
      <c r="G4" s="62"/>
      <c r="L4" s="63"/>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L29" s="63"/>
      <c r="M29" s="63"/>
      <c r="N29" s="63"/>
      <c r="O29" s="63"/>
      <c r="P29" s="63"/>
      <c r="Q29" s="63"/>
      <c r="R29" s="63"/>
      <c r="S29" s="63"/>
      <c r="T29" s="63"/>
    </row>
    <row r="30" spans="1:20" x14ac:dyDescent="0.75">
      <c r="L30" s="63"/>
      <c r="M30" s="63"/>
      <c r="N30" s="63"/>
      <c r="O30" s="63"/>
      <c r="P30" s="63"/>
      <c r="Q30" s="63"/>
      <c r="R30" s="63"/>
      <c r="S30" s="63"/>
      <c r="T30" s="63"/>
    </row>
    <row r="31" spans="1:20" x14ac:dyDescent="0.75">
      <c r="L31" s="63"/>
      <c r="M31" s="63"/>
      <c r="N31" s="63"/>
      <c r="O31" s="63"/>
      <c r="P31" s="63"/>
      <c r="Q31" s="63"/>
      <c r="R31" s="63"/>
      <c r="S31" s="63"/>
      <c r="T31" s="63"/>
    </row>
    <row r="32" spans="1:20" x14ac:dyDescent="0.75">
      <c r="L32" s="63"/>
      <c r="M32" s="63"/>
      <c r="N32" s="63"/>
      <c r="O32" s="63"/>
      <c r="P32" s="63"/>
      <c r="Q32" s="63"/>
      <c r="R32" s="63"/>
      <c r="S32" s="63"/>
      <c r="T32" s="63"/>
    </row>
    <row r="33" spans="12:20" x14ac:dyDescent="0.75">
      <c r="L33" s="63"/>
      <c r="M33" s="63"/>
      <c r="N33" s="63"/>
      <c r="O33" s="63"/>
      <c r="P33" s="63"/>
      <c r="Q33" s="63"/>
      <c r="R33" s="63"/>
      <c r="S33" s="63"/>
      <c r="T33" s="63"/>
    </row>
    <row r="34" spans="12:20" x14ac:dyDescent="0.75">
      <c r="L34" s="63"/>
      <c r="M34" s="63"/>
      <c r="N34" s="63"/>
      <c r="O34" s="63"/>
      <c r="P34" s="63"/>
      <c r="Q34" s="63"/>
      <c r="R34" s="63"/>
      <c r="S34" s="63"/>
      <c r="T34" s="63"/>
    </row>
  </sheetData>
  <mergeCells count="7">
    <mergeCell ref="C2:F2"/>
    <mergeCell ref="B4:G14"/>
    <mergeCell ref="L4:T34"/>
    <mergeCell ref="B16:G17"/>
    <mergeCell ref="A20:B20"/>
    <mergeCell ref="B22:H26"/>
    <mergeCell ref="A28:B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971F-5229-4013-A7F2-D3C8FDB94BE1}">
  <dimension ref="A2:T130"/>
  <sheetViews>
    <sheetView topLeftCell="A26" workbookViewId="0">
      <selection activeCell="G33" sqref="G33"/>
    </sheetView>
  </sheetViews>
  <sheetFormatPr defaultRowHeight="14.75" x14ac:dyDescent="0.75"/>
  <sheetData>
    <row r="2" spans="2:20" ht="19.75" x14ac:dyDescent="0.95">
      <c r="C2" s="61" t="s">
        <v>67</v>
      </c>
      <c r="D2" s="61"/>
      <c r="E2" s="61"/>
      <c r="F2" s="61"/>
    </row>
    <row r="4" spans="2:20" ht="14.75" customHeight="1" x14ac:dyDescent="0.75">
      <c r="B4" s="62" t="s">
        <v>69</v>
      </c>
      <c r="C4" s="62"/>
      <c r="D4" s="62"/>
      <c r="E4" s="62"/>
      <c r="F4" s="62"/>
      <c r="G4" s="62"/>
      <c r="L4" s="63" t="s">
        <v>68</v>
      </c>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t="s">
        <v>70</v>
      </c>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ht="14.75" customHeight="1" x14ac:dyDescent="0.75">
      <c r="B22" s="66" t="s">
        <v>74</v>
      </c>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L29" s="63"/>
      <c r="M29" s="63"/>
      <c r="N29" s="63"/>
      <c r="O29" s="63"/>
      <c r="P29" s="63"/>
      <c r="Q29" s="63"/>
      <c r="R29" s="63"/>
      <c r="S29" s="63"/>
      <c r="T29" s="63"/>
    </row>
    <row r="30" spans="1:20" x14ac:dyDescent="0.75">
      <c r="A30" s="42" t="s">
        <v>71</v>
      </c>
      <c r="B30" s="43"/>
      <c r="C30" s="43"/>
      <c r="D30" s="42" t="s">
        <v>72</v>
      </c>
      <c r="E30" s="43"/>
      <c r="F30" s="42" t="s">
        <v>75</v>
      </c>
      <c r="G30" s="42" t="s">
        <v>76</v>
      </c>
      <c r="L30" s="63"/>
      <c r="M30" s="63"/>
      <c r="N30" s="63"/>
      <c r="O30" s="63"/>
      <c r="P30" s="63"/>
      <c r="Q30" s="63"/>
      <c r="R30" s="63"/>
      <c r="S30" s="63"/>
      <c r="T30" s="63"/>
    </row>
    <row r="31" spans="1:20" x14ac:dyDescent="0.75">
      <c r="A31">
        <v>1</v>
      </c>
      <c r="B31">
        <f ca="1">_xlfn.NORM.INV(RAND(),175,7)</f>
        <v>166.94155585084974</v>
      </c>
      <c r="D31">
        <f ca="1">FREQUENCY(B31:B130, E31:E39)</f>
        <v>2</v>
      </c>
      <c r="E31">
        <v>160</v>
      </c>
      <c r="F31" t="str">
        <f>E31&amp;"-"&amp;E32</f>
        <v>160-165</v>
      </c>
      <c r="G31" s="40">
        <f ca="1">D31/100</f>
        <v>0.02</v>
      </c>
      <c r="L31" s="63"/>
      <c r="M31" s="63"/>
      <c r="N31" s="63"/>
      <c r="O31" s="63"/>
      <c r="P31" s="63"/>
      <c r="Q31" s="63"/>
      <c r="R31" s="63"/>
      <c r="S31" s="63"/>
      <c r="T31" s="63"/>
    </row>
    <row r="32" spans="1:20" x14ac:dyDescent="0.75">
      <c r="A32">
        <v>2</v>
      </c>
      <c r="B32">
        <f ca="1">_xlfn.NORM.INV(RAND(),175,7)</f>
        <v>171.27653315105508</v>
      </c>
      <c r="D32">
        <f t="shared" ref="D32:D39" ca="1" si="0">FREQUENCY(B32:B131, E32:E40)</f>
        <v>10</v>
      </c>
      <c r="E32">
        <v>165</v>
      </c>
      <c r="F32" t="str">
        <f t="shared" ref="F32:F38" si="1">E32&amp;"-"&amp;E33</f>
        <v>165-170</v>
      </c>
      <c r="G32" s="40">
        <f ca="1">D31/100</f>
        <v>0.02</v>
      </c>
      <c r="L32" s="63"/>
      <c r="M32" s="63"/>
      <c r="N32" s="63"/>
      <c r="O32" s="63"/>
      <c r="P32" s="63"/>
      <c r="Q32" s="63"/>
      <c r="R32" s="63"/>
      <c r="S32" s="63"/>
      <c r="T32" s="63"/>
    </row>
    <row r="33" spans="1:20" x14ac:dyDescent="0.75">
      <c r="A33">
        <v>3</v>
      </c>
      <c r="B33">
        <f t="shared" ref="B33:B95" ca="1" si="2">_xlfn.NORM.INV(RAND(),175,7)</f>
        <v>169.59966527318153</v>
      </c>
      <c r="D33">
        <f t="shared" ca="1" si="0"/>
        <v>24</v>
      </c>
      <c r="E33">
        <v>170</v>
      </c>
      <c r="F33" t="str">
        <f t="shared" si="1"/>
        <v>170-175</v>
      </c>
      <c r="G33" s="40">
        <f ca="1">D31/100</f>
        <v>0.02</v>
      </c>
      <c r="L33" s="63"/>
      <c r="M33" s="63"/>
      <c r="N33" s="63"/>
      <c r="O33" s="63"/>
      <c r="P33" s="63"/>
      <c r="Q33" s="63"/>
      <c r="R33" s="63"/>
      <c r="S33" s="63"/>
      <c r="T33" s="63"/>
    </row>
    <row r="34" spans="1:20" x14ac:dyDescent="0.75">
      <c r="A34">
        <v>4</v>
      </c>
      <c r="B34">
        <f t="shared" ca="1" si="2"/>
        <v>180.58833884249248</v>
      </c>
      <c r="D34">
        <f t="shared" ca="1" si="0"/>
        <v>47</v>
      </c>
      <c r="E34">
        <v>175</v>
      </c>
      <c r="F34" t="str">
        <f t="shared" si="1"/>
        <v>175-180</v>
      </c>
      <c r="G34" s="40">
        <f ca="1">D31/100</f>
        <v>0.02</v>
      </c>
      <c r="L34" s="63"/>
      <c r="M34" s="63"/>
      <c r="N34" s="63"/>
      <c r="O34" s="63"/>
      <c r="P34" s="63"/>
      <c r="Q34" s="63"/>
      <c r="R34" s="63"/>
      <c r="S34" s="63"/>
      <c r="T34" s="63"/>
    </row>
    <row r="35" spans="1:20" x14ac:dyDescent="0.75">
      <c r="A35">
        <v>5</v>
      </c>
      <c r="B35">
        <f t="shared" ca="1" si="2"/>
        <v>168.99017887835282</v>
      </c>
      <c r="D35">
        <f t="shared" ca="1" si="0"/>
        <v>70</v>
      </c>
      <c r="E35">
        <v>180</v>
      </c>
      <c r="F35" t="str">
        <f t="shared" si="1"/>
        <v>180-185</v>
      </c>
      <c r="G35" s="40">
        <f t="shared" ref="G35:G38" ca="1" si="3">D35/100</f>
        <v>0.7</v>
      </c>
    </row>
    <row r="36" spans="1:20" x14ac:dyDescent="0.75">
      <c r="A36">
        <v>6</v>
      </c>
      <c r="B36">
        <f t="shared" ca="1" si="2"/>
        <v>167.04705722704986</v>
      </c>
      <c r="D36">
        <f t="shared" ca="1" si="0"/>
        <v>90</v>
      </c>
      <c r="E36">
        <v>185</v>
      </c>
      <c r="F36" t="str">
        <f t="shared" si="1"/>
        <v>185-190</v>
      </c>
      <c r="G36" s="40">
        <f t="shared" ca="1" si="3"/>
        <v>0.9</v>
      </c>
    </row>
    <row r="37" spans="1:20" x14ac:dyDescent="0.75">
      <c r="A37">
        <v>7</v>
      </c>
      <c r="B37">
        <f t="shared" ca="1" si="2"/>
        <v>189.33197421886297</v>
      </c>
      <c r="D37">
        <f t="shared" ca="1" si="0"/>
        <v>93</v>
      </c>
      <c r="E37">
        <v>190</v>
      </c>
      <c r="F37" t="str">
        <f t="shared" si="1"/>
        <v>190-195</v>
      </c>
      <c r="G37" s="40">
        <f t="shared" ca="1" si="3"/>
        <v>0.93</v>
      </c>
    </row>
    <row r="38" spans="1:20" x14ac:dyDescent="0.75">
      <c r="A38">
        <v>8</v>
      </c>
      <c r="B38">
        <f t="shared" ca="1" si="2"/>
        <v>184.41185090159928</v>
      </c>
      <c r="D38">
        <f t="shared" ca="1" si="0"/>
        <v>93</v>
      </c>
      <c r="E38">
        <v>195</v>
      </c>
      <c r="F38" t="str">
        <f t="shared" si="1"/>
        <v>195-200</v>
      </c>
      <c r="G38" s="40">
        <f t="shared" ca="1" si="3"/>
        <v>0.93</v>
      </c>
    </row>
    <row r="39" spans="1:20" x14ac:dyDescent="0.75">
      <c r="A39">
        <v>9</v>
      </c>
      <c r="B39">
        <f t="shared" ca="1" si="2"/>
        <v>177.8916668421862</v>
      </c>
      <c r="D39">
        <f t="shared" ca="1" si="0"/>
        <v>92</v>
      </c>
      <c r="E39">
        <v>200</v>
      </c>
      <c r="F39" t="str">
        <f>E39&amp;"-"&amp;E40</f>
        <v>200-</v>
      </c>
    </row>
    <row r="40" spans="1:20" x14ac:dyDescent="0.75">
      <c r="A40">
        <v>10</v>
      </c>
      <c r="B40">
        <f t="shared" ca="1" si="2"/>
        <v>175.10482886318582</v>
      </c>
    </row>
    <row r="41" spans="1:20" x14ac:dyDescent="0.75">
      <c r="A41">
        <v>11</v>
      </c>
      <c r="B41">
        <f t="shared" ca="1" si="2"/>
        <v>165.54136713900019</v>
      </c>
    </row>
    <row r="42" spans="1:20" x14ac:dyDescent="0.75">
      <c r="A42">
        <v>12</v>
      </c>
      <c r="B42">
        <f t="shared" ca="1" si="2"/>
        <v>164.19274698775595</v>
      </c>
    </row>
    <row r="43" spans="1:20" x14ac:dyDescent="0.75">
      <c r="A43">
        <v>13</v>
      </c>
      <c r="B43">
        <f t="shared" ca="1" si="2"/>
        <v>172.12350194240582</v>
      </c>
    </row>
    <row r="44" spans="1:20" x14ac:dyDescent="0.75">
      <c r="A44">
        <v>14</v>
      </c>
      <c r="B44">
        <f t="shared" ca="1" si="2"/>
        <v>184.76591456669837</v>
      </c>
    </row>
    <row r="45" spans="1:20" x14ac:dyDescent="0.75">
      <c r="A45">
        <v>15</v>
      </c>
      <c r="B45">
        <f t="shared" ca="1" si="2"/>
        <v>189.55848602790914</v>
      </c>
    </row>
    <row r="46" spans="1:20" x14ac:dyDescent="0.75">
      <c r="A46">
        <v>16</v>
      </c>
      <c r="B46">
        <f t="shared" ca="1" si="2"/>
        <v>174.62092786186864</v>
      </c>
    </row>
    <row r="47" spans="1:20" x14ac:dyDescent="0.75">
      <c r="A47">
        <v>17</v>
      </c>
      <c r="B47">
        <f t="shared" ca="1" si="2"/>
        <v>167.12227022439589</v>
      </c>
    </row>
    <row r="48" spans="1:20" x14ac:dyDescent="0.75">
      <c r="A48">
        <v>18</v>
      </c>
      <c r="B48">
        <f t="shared" ca="1" si="2"/>
        <v>179.24562619794031</v>
      </c>
    </row>
    <row r="49" spans="1:2" x14ac:dyDescent="0.75">
      <c r="A49">
        <v>19</v>
      </c>
      <c r="B49">
        <f t="shared" ca="1" si="2"/>
        <v>180.12014290482512</v>
      </c>
    </row>
    <row r="50" spans="1:2" x14ac:dyDescent="0.75">
      <c r="A50">
        <v>20</v>
      </c>
      <c r="B50">
        <f t="shared" ca="1" si="2"/>
        <v>180.36884970278413</v>
      </c>
    </row>
    <row r="51" spans="1:2" x14ac:dyDescent="0.75">
      <c r="A51">
        <v>21</v>
      </c>
      <c r="B51">
        <f t="shared" ca="1" si="2"/>
        <v>177.74428032773812</v>
      </c>
    </row>
    <row r="52" spans="1:2" x14ac:dyDescent="0.75">
      <c r="A52">
        <v>22</v>
      </c>
      <c r="B52">
        <f t="shared" ca="1" si="2"/>
        <v>179.43359863691325</v>
      </c>
    </row>
    <row r="53" spans="1:2" x14ac:dyDescent="0.75">
      <c r="A53">
        <v>23</v>
      </c>
      <c r="B53">
        <f t="shared" ca="1" si="2"/>
        <v>167.41130334690823</v>
      </c>
    </row>
    <row r="54" spans="1:2" x14ac:dyDescent="0.75">
      <c r="A54">
        <v>24</v>
      </c>
      <c r="B54">
        <f t="shared" ca="1" si="2"/>
        <v>186.67025898362004</v>
      </c>
    </row>
    <row r="55" spans="1:2" x14ac:dyDescent="0.75">
      <c r="A55">
        <v>25</v>
      </c>
      <c r="B55">
        <f t="shared" ca="1" si="2"/>
        <v>168.76626469947905</v>
      </c>
    </row>
    <row r="56" spans="1:2" x14ac:dyDescent="0.75">
      <c r="A56">
        <v>26</v>
      </c>
      <c r="B56">
        <f t="shared" ca="1" si="2"/>
        <v>172.22420342528545</v>
      </c>
    </row>
    <row r="57" spans="1:2" x14ac:dyDescent="0.75">
      <c r="A57">
        <v>27</v>
      </c>
      <c r="B57">
        <f t="shared" ca="1" si="2"/>
        <v>162.855619906166</v>
      </c>
    </row>
    <row r="58" spans="1:2" x14ac:dyDescent="0.75">
      <c r="A58">
        <v>28</v>
      </c>
      <c r="B58">
        <f t="shared" ca="1" si="2"/>
        <v>175.20509722360123</v>
      </c>
    </row>
    <row r="59" spans="1:2" x14ac:dyDescent="0.75">
      <c r="A59">
        <v>29</v>
      </c>
      <c r="B59">
        <f t="shared" ca="1" si="2"/>
        <v>169.97941891478604</v>
      </c>
    </row>
    <row r="60" spans="1:2" x14ac:dyDescent="0.75">
      <c r="A60">
        <v>30</v>
      </c>
      <c r="B60">
        <f t="shared" ca="1" si="2"/>
        <v>172.85281629579077</v>
      </c>
    </row>
    <row r="61" spans="1:2" x14ac:dyDescent="0.75">
      <c r="A61">
        <v>31</v>
      </c>
      <c r="B61">
        <f t="shared" ca="1" si="2"/>
        <v>168.79086740587491</v>
      </c>
    </row>
    <row r="62" spans="1:2" x14ac:dyDescent="0.75">
      <c r="A62">
        <v>32</v>
      </c>
      <c r="B62">
        <f t="shared" ca="1" si="2"/>
        <v>161.92759689452021</v>
      </c>
    </row>
    <row r="63" spans="1:2" x14ac:dyDescent="0.75">
      <c r="A63">
        <v>33</v>
      </c>
      <c r="B63">
        <f t="shared" ca="1" si="2"/>
        <v>174.77269143841332</v>
      </c>
    </row>
    <row r="64" spans="1:2" x14ac:dyDescent="0.75">
      <c r="A64">
        <v>34</v>
      </c>
      <c r="B64">
        <f t="shared" ca="1" si="2"/>
        <v>184.77569502090356</v>
      </c>
    </row>
    <row r="65" spans="1:2" x14ac:dyDescent="0.75">
      <c r="A65">
        <v>35</v>
      </c>
      <c r="B65">
        <f t="shared" ca="1" si="2"/>
        <v>175.18970552237732</v>
      </c>
    </row>
    <row r="66" spans="1:2" x14ac:dyDescent="0.75">
      <c r="A66">
        <v>36</v>
      </c>
      <c r="B66">
        <f t="shared" ca="1" si="2"/>
        <v>176.22297683431637</v>
      </c>
    </row>
    <row r="67" spans="1:2" x14ac:dyDescent="0.75">
      <c r="A67">
        <v>37</v>
      </c>
      <c r="B67">
        <f t="shared" ca="1" si="2"/>
        <v>175.29031714092935</v>
      </c>
    </row>
    <row r="68" spans="1:2" x14ac:dyDescent="0.75">
      <c r="A68">
        <v>38</v>
      </c>
      <c r="B68">
        <f t="shared" ca="1" si="2"/>
        <v>172.74869014021718</v>
      </c>
    </row>
    <row r="69" spans="1:2" x14ac:dyDescent="0.75">
      <c r="A69">
        <v>39</v>
      </c>
      <c r="B69">
        <f t="shared" ca="1" si="2"/>
        <v>171.80762086966732</v>
      </c>
    </row>
    <row r="70" spans="1:2" x14ac:dyDescent="0.75">
      <c r="A70">
        <v>40</v>
      </c>
      <c r="B70">
        <f t="shared" ca="1" si="2"/>
        <v>180.39803794409528</v>
      </c>
    </row>
    <row r="71" spans="1:2" x14ac:dyDescent="0.75">
      <c r="A71">
        <v>41</v>
      </c>
      <c r="B71">
        <f t="shared" ca="1" si="2"/>
        <v>189.09896667152816</v>
      </c>
    </row>
    <row r="72" spans="1:2" x14ac:dyDescent="0.75">
      <c r="A72">
        <v>42</v>
      </c>
      <c r="B72">
        <f t="shared" ca="1" si="2"/>
        <v>181.46348178615523</v>
      </c>
    </row>
    <row r="73" spans="1:2" x14ac:dyDescent="0.75">
      <c r="A73">
        <v>43</v>
      </c>
      <c r="B73">
        <f t="shared" ca="1" si="2"/>
        <v>172.51709035064667</v>
      </c>
    </row>
    <row r="74" spans="1:2" x14ac:dyDescent="0.75">
      <c r="A74">
        <v>44</v>
      </c>
      <c r="B74">
        <f t="shared" ca="1" si="2"/>
        <v>172.09339907707283</v>
      </c>
    </row>
    <row r="75" spans="1:2" x14ac:dyDescent="0.75">
      <c r="A75">
        <v>45</v>
      </c>
      <c r="B75">
        <f t="shared" ca="1" si="2"/>
        <v>173.6385289026224</v>
      </c>
    </row>
    <row r="76" spans="1:2" x14ac:dyDescent="0.75">
      <c r="A76">
        <v>46</v>
      </c>
      <c r="B76">
        <f t="shared" ca="1" si="2"/>
        <v>155.92469609348325</v>
      </c>
    </row>
    <row r="77" spans="1:2" x14ac:dyDescent="0.75">
      <c r="A77">
        <v>47</v>
      </c>
      <c r="B77">
        <f t="shared" ca="1" si="2"/>
        <v>168.97353449142813</v>
      </c>
    </row>
    <row r="78" spans="1:2" x14ac:dyDescent="0.75">
      <c r="A78">
        <v>48</v>
      </c>
      <c r="B78">
        <f t="shared" ca="1" si="2"/>
        <v>172.85170511755899</v>
      </c>
    </row>
    <row r="79" spans="1:2" x14ac:dyDescent="0.75">
      <c r="A79">
        <v>49</v>
      </c>
      <c r="B79">
        <f t="shared" ca="1" si="2"/>
        <v>183.6290015930249</v>
      </c>
    </row>
    <row r="80" spans="1:2" x14ac:dyDescent="0.75">
      <c r="A80">
        <v>50</v>
      </c>
      <c r="B80">
        <f t="shared" ca="1" si="2"/>
        <v>172.24201337082178</v>
      </c>
    </row>
    <row r="81" spans="1:2" x14ac:dyDescent="0.75">
      <c r="A81">
        <v>51</v>
      </c>
      <c r="B81">
        <f t="shared" ca="1" si="2"/>
        <v>182.51278001549258</v>
      </c>
    </row>
    <row r="82" spans="1:2" x14ac:dyDescent="0.75">
      <c r="A82">
        <v>52</v>
      </c>
      <c r="B82">
        <f t="shared" ca="1" si="2"/>
        <v>178.69277111754528</v>
      </c>
    </row>
    <row r="83" spans="1:2" x14ac:dyDescent="0.75">
      <c r="A83">
        <v>53</v>
      </c>
      <c r="B83">
        <f t="shared" ca="1" si="2"/>
        <v>175.40990664758684</v>
      </c>
    </row>
    <row r="84" spans="1:2" x14ac:dyDescent="0.75">
      <c r="A84">
        <v>54</v>
      </c>
      <c r="B84">
        <f t="shared" ca="1" si="2"/>
        <v>171.46087564321178</v>
      </c>
    </row>
    <row r="85" spans="1:2" x14ac:dyDescent="0.75">
      <c r="A85">
        <v>55</v>
      </c>
      <c r="B85">
        <f t="shared" ca="1" si="2"/>
        <v>162.18666225931364</v>
      </c>
    </row>
    <row r="86" spans="1:2" x14ac:dyDescent="0.75">
      <c r="A86">
        <v>56</v>
      </c>
      <c r="B86">
        <f t="shared" ca="1" si="2"/>
        <v>172.51954668774022</v>
      </c>
    </row>
    <row r="87" spans="1:2" x14ac:dyDescent="0.75">
      <c r="A87">
        <v>57</v>
      </c>
      <c r="B87">
        <f t="shared" ca="1" si="2"/>
        <v>164.70203667829804</v>
      </c>
    </row>
    <row r="88" spans="1:2" x14ac:dyDescent="0.75">
      <c r="A88">
        <v>58</v>
      </c>
      <c r="B88">
        <f t="shared" ca="1" si="2"/>
        <v>174.69827446752146</v>
      </c>
    </row>
    <row r="89" spans="1:2" x14ac:dyDescent="0.75">
      <c r="A89">
        <v>59</v>
      </c>
      <c r="B89">
        <f t="shared" ca="1" si="2"/>
        <v>184.61489093835667</v>
      </c>
    </row>
    <row r="90" spans="1:2" x14ac:dyDescent="0.75">
      <c r="A90">
        <v>60</v>
      </c>
      <c r="B90">
        <f t="shared" ca="1" si="2"/>
        <v>179.36173498903344</v>
      </c>
    </row>
    <row r="91" spans="1:2" x14ac:dyDescent="0.75">
      <c r="A91">
        <v>61</v>
      </c>
      <c r="B91">
        <f t="shared" ca="1" si="2"/>
        <v>170.8944633452023</v>
      </c>
    </row>
    <row r="92" spans="1:2" x14ac:dyDescent="0.75">
      <c r="A92">
        <v>62</v>
      </c>
      <c r="B92">
        <f t="shared" ca="1" si="2"/>
        <v>166.91026279382649</v>
      </c>
    </row>
    <row r="93" spans="1:2" x14ac:dyDescent="0.75">
      <c r="A93">
        <v>63</v>
      </c>
      <c r="B93">
        <f t="shared" ca="1" si="2"/>
        <v>164.15690866778894</v>
      </c>
    </row>
    <row r="94" spans="1:2" x14ac:dyDescent="0.75">
      <c r="A94">
        <v>64</v>
      </c>
      <c r="B94">
        <f t="shared" ca="1" si="2"/>
        <v>182.46332346330306</v>
      </c>
    </row>
    <row r="95" spans="1:2" x14ac:dyDescent="0.75">
      <c r="A95">
        <v>65</v>
      </c>
      <c r="B95">
        <f t="shared" ca="1" si="2"/>
        <v>177.3995130181643</v>
      </c>
    </row>
    <row r="96" spans="1:2" x14ac:dyDescent="0.75">
      <c r="A96">
        <v>66</v>
      </c>
      <c r="B96">
        <f t="shared" ref="B96:B130" ca="1" si="4">_xlfn.NORM.INV(RAND(),175,7)</f>
        <v>175.12378752004352</v>
      </c>
    </row>
    <row r="97" spans="1:2" x14ac:dyDescent="0.75">
      <c r="A97">
        <v>67</v>
      </c>
      <c r="B97">
        <f t="shared" ca="1" si="4"/>
        <v>176.08472467456289</v>
      </c>
    </row>
    <row r="98" spans="1:2" x14ac:dyDescent="0.75">
      <c r="A98">
        <v>68</v>
      </c>
      <c r="B98">
        <f t="shared" ca="1" si="4"/>
        <v>184.19218748328163</v>
      </c>
    </row>
    <row r="99" spans="1:2" x14ac:dyDescent="0.75">
      <c r="A99">
        <v>69</v>
      </c>
      <c r="B99">
        <f t="shared" ca="1" si="4"/>
        <v>169.54257406108906</v>
      </c>
    </row>
    <row r="100" spans="1:2" x14ac:dyDescent="0.75">
      <c r="A100">
        <v>70</v>
      </c>
      <c r="B100">
        <f t="shared" ca="1" si="4"/>
        <v>183.38882948654398</v>
      </c>
    </row>
    <row r="101" spans="1:2" x14ac:dyDescent="0.75">
      <c r="A101">
        <v>71</v>
      </c>
      <c r="B101">
        <f t="shared" ca="1" si="4"/>
        <v>163.36991753068412</v>
      </c>
    </row>
    <row r="102" spans="1:2" x14ac:dyDescent="0.75">
      <c r="A102">
        <v>72</v>
      </c>
      <c r="B102">
        <f t="shared" ca="1" si="4"/>
        <v>180.2484208747114</v>
      </c>
    </row>
    <row r="103" spans="1:2" x14ac:dyDescent="0.75">
      <c r="A103">
        <v>73</v>
      </c>
      <c r="B103">
        <f t="shared" ca="1" si="4"/>
        <v>181.7089300148198</v>
      </c>
    </row>
    <row r="104" spans="1:2" x14ac:dyDescent="0.75">
      <c r="A104">
        <v>74</v>
      </c>
      <c r="B104">
        <f t="shared" ca="1" si="4"/>
        <v>175.72511017645488</v>
      </c>
    </row>
    <row r="105" spans="1:2" x14ac:dyDescent="0.75">
      <c r="A105">
        <v>75</v>
      </c>
      <c r="B105">
        <f t="shared" ca="1" si="4"/>
        <v>181.16314334276748</v>
      </c>
    </row>
    <row r="106" spans="1:2" x14ac:dyDescent="0.75">
      <c r="A106">
        <v>76</v>
      </c>
      <c r="B106">
        <f t="shared" ca="1" si="4"/>
        <v>172.01920968238102</v>
      </c>
    </row>
    <row r="107" spans="1:2" x14ac:dyDescent="0.75">
      <c r="A107">
        <v>77</v>
      </c>
      <c r="B107">
        <f t="shared" ca="1" si="4"/>
        <v>158.05717990844056</v>
      </c>
    </row>
    <row r="108" spans="1:2" x14ac:dyDescent="0.75">
      <c r="A108">
        <v>78</v>
      </c>
      <c r="B108">
        <f t="shared" ca="1" si="4"/>
        <v>166.89324206883344</v>
      </c>
    </row>
    <row r="109" spans="1:2" x14ac:dyDescent="0.75">
      <c r="A109">
        <v>79</v>
      </c>
      <c r="B109">
        <f t="shared" ca="1" si="4"/>
        <v>170.82818101794612</v>
      </c>
    </row>
    <row r="110" spans="1:2" x14ac:dyDescent="0.75">
      <c r="A110">
        <v>80</v>
      </c>
      <c r="B110">
        <f t="shared" ca="1" si="4"/>
        <v>174.58766019734017</v>
      </c>
    </row>
    <row r="111" spans="1:2" x14ac:dyDescent="0.75">
      <c r="A111">
        <v>81</v>
      </c>
      <c r="B111">
        <f t="shared" ca="1" si="4"/>
        <v>176.30781595782966</v>
      </c>
    </row>
    <row r="112" spans="1:2" x14ac:dyDescent="0.75">
      <c r="A112">
        <v>82</v>
      </c>
      <c r="B112">
        <f t="shared" ca="1" si="4"/>
        <v>183.35330404195849</v>
      </c>
    </row>
    <row r="113" spans="1:2" x14ac:dyDescent="0.75">
      <c r="A113">
        <v>83</v>
      </c>
      <c r="B113">
        <f t="shared" ca="1" si="4"/>
        <v>179.87966112822437</v>
      </c>
    </row>
    <row r="114" spans="1:2" x14ac:dyDescent="0.75">
      <c r="A114">
        <v>84</v>
      </c>
      <c r="B114">
        <f t="shared" ca="1" si="4"/>
        <v>191.42148648246979</v>
      </c>
    </row>
    <row r="115" spans="1:2" x14ac:dyDescent="0.75">
      <c r="A115">
        <v>85</v>
      </c>
      <c r="B115">
        <f t="shared" ca="1" si="4"/>
        <v>180.54873026635241</v>
      </c>
    </row>
    <row r="116" spans="1:2" x14ac:dyDescent="0.75">
      <c r="A116">
        <v>86</v>
      </c>
      <c r="B116">
        <f t="shared" ca="1" si="4"/>
        <v>169.23872929194553</v>
      </c>
    </row>
    <row r="117" spans="1:2" x14ac:dyDescent="0.75">
      <c r="A117">
        <v>87</v>
      </c>
      <c r="B117">
        <f t="shared" ca="1" si="4"/>
        <v>178.79026233204269</v>
      </c>
    </row>
    <row r="118" spans="1:2" x14ac:dyDescent="0.75">
      <c r="A118">
        <v>88</v>
      </c>
      <c r="B118">
        <f t="shared" ca="1" si="4"/>
        <v>172.72982656590648</v>
      </c>
    </row>
    <row r="119" spans="1:2" x14ac:dyDescent="0.75">
      <c r="A119">
        <v>89</v>
      </c>
      <c r="B119">
        <f t="shared" ca="1" si="4"/>
        <v>177.28565782308348</v>
      </c>
    </row>
    <row r="120" spans="1:2" x14ac:dyDescent="0.75">
      <c r="A120">
        <v>90</v>
      </c>
      <c r="B120">
        <f t="shared" ca="1" si="4"/>
        <v>178.14877509435496</v>
      </c>
    </row>
    <row r="121" spans="1:2" x14ac:dyDescent="0.75">
      <c r="A121">
        <v>91</v>
      </c>
      <c r="B121">
        <f t="shared" ca="1" si="4"/>
        <v>177.65900666229405</v>
      </c>
    </row>
    <row r="122" spans="1:2" x14ac:dyDescent="0.75">
      <c r="A122">
        <v>92</v>
      </c>
      <c r="B122">
        <f t="shared" ca="1" si="4"/>
        <v>181.84642640940481</v>
      </c>
    </row>
    <row r="123" spans="1:2" x14ac:dyDescent="0.75">
      <c r="A123">
        <v>93</v>
      </c>
      <c r="B123">
        <f t="shared" ca="1" si="4"/>
        <v>180.72652928664834</v>
      </c>
    </row>
    <row r="124" spans="1:2" x14ac:dyDescent="0.75">
      <c r="A124">
        <v>94</v>
      </c>
      <c r="B124">
        <f t="shared" ca="1" si="4"/>
        <v>170.13739284953644</v>
      </c>
    </row>
    <row r="125" spans="1:2" x14ac:dyDescent="0.75">
      <c r="A125">
        <v>95</v>
      </c>
      <c r="B125">
        <f t="shared" ca="1" si="4"/>
        <v>173.81150747705448</v>
      </c>
    </row>
    <row r="126" spans="1:2" x14ac:dyDescent="0.75">
      <c r="A126">
        <v>96</v>
      </c>
      <c r="B126">
        <f t="shared" ca="1" si="4"/>
        <v>178.76479977024945</v>
      </c>
    </row>
    <row r="127" spans="1:2" x14ac:dyDescent="0.75">
      <c r="A127">
        <v>97</v>
      </c>
      <c r="B127">
        <f t="shared" ca="1" si="4"/>
        <v>174.66383612778935</v>
      </c>
    </row>
    <row r="128" spans="1:2" x14ac:dyDescent="0.75">
      <c r="A128">
        <v>98</v>
      </c>
      <c r="B128">
        <f t="shared" ca="1" si="4"/>
        <v>163.34361893310478</v>
      </c>
    </row>
    <row r="129" spans="1:2" x14ac:dyDescent="0.75">
      <c r="A129">
        <v>99</v>
      </c>
      <c r="B129">
        <f t="shared" ca="1" si="4"/>
        <v>174.64738059612728</v>
      </c>
    </row>
    <row r="130" spans="1:2" x14ac:dyDescent="0.75">
      <c r="A130">
        <v>100</v>
      </c>
      <c r="B130">
        <f t="shared" ca="1" si="4"/>
        <v>181.32823694159137</v>
      </c>
    </row>
  </sheetData>
  <mergeCells count="7">
    <mergeCell ref="A28:B28"/>
    <mergeCell ref="A20:B20"/>
    <mergeCell ref="B22:H26"/>
    <mergeCell ref="C2:F2"/>
    <mergeCell ref="L4:T34"/>
    <mergeCell ref="B4:G14"/>
    <mergeCell ref="B16:G17"/>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83519-E21B-4029-84C4-64126B9C0C42}">
  <dimension ref="A2:T40"/>
  <sheetViews>
    <sheetView topLeftCell="A29" workbookViewId="0">
      <selection activeCell="J35" sqref="J35"/>
    </sheetView>
  </sheetViews>
  <sheetFormatPr defaultRowHeight="14.75" x14ac:dyDescent="0.75"/>
  <sheetData>
    <row r="2" spans="2:20" ht="19.75" x14ac:dyDescent="0.95">
      <c r="C2" s="61" t="s">
        <v>77</v>
      </c>
      <c r="D2" s="61"/>
      <c r="E2" s="61"/>
      <c r="F2" s="61"/>
    </row>
    <row r="4" spans="2:20" x14ac:dyDescent="0.75">
      <c r="B4" s="62" t="s">
        <v>80</v>
      </c>
      <c r="C4" s="62"/>
      <c r="D4" s="62"/>
      <c r="E4" s="62"/>
      <c r="F4" s="62"/>
      <c r="G4" s="62"/>
      <c r="L4" s="63" t="s">
        <v>79</v>
      </c>
      <c r="M4" s="63"/>
      <c r="N4" s="63"/>
      <c r="O4" s="63"/>
      <c r="P4" s="63"/>
      <c r="Q4" s="63"/>
      <c r="R4" s="63"/>
      <c r="S4" s="63"/>
      <c r="T4" s="63"/>
    </row>
    <row r="5" spans="2:20" x14ac:dyDescent="0.75">
      <c r="B5" s="62"/>
      <c r="C5" s="62"/>
      <c r="D5" s="62"/>
      <c r="E5" s="62"/>
      <c r="F5" s="62"/>
      <c r="G5" s="62"/>
      <c r="L5" s="63"/>
      <c r="M5" s="63"/>
      <c r="N5" s="63"/>
      <c r="O5" s="63"/>
      <c r="P5" s="63"/>
      <c r="Q5" s="63"/>
      <c r="R5" s="63"/>
      <c r="S5" s="63"/>
      <c r="T5" s="63"/>
    </row>
    <row r="6" spans="2:20" x14ac:dyDescent="0.75">
      <c r="B6" s="62"/>
      <c r="C6" s="62"/>
      <c r="D6" s="62"/>
      <c r="E6" s="62"/>
      <c r="F6" s="62"/>
      <c r="G6" s="62"/>
      <c r="L6" s="63"/>
      <c r="M6" s="63"/>
      <c r="N6" s="63"/>
      <c r="O6" s="63"/>
      <c r="P6" s="63"/>
      <c r="Q6" s="63"/>
      <c r="R6" s="63"/>
      <c r="S6" s="63"/>
      <c r="T6" s="63"/>
    </row>
    <row r="7" spans="2:20" x14ac:dyDescent="0.75">
      <c r="B7" s="62"/>
      <c r="C7" s="62"/>
      <c r="D7" s="62"/>
      <c r="E7" s="62"/>
      <c r="F7" s="62"/>
      <c r="G7" s="62"/>
      <c r="L7" s="63"/>
      <c r="M7" s="63"/>
      <c r="N7" s="63"/>
      <c r="O7" s="63"/>
      <c r="P7" s="63"/>
      <c r="Q7" s="63"/>
      <c r="R7" s="63"/>
      <c r="S7" s="63"/>
      <c r="T7" s="63"/>
    </row>
    <row r="8" spans="2:20" x14ac:dyDescent="0.75">
      <c r="B8" s="62"/>
      <c r="C8" s="62"/>
      <c r="D8" s="62"/>
      <c r="E8" s="62"/>
      <c r="F8" s="62"/>
      <c r="G8" s="62"/>
      <c r="L8" s="63"/>
      <c r="M8" s="63"/>
      <c r="N8" s="63"/>
      <c r="O8" s="63"/>
      <c r="P8" s="63"/>
      <c r="Q8" s="63"/>
      <c r="R8" s="63"/>
      <c r="S8" s="63"/>
      <c r="T8" s="63"/>
    </row>
    <row r="9" spans="2:20" x14ac:dyDescent="0.75">
      <c r="B9" s="62"/>
      <c r="C9" s="62"/>
      <c r="D9" s="62"/>
      <c r="E9" s="62"/>
      <c r="F9" s="62"/>
      <c r="G9" s="62"/>
      <c r="L9" s="63"/>
      <c r="M9" s="63"/>
      <c r="N9" s="63"/>
      <c r="O9" s="63"/>
      <c r="P9" s="63"/>
      <c r="Q9" s="63"/>
      <c r="R9" s="63"/>
      <c r="S9" s="63"/>
      <c r="T9" s="63"/>
    </row>
    <row r="10" spans="2:20" x14ac:dyDescent="0.75">
      <c r="B10" s="62"/>
      <c r="C10" s="62"/>
      <c r="D10" s="62"/>
      <c r="E10" s="62"/>
      <c r="F10" s="62"/>
      <c r="G10" s="62"/>
      <c r="L10" s="63"/>
      <c r="M10" s="63"/>
      <c r="N10" s="63"/>
      <c r="O10" s="63"/>
      <c r="P10" s="63"/>
      <c r="Q10" s="63"/>
      <c r="R10" s="63"/>
      <c r="S10" s="63"/>
      <c r="T10" s="63"/>
    </row>
    <row r="11" spans="2:20" x14ac:dyDescent="0.75">
      <c r="B11" s="62"/>
      <c r="C11" s="62"/>
      <c r="D11" s="62"/>
      <c r="E11" s="62"/>
      <c r="F11" s="62"/>
      <c r="G11" s="62"/>
      <c r="L11" s="63"/>
      <c r="M11" s="63"/>
      <c r="N11" s="63"/>
      <c r="O11" s="63"/>
      <c r="P11" s="63"/>
      <c r="Q11" s="63"/>
      <c r="R11" s="63"/>
      <c r="S11" s="63"/>
      <c r="T11" s="63"/>
    </row>
    <row r="12" spans="2:20" x14ac:dyDescent="0.75">
      <c r="B12" s="62"/>
      <c r="C12" s="62"/>
      <c r="D12" s="62"/>
      <c r="E12" s="62"/>
      <c r="F12" s="62"/>
      <c r="G12" s="62"/>
      <c r="L12" s="63"/>
      <c r="M12" s="63"/>
      <c r="N12" s="63"/>
      <c r="O12" s="63"/>
      <c r="P12" s="63"/>
      <c r="Q12" s="63"/>
      <c r="R12" s="63"/>
      <c r="S12" s="63"/>
      <c r="T12" s="63"/>
    </row>
    <row r="13" spans="2:20" x14ac:dyDescent="0.75">
      <c r="B13" s="62"/>
      <c r="C13" s="62"/>
      <c r="D13" s="62"/>
      <c r="E13" s="62"/>
      <c r="F13" s="62"/>
      <c r="G13" s="62"/>
      <c r="L13" s="63"/>
      <c r="M13" s="63"/>
      <c r="N13" s="63"/>
      <c r="O13" s="63"/>
      <c r="P13" s="63"/>
      <c r="Q13" s="63"/>
      <c r="R13" s="63"/>
      <c r="S13" s="63"/>
      <c r="T13" s="63"/>
    </row>
    <row r="14" spans="2:20" x14ac:dyDescent="0.75">
      <c r="B14" s="62"/>
      <c r="C14" s="62"/>
      <c r="D14" s="62"/>
      <c r="E14" s="62"/>
      <c r="F14" s="62"/>
      <c r="G14" s="62"/>
      <c r="L14" s="63"/>
      <c r="M14" s="63"/>
      <c r="N14" s="63"/>
      <c r="O14" s="63"/>
      <c r="P14" s="63"/>
      <c r="Q14" s="63"/>
      <c r="R14" s="63"/>
      <c r="S14" s="63"/>
      <c r="T14" s="63"/>
    </row>
    <row r="15" spans="2:20" x14ac:dyDescent="0.75">
      <c r="L15" s="63"/>
      <c r="M15" s="63"/>
      <c r="N15" s="63"/>
      <c r="O15" s="63"/>
      <c r="P15" s="63"/>
      <c r="Q15" s="63"/>
      <c r="R15" s="63"/>
      <c r="S15" s="63"/>
      <c r="T15" s="63"/>
    </row>
    <row r="16" spans="2:20" x14ac:dyDescent="0.75">
      <c r="B16" s="58" t="s">
        <v>82</v>
      </c>
      <c r="C16" s="64"/>
      <c r="D16" s="64"/>
      <c r="E16" s="64"/>
      <c r="F16" s="64"/>
      <c r="G16" s="64"/>
      <c r="L16" s="63"/>
      <c r="M16" s="63"/>
      <c r="N16" s="63"/>
      <c r="O16" s="63"/>
      <c r="P16" s="63"/>
      <c r="Q16" s="63"/>
      <c r="R16" s="63"/>
      <c r="S16" s="63"/>
      <c r="T16" s="63"/>
    </row>
    <row r="17" spans="1:20" x14ac:dyDescent="0.75">
      <c r="B17" s="64"/>
      <c r="C17" s="64"/>
      <c r="D17" s="64"/>
      <c r="E17" s="64"/>
      <c r="F17" s="64"/>
      <c r="G17" s="64"/>
      <c r="L17" s="63"/>
      <c r="M17" s="63"/>
      <c r="N17" s="63"/>
      <c r="O17" s="63"/>
      <c r="P17" s="63"/>
      <c r="Q17" s="63"/>
      <c r="R17" s="63"/>
      <c r="S17" s="63"/>
      <c r="T17" s="63"/>
    </row>
    <row r="18" spans="1:20" x14ac:dyDescent="0.75">
      <c r="L18" s="63"/>
      <c r="M18" s="63"/>
      <c r="N18" s="63"/>
      <c r="O18" s="63"/>
      <c r="P18" s="63"/>
      <c r="Q18" s="63"/>
      <c r="R18" s="63"/>
      <c r="S18" s="63"/>
      <c r="T18" s="63"/>
    </row>
    <row r="19" spans="1:20" x14ac:dyDescent="0.75">
      <c r="L19" s="63"/>
      <c r="M19" s="63"/>
      <c r="N19" s="63"/>
      <c r="O19" s="63"/>
      <c r="P19" s="63"/>
      <c r="Q19" s="63"/>
      <c r="R19" s="63"/>
      <c r="S19" s="63"/>
      <c r="T19" s="63"/>
    </row>
    <row r="20" spans="1:20" x14ac:dyDescent="0.75">
      <c r="A20" s="65" t="s">
        <v>58</v>
      </c>
      <c r="B20" s="65"/>
      <c r="C20" s="41"/>
      <c r="D20" s="41"/>
      <c r="E20" s="41"/>
      <c r="L20" s="63"/>
      <c r="M20" s="63"/>
      <c r="N20" s="63"/>
      <c r="O20" s="63"/>
      <c r="P20" s="63"/>
      <c r="Q20" s="63"/>
      <c r="R20" s="63"/>
      <c r="S20" s="63"/>
      <c r="T20" s="63"/>
    </row>
    <row r="21" spans="1:20" x14ac:dyDescent="0.75">
      <c r="L21" s="63"/>
      <c r="M21" s="63"/>
      <c r="N21" s="63"/>
      <c r="O21" s="63"/>
      <c r="P21" s="63"/>
      <c r="Q21" s="63"/>
      <c r="R21" s="63"/>
      <c r="S21" s="63"/>
      <c r="T21" s="63"/>
    </row>
    <row r="22" spans="1:20" x14ac:dyDescent="0.75">
      <c r="B22" s="66" t="s">
        <v>81</v>
      </c>
      <c r="C22" s="66"/>
      <c r="D22" s="66"/>
      <c r="E22" s="66"/>
      <c r="F22" s="66"/>
      <c r="G22" s="66"/>
      <c r="H22" s="66"/>
      <c r="L22" s="63"/>
      <c r="M22" s="63"/>
      <c r="N22" s="63"/>
      <c r="O22" s="63"/>
      <c r="P22" s="63"/>
      <c r="Q22" s="63"/>
      <c r="R22" s="63"/>
      <c r="S22" s="63"/>
      <c r="T22" s="63"/>
    </row>
    <row r="23" spans="1:20" x14ac:dyDescent="0.75">
      <c r="B23" s="66"/>
      <c r="C23" s="66"/>
      <c r="D23" s="66"/>
      <c r="E23" s="66"/>
      <c r="F23" s="66"/>
      <c r="G23" s="66"/>
      <c r="H23" s="66"/>
      <c r="L23" s="63"/>
      <c r="M23" s="63"/>
      <c r="N23" s="63"/>
      <c r="O23" s="63"/>
      <c r="P23" s="63"/>
      <c r="Q23" s="63"/>
      <c r="R23" s="63"/>
      <c r="S23" s="63"/>
      <c r="T23" s="63"/>
    </row>
    <row r="24" spans="1:20" x14ac:dyDescent="0.75">
      <c r="B24" s="66"/>
      <c r="C24" s="66"/>
      <c r="D24" s="66"/>
      <c r="E24" s="66"/>
      <c r="F24" s="66"/>
      <c r="G24" s="66"/>
      <c r="H24" s="66"/>
      <c r="L24" s="63"/>
      <c r="M24" s="63"/>
      <c r="N24" s="63"/>
      <c r="O24" s="63"/>
      <c r="P24" s="63"/>
      <c r="Q24" s="63"/>
      <c r="R24" s="63"/>
      <c r="S24" s="63"/>
      <c r="T24" s="63"/>
    </row>
    <row r="25" spans="1:20" x14ac:dyDescent="0.75">
      <c r="B25" s="66"/>
      <c r="C25" s="66"/>
      <c r="D25" s="66"/>
      <c r="E25" s="66"/>
      <c r="F25" s="66"/>
      <c r="G25" s="66"/>
      <c r="H25" s="66"/>
      <c r="L25" s="63"/>
      <c r="M25" s="63"/>
      <c r="N25" s="63"/>
      <c r="O25" s="63"/>
      <c r="P25" s="63"/>
      <c r="Q25" s="63"/>
      <c r="R25" s="63"/>
      <c r="S25" s="63"/>
      <c r="T25" s="63"/>
    </row>
    <row r="26" spans="1:20" x14ac:dyDescent="0.75">
      <c r="B26" s="66"/>
      <c r="C26" s="66"/>
      <c r="D26" s="66"/>
      <c r="E26" s="66"/>
      <c r="F26" s="66"/>
      <c r="G26" s="66"/>
      <c r="H26" s="66"/>
      <c r="L26" s="63"/>
      <c r="M26" s="63"/>
      <c r="N26" s="63"/>
      <c r="O26" s="63"/>
      <c r="P26" s="63"/>
      <c r="Q26" s="63"/>
      <c r="R26" s="63"/>
      <c r="S26" s="63"/>
      <c r="T26" s="63"/>
    </row>
    <row r="27" spans="1:20" x14ac:dyDescent="0.75">
      <c r="L27" s="63"/>
      <c r="M27" s="63"/>
      <c r="N27" s="63"/>
      <c r="O27" s="63"/>
      <c r="P27" s="63"/>
      <c r="Q27" s="63"/>
      <c r="R27" s="63"/>
      <c r="S27" s="63"/>
      <c r="T27" s="63"/>
    </row>
    <row r="28" spans="1:20" x14ac:dyDescent="0.75">
      <c r="A28" s="65" t="s">
        <v>73</v>
      </c>
      <c r="B28" s="65"/>
      <c r="L28" s="63"/>
      <c r="M28" s="63"/>
      <c r="N28" s="63"/>
      <c r="O28" s="63"/>
      <c r="P28" s="63"/>
      <c r="Q28" s="63"/>
      <c r="R28" s="63"/>
      <c r="S28" s="63"/>
      <c r="T28" s="63"/>
    </row>
    <row r="29" spans="1:20" x14ac:dyDescent="0.75">
      <c r="A29" s="30" t="s">
        <v>112</v>
      </c>
      <c r="G29" s="87" t="s">
        <v>112</v>
      </c>
      <c r="L29" s="63"/>
      <c r="M29" s="63"/>
      <c r="N29" s="63"/>
      <c r="O29" s="63"/>
      <c r="P29" s="63"/>
      <c r="Q29" s="63"/>
      <c r="R29" s="63"/>
      <c r="S29" s="63"/>
      <c r="T29" s="63"/>
    </row>
    <row r="30" spans="1:20" x14ac:dyDescent="0.75">
      <c r="A30" s="88" t="s">
        <v>83</v>
      </c>
      <c r="B30" s="88" t="s">
        <v>84</v>
      </c>
      <c r="G30" s="87" t="s">
        <v>83</v>
      </c>
      <c r="H30" s="87" t="s">
        <v>84</v>
      </c>
      <c r="L30" s="63"/>
      <c r="M30" s="63"/>
      <c r="N30" s="63"/>
      <c r="O30" s="63"/>
      <c r="P30" s="63"/>
      <c r="Q30" s="63"/>
      <c r="R30" s="63"/>
      <c r="S30" s="63"/>
      <c r="T30" s="63"/>
    </row>
    <row r="31" spans="1:20" x14ac:dyDescent="0.75">
      <c r="A31" s="2">
        <f ca="1">INT(RAND()*6)+1</f>
        <v>3</v>
      </c>
      <c r="B31" s="2" t="str">
        <f ca="1">IF(A31=1,"Teddy Bear",IF(A31=2,"Candy",IF(A31=3,"Sticker",IF(A31=4,"Small Toy",IF(A31=5,"Free Ticket","No Prize")))))</f>
        <v>Sticker</v>
      </c>
      <c r="G31" s="89">
        <v>1</v>
      </c>
      <c r="H31" s="34" t="str">
        <f>IF(G31=1,"Teddy Bear",IF(G31=2,"Candy",IF(G31=3,"Sticker",IF(G31=4,"Small Toy",IF(G31=5,"Free Ticket","No Prize")))))</f>
        <v>Teddy Bear</v>
      </c>
      <c r="L31" s="63"/>
      <c r="M31" s="63"/>
      <c r="N31" s="63"/>
      <c r="O31" s="63"/>
      <c r="P31" s="63"/>
      <c r="Q31" s="63"/>
      <c r="R31" s="63"/>
      <c r="S31" s="63"/>
      <c r="T31" s="63"/>
    </row>
    <row r="32" spans="1:20" x14ac:dyDescent="0.75">
      <c r="A32" s="2">
        <f ca="1">INT(RAND()*6)+1</f>
        <v>2</v>
      </c>
      <c r="B32" s="2" t="str">
        <f t="shared" ref="B32:B40" ca="1" si="0">IF(A32=1,"Teddy Bear",IF(A32=2,"Candy",IF(A32=3,"Sticker",IF(A32=4,"Small Toy",IF(A32=5,"Free Ticket","No Prize")))))</f>
        <v>Candy</v>
      </c>
      <c r="L32" s="63"/>
      <c r="M32" s="63"/>
      <c r="N32" s="63"/>
      <c r="O32" s="63"/>
      <c r="P32" s="63"/>
      <c r="Q32" s="63"/>
      <c r="R32" s="63"/>
      <c r="S32" s="63"/>
      <c r="T32" s="63"/>
    </row>
    <row r="33" spans="1:20" x14ac:dyDescent="0.75">
      <c r="A33" s="2">
        <f t="shared" ref="A33:A40" ca="1" si="1">INT(RAND()*6)+1</f>
        <v>6</v>
      </c>
      <c r="B33" s="2" t="str">
        <f t="shared" ca="1" si="0"/>
        <v>No Prize</v>
      </c>
      <c r="L33" s="63"/>
      <c r="M33" s="63"/>
      <c r="N33" s="63"/>
      <c r="O33" s="63"/>
      <c r="P33" s="63"/>
      <c r="Q33" s="63"/>
      <c r="R33" s="63"/>
      <c r="S33" s="63"/>
      <c r="T33" s="63"/>
    </row>
    <row r="34" spans="1:20" x14ac:dyDescent="0.75">
      <c r="A34" s="2">
        <f t="shared" ca="1" si="1"/>
        <v>2</v>
      </c>
      <c r="B34" s="2" t="str">
        <f t="shared" ca="1" si="0"/>
        <v>Candy</v>
      </c>
      <c r="L34" s="63"/>
      <c r="M34" s="63"/>
      <c r="N34" s="63"/>
      <c r="O34" s="63"/>
      <c r="P34" s="63"/>
      <c r="Q34" s="63"/>
      <c r="R34" s="63"/>
      <c r="S34" s="63"/>
      <c r="T34" s="63"/>
    </row>
    <row r="35" spans="1:20" x14ac:dyDescent="0.75">
      <c r="A35" s="2">
        <f t="shared" ca="1" si="1"/>
        <v>1</v>
      </c>
      <c r="B35" s="2" t="str">
        <f t="shared" ca="1" si="0"/>
        <v>Teddy Bear</v>
      </c>
    </row>
    <row r="36" spans="1:20" x14ac:dyDescent="0.75">
      <c r="A36" s="2">
        <f t="shared" ca="1" si="1"/>
        <v>5</v>
      </c>
      <c r="B36" s="2" t="str">
        <f t="shared" ca="1" si="0"/>
        <v>Free Ticket</v>
      </c>
    </row>
    <row r="37" spans="1:20" x14ac:dyDescent="0.75">
      <c r="A37" s="2">
        <f t="shared" ca="1" si="1"/>
        <v>6</v>
      </c>
      <c r="B37" s="2" t="str">
        <f t="shared" ca="1" si="0"/>
        <v>No Prize</v>
      </c>
    </row>
    <row r="38" spans="1:20" x14ac:dyDescent="0.75">
      <c r="A38" s="2">
        <f t="shared" ca="1" si="1"/>
        <v>6</v>
      </c>
      <c r="B38" s="2" t="str">
        <f t="shared" ca="1" si="0"/>
        <v>No Prize</v>
      </c>
    </row>
    <row r="39" spans="1:20" x14ac:dyDescent="0.75">
      <c r="A39" s="2">
        <f ca="1">INT(RAND()*6)+1</f>
        <v>5</v>
      </c>
      <c r="B39" s="2" t="str">
        <f t="shared" ca="1" si="0"/>
        <v>Free Ticket</v>
      </c>
    </row>
    <row r="40" spans="1:20" x14ac:dyDescent="0.75">
      <c r="A40" s="2">
        <f t="shared" ca="1" si="1"/>
        <v>6</v>
      </c>
      <c r="B40" s="2" t="str">
        <f t="shared" ca="1" si="0"/>
        <v>No Prize</v>
      </c>
    </row>
  </sheetData>
  <sheetProtection sheet="1" objects="1" scenarios="1"/>
  <mergeCells count="7">
    <mergeCell ref="L4:T34"/>
    <mergeCell ref="C2:F2"/>
    <mergeCell ref="B4:G14"/>
    <mergeCell ref="B16:G17"/>
    <mergeCell ref="A20:B20"/>
    <mergeCell ref="B22:H26"/>
    <mergeCell ref="A28:B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Automatation</vt:lpstr>
      <vt:lpstr>Discret Distribution</vt:lpstr>
      <vt:lpstr>Birnouli Distribution</vt:lpstr>
      <vt:lpstr>Binomial Distribution</vt:lpstr>
      <vt:lpstr>Poisson Distribution</vt:lpstr>
      <vt:lpstr>Geometric distribution</vt:lpstr>
      <vt:lpstr>Continuous Distribution</vt:lpstr>
      <vt:lpstr>Normal Distribution</vt:lpstr>
      <vt:lpstr>Uniform Distribution</vt:lpstr>
      <vt:lpstr>Exponential Distribution</vt:lpstr>
      <vt:lpstr>Beta Distribution</vt:lpstr>
      <vt:lpstr>Gamma Distribution</vt:lpstr>
      <vt:lpstr>Chi-Square Distribution</vt:lpstr>
      <vt:lpstr>VBA</vt:lpstr>
      <vt:lpstr>Azul</vt:lpstr>
      <vt:lpstr>ColG7</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xps</dc:creator>
  <cp:lastModifiedBy>xps</cp:lastModifiedBy>
  <dcterms:created xsi:type="dcterms:W3CDTF">2015-06-05T18:19:34Z</dcterms:created>
  <dcterms:modified xsi:type="dcterms:W3CDTF">2023-07-12T12:32:26Z</dcterms:modified>
</cp:coreProperties>
</file>