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hmed\Study\Excel Files\"/>
    </mc:Choice>
  </mc:AlternateContent>
  <xr:revisionPtr revIDLastSave="0" documentId="13_ncr:1_{DFA507A0-86BC-4601-95A0-265EE1078052}" xr6:coauthVersionLast="47" xr6:coauthVersionMax="47" xr10:uidLastSave="{00000000-0000-0000-0000-000000000000}"/>
  <bookViews>
    <workbookView xWindow="-108" yWindow="-108" windowWidth="23256" windowHeight="12456" activeTab="1" xr2:uid="{9678F3A2-6154-4F8A-AEE1-AD20AC0D2B02}"/>
  </bookViews>
  <sheets>
    <sheet name="Common functions" sheetId="3" r:id="rId1"/>
    <sheet name="CommonFunctions2" sheetId="4" r:id="rId2"/>
    <sheet name="Cellreferencing1" sheetId="6" r:id="rId3"/>
    <sheet name="Cellreferencing2" sheetId="7" r:id="rId4"/>
    <sheet name="Cellref3" sheetId="8" r:id="rId5"/>
    <sheet name="Sheet1" sheetId="9" r:id="rId6"/>
  </sheets>
  <definedNames>
    <definedName name="_xlnm._FilterDatabase" localSheetId="0" hidden="1">'Common functions'!$B$1:$N$13</definedName>
    <definedName name="Amount" localSheetId="1">CommonFunctions2!$V$4:$V$14</definedName>
    <definedName name="Amount">'Common functions'!$N$2:$N$13</definedName>
    <definedName name="AMT">CommonFunctions2!$V$4:$V$14</definedName>
    <definedName name="Category">'Common functions'!$J$2:$J$13</definedName>
    <definedName name="City">'Common functions'!$G$2:$G$13</definedName>
    <definedName name="Cstomer_ID">CommonFunctions2!$P$4:$P$14</definedName>
    <definedName name="Cstomer_Name">CommonFunctions2!$Q$4:$Q$14</definedName>
    <definedName name="Customer_ID" localSheetId="1">CommonFunctions2!$P$4:$P$14</definedName>
    <definedName name="Customer_ID">'Common functions'!$E$2:$E$13</definedName>
    <definedName name="Customer_Name" localSheetId="1">CommonFunctions2!$Q$4:$Q$14</definedName>
    <definedName name="Customer_Name">'Common functions'!$F$2:$F$13</definedName>
    <definedName name="Oder_ID">CommonFunctions2!$N$4:$N$14</definedName>
    <definedName name="Order_Date">'Common functions'!$D$2:$D$13</definedName>
    <definedName name="Order_ID">'Common functions'!$C$2:$C$13</definedName>
    <definedName name="ordertable">'Common functions'!$B$1:$N$13</definedName>
    <definedName name="Ordertables">'Common functions'!$B$1:$N$13</definedName>
    <definedName name="Postal_Code">'Common functions'!$H$2:$H$13</definedName>
    <definedName name="Prduct_ID">CommonFunctions2!$R$4:$R$14</definedName>
    <definedName name="Product_ID" localSheetId="1">CommonFunctions2!$R$4:$R$14</definedName>
    <definedName name="Product_ID">'Common functions'!$I$2:$I$13</definedName>
    <definedName name="QTY">CommonFunctions2!$U$4:$U$14</definedName>
    <definedName name="Quantity" localSheetId="1">CommonFunctions2!$U$4:$U$14</definedName>
    <definedName name="Quantity">'Common functions'!$M$2:$M$13</definedName>
    <definedName name="Ro_ID">CommonFunctions2!$L$4:$L$14</definedName>
    <definedName name="Row_ID">'Common functions'!$B$2:$B$13</definedName>
    <definedName name="Sale">CommonFunctions2!$T$4:$T$14</definedName>
    <definedName name="Sales" localSheetId="1">CommonFunctions2!$T$4:$T$14</definedName>
    <definedName name="Sales">'Common functions'!$L$2:$L$13</definedName>
    <definedName name="Sb_Category">CommonFunctions2!$S$4:$S$14</definedName>
    <definedName name="Ship_Date">CommonFunctions2!$O$4:$O$14</definedName>
    <definedName name="Sip_Date">CommonFunctions2!$O$4:$O$14</definedName>
    <definedName name="Sub_Category" localSheetId="1">CommonFunctions2!$S$4:$S$14</definedName>
    <definedName name="Sub_Category">'Common functions'!$K$2:$K$13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8" i="3" l="1"/>
  <c r="D8" i="8"/>
  <c r="E8" i="8"/>
  <c r="F8" i="8"/>
  <c r="G8" i="8"/>
  <c r="H8" i="8"/>
  <c r="I8" i="8"/>
  <c r="D9" i="8"/>
  <c r="E9" i="8"/>
  <c r="F9" i="8"/>
  <c r="G9" i="8"/>
  <c r="H9" i="8"/>
  <c r="I9" i="8"/>
  <c r="D10" i="8"/>
  <c r="E10" i="8"/>
  <c r="F10" i="8"/>
  <c r="G10" i="8"/>
  <c r="H10" i="8"/>
  <c r="I10" i="8"/>
  <c r="E7" i="8"/>
  <c r="F7" i="8"/>
  <c r="G7" i="8"/>
  <c r="H7" i="8"/>
  <c r="I7" i="8"/>
  <c r="D7" i="8"/>
  <c r="D10" i="7"/>
  <c r="F10" i="7" s="1"/>
  <c r="C11" i="7" s="1"/>
  <c r="E10" i="7"/>
  <c r="D11" i="7"/>
  <c r="D12" i="7"/>
  <c r="D13" i="7"/>
  <c r="D14" i="7"/>
  <c r="D15" i="7"/>
  <c r="D16" i="7"/>
  <c r="D17" i="7"/>
  <c r="D18" i="7"/>
  <c r="C10" i="7"/>
  <c r="F9" i="7"/>
  <c r="E9" i="7"/>
  <c r="D9" i="7"/>
  <c r="C9" i="7"/>
  <c r="D16" i="6"/>
  <c r="E16" i="6"/>
  <c r="F16" i="6"/>
  <c r="D17" i="6"/>
  <c r="E17" i="6"/>
  <c r="F17" i="6"/>
  <c r="D18" i="6"/>
  <c r="E18" i="6"/>
  <c r="F18" i="6"/>
  <c r="D19" i="6"/>
  <c r="E19" i="6"/>
  <c r="F19" i="6"/>
  <c r="D20" i="6"/>
  <c r="E20" i="6"/>
  <c r="F20" i="6"/>
  <c r="E15" i="6"/>
  <c r="F15" i="6"/>
  <c r="D15" i="6"/>
  <c r="L8" i="6"/>
  <c r="L9" i="6"/>
  <c r="L10" i="6"/>
  <c r="L11" i="6"/>
  <c r="L12" i="6"/>
  <c r="L13" i="6"/>
  <c r="L14" i="6"/>
  <c r="L7" i="6"/>
  <c r="K8" i="6"/>
  <c r="K9" i="6"/>
  <c r="K10" i="6"/>
  <c r="K11" i="6"/>
  <c r="K12" i="6"/>
  <c r="K13" i="6"/>
  <c r="K14" i="6"/>
  <c r="K7" i="6"/>
  <c r="T23" i="4" a="1"/>
  <c r="T23" i="4" s="1"/>
  <c r="T22" i="4" a="1"/>
  <c r="T22" i="4" s="1"/>
  <c r="T20" i="4"/>
  <c r="T19" i="4"/>
  <c r="T18" i="4"/>
  <c r="T17" i="4"/>
  <c r="O22" i="4"/>
  <c r="O21" i="4"/>
  <c r="O20" i="4"/>
  <c r="O19" i="4"/>
  <c r="O18" i="4"/>
  <c r="O17" i="4"/>
  <c r="C18" i="4"/>
  <c r="C19" i="4"/>
  <c r="C20" i="4"/>
  <c r="C21" i="4"/>
  <c r="C22" i="4"/>
  <c r="C23" i="4"/>
  <c r="C24" i="4"/>
  <c r="C17" i="4"/>
  <c r="D5" i="4"/>
  <c r="D6" i="4"/>
  <c r="D7" i="4"/>
  <c r="D8" i="4"/>
  <c r="D9" i="4"/>
  <c r="D10" i="4"/>
  <c r="D11" i="4"/>
  <c r="D12" i="4"/>
  <c r="D13" i="4"/>
  <c r="D14" i="4"/>
  <c r="D4" i="4"/>
  <c r="C5" i="4"/>
  <c r="C6" i="4"/>
  <c r="C7" i="4"/>
  <c r="C8" i="4"/>
  <c r="C9" i="4"/>
  <c r="C10" i="4"/>
  <c r="C11" i="4"/>
  <c r="C12" i="4"/>
  <c r="C13" i="4"/>
  <c r="C14" i="4"/>
  <c r="C4" i="4"/>
  <c r="M22" i="3"/>
  <c r="M21" i="3"/>
  <c r="M20" i="3"/>
  <c r="M19" i="3"/>
  <c r="M17" i="3"/>
  <c r="M16" i="3"/>
  <c r="L14" i="3"/>
  <c r="M14" i="3"/>
  <c r="F20" i="3"/>
  <c r="F19" i="3"/>
  <c r="F18" i="3"/>
  <c r="F17" i="3"/>
  <c r="F16" i="3"/>
  <c r="N3" i="3"/>
  <c r="N4" i="3"/>
  <c r="N5" i="3"/>
  <c r="N6" i="3"/>
  <c r="N7" i="3"/>
  <c r="N8" i="3"/>
  <c r="N9" i="3"/>
  <c r="N10" i="3"/>
  <c r="N11" i="3"/>
  <c r="N12" i="3"/>
  <c r="N13" i="3"/>
  <c r="N2" i="3"/>
  <c r="V5" i="4"/>
  <c r="V6" i="4"/>
  <c r="V7" i="4"/>
  <c r="V8" i="4"/>
  <c r="V9" i="4"/>
  <c r="V10" i="4"/>
  <c r="V11" i="4"/>
  <c r="V12" i="4"/>
  <c r="V13" i="4"/>
  <c r="V14" i="4"/>
  <c r="V4" i="4"/>
  <c r="N18" i="3"/>
  <c r="U22" i="4"/>
  <c r="G20" i="3"/>
  <c r="P19" i="4"/>
  <c r="G18" i="3"/>
  <c r="G19" i="3"/>
  <c r="N22" i="3"/>
  <c r="U17" i="4"/>
  <c r="F9" i="4"/>
  <c r="F23" i="4"/>
  <c r="U18" i="4"/>
  <c r="U19" i="4"/>
  <c r="F8" i="4"/>
  <c r="G17" i="3"/>
  <c r="N17" i="3"/>
  <c r="U23" i="4"/>
  <c r="P18" i="4"/>
  <c r="P17" i="4"/>
  <c r="N21" i="3"/>
  <c r="P21" i="4"/>
  <c r="N14" i="3"/>
  <c r="U20" i="4"/>
  <c r="G16" i="3"/>
  <c r="D14" i="8"/>
  <c r="P20" i="4"/>
  <c r="P22" i="4"/>
  <c r="N19" i="3"/>
  <c r="N20" i="3"/>
  <c r="N16" i="3"/>
  <c r="E11" i="7" l="1"/>
  <c r="F11" i="7" s="1"/>
  <c r="C12" i="7" s="1"/>
  <c r="E12" i="7" l="1"/>
  <c r="F12" i="7"/>
  <c r="C13" i="7" s="1"/>
  <c r="E13" i="7" l="1"/>
  <c r="F13" i="7"/>
  <c r="C14" i="7" s="1"/>
  <c r="E14" i="7" l="1"/>
  <c r="F14" i="7"/>
  <c r="C15" i="7" s="1"/>
  <c r="E15" i="7" l="1"/>
  <c r="F15" i="7" s="1"/>
  <c r="C16" i="7" s="1"/>
  <c r="E16" i="7" l="1"/>
  <c r="F16" i="7"/>
  <c r="C17" i="7" s="1"/>
  <c r="E17" i="7" l="1"/>
  <c r="F17" i="7"/>
  <c r="C18" i="7" s="1"/>
  <c r="E18" i="7" l="1"/>
  <c r="F18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<sst xmlns="http://schemas.openxmlformats.org/spreadsheetml/2006/main" count="253" uniqueCount="195">
  <si>
    <t>Row ID</t>
  </si>
  <si>
    <t>Order ID</t>
  </si>
  <si>
    <t>Order Date</t>
  </si>
  <si>
    <t>Customer ID</t>
  </si>
  <si>
    <t>Customer Name</t>
  </si>
  <si>
    <t>City</t>
  </si>
  <si>
    <t>Postal Code</t>
  </si>
  <si>
    <t>Product ID</t>
  </si>
  <si>
    <t>Category</t>
  </si>
  <si>
    <t>Sub-Category</t>
  </si>
  <si>
    <t>Sales</t>
  </si>
  <si>
    <t>Quantity</t>
  </si>
  <si>
    <t>Furniture</t>
  </si>
  <si>
    <t>Bookcases</t>
  </si>
  <si>
    <t>Chairs</t>
  </si>
  <si>
    <t>Los Angeles</t>
  </si>
  <si>
    <t>Labels</t>
  </si>
  <si>
    <t>SO-20335</t>
  </si>
  <si>
    <t>Sean O'Donnell</t>
  </si>
  <si>
    <t>Tables</t>
  </si>
  <si>
    <t>CA-2014-115812</t>
  </si>
  <si>
    <t>BH-11710</t>
  </si>
  <si>
    <t>Brosina Hoffman</t>
  </si>
  <si>
    <t>FUR-FU-10001487</t>
  </si>
  <si>
    <t>Furnishings</t>
  </si>
  <si>
    <t>OFF-BI-10003910</t>
  </si>
  <si>
    <t>Binders</t>
  </si>
  <si>
    <t>FUR-TA-10001539</t>
  </si>
  <si>
    <t>Paper</t>
  </si>
  <si>
    <t>San Francisco</t>
  </si>
  <si>
    <t>FUR-FU-10001706</t>
  </si>
  <si>
    <t>CA-2015-135545</t>
  </si>
  <si>
    <t>KM-16720</t>
  </si>
  <si>
    <t>Kunst Miller</t>
  </si>
  <si>
    <t>FUR-FU-10000397</t>
  </si>
  <si>
    <t>CA-2016-145583</t>
  </si>
  <si>
    <t>LC-16885</t>
  </si>
  <si>
    <t>Lena Creighton</t>
  </si>
  <si>
    <t>Roseville</t>
  </si>
  <si>
    <t>OFF-PA-10001736</t>
  </si>
  <si>
    <t>TT-21070</t>
  </si>
  <si>
    <t>Ted Trevino</t>
  </si>
  <si>
    <t>CA-2014-118962</t>
  </si>
  <si>
    <t>CS-12130</t>
  </si>
  <si>
    <t>Chad Sievert</t>
  </si>
  <si>
    <t>FUR-CH-10003817</t>
  </si>
  <si>
    <t>JH-15985</t>
  </si>
  <si>
    <t>Joseph Holt</t>
  </si>
  <si>
    <t>OFF-PA-10002615</t>
  </si>
  <si>
    <t>CA-2015-130890</t>
  </si>
  <si>
    <t>JO-15280</t>
  </si>
  <si>
    <t>Jas O'Carroll</t>
  </si>
  <si>
    <t>FUR-TA-10002903</t>
  </si>
  <si>
    <t>OFF-LA-10001074</t>
  </si>
  <si>
    <t>DB-13615</t>
  </si>
  <si>
    <t>Doug Bickford</t>
  </si>
  <si>
    <t>CA-2017-117457</t>
  </si>
  <si>
    <t>KH-16510</t>
  </si>
  <si>
    <t>Keith Herrera</t>
  </si>
  <si>
    <t>FUR-TA-10002041</t>
  </si>
  <si>
    <t>FUR-BO-10001972</t>
  </si>
  <si>
    <t>CA-2016-148796</t>
  </si>
  <si>
    <t>PB-19150</t>
  </si>
  <si>
    <t>Philip Brown</t>
  </si>
  <si>
    <t>FUR-CH-10004886</t>
  </si>
  <si>
    <t>SC-20095</t>
  </si>
  <si>
    <t>Sanjit Chand</t>
  </si>
  <si>
    <t>CA-2016-126158</t>
  </si>
  <si>
    <t>FUR-FU-10004864</t>
  </si>
  <si>
    <t>FUR-FU-10000073</t>
  </si>
  <si>
    <t>GT-14710</t>
  </si>
  <si>
    <t>Greg Tran</t>
  </si>
  <si>
    <t>CA-2016-113243</t>
  </si>
  <si>
    <t>OT-18730</t>
  </si>
  <si>
    <t>Olvera Toch</t>
  </si>
  <si>
    <t>FUR-TA-10004256</t>
  </si>
  <si>
    <t>JF-15415</t>
  </si>
  <si>
    <t>Jennifer Ferguson</t>
  </si>
  <si>
    <t>OFF-PA-10004101</t>
  </si>
  <si>
    <t>OFF-BI-10002103</t>
  </si>
  <si>
    <t>OFF-BI-10004728</t>
  </si>
  <si>
    <t>RB-19570</t>
  </si>
  <si>
    <t>Rob Beeghly</t>
  </si>
  <si>
    <t>TR-21325</t>
  </si>
  <si>
    <t>Toby Ritter</t>
  </si>
  <si>
    <t>OFF-BI-10001636</t>
  </si>
  <si>
    <t>SE-20110</t>
  </si>
  <si>
    <t>Sanjit Engle</t>
  </si>
  <si>
    <t>OFF-BI-10001718</t>
  </si>
  <si>
    <t>DK-13375</t>
  </si>
  <si>
    <t>Dennis Kane</t>
  </si>
  <si>
    <t>US-2016-169040</t>
  </si>
  <si>
    <t>CA-2014-137351</t>
  </si>
  <si>
    <t>OFF-BI-10004600</t>
  </si>
  <si>
    <t>CA-2014-169726</t>
  </si>
  <si>
    <t>US-2016-128678</t>
  </si>
  <si>
    <t>CA-2017-122490</t>
  </si>
  <si>
    <t>CA-2016-142405</t>
  </si>
  <si>
    <t>OFF-PA-10001593</t>
  </si>
  <si>
    <t>US-2017-142188</t>
  </si>
  <si>
    <t>US-2016-139087</t>
  </si>
  <si>
    <t>CA-2017-166926</t>
  </si>
  <si>
    <t>CA-2016-110009</t>
  </si>
  <si>
    <t>Amount</t>
  </si>
  <si>
    <t xml:space="preserve">Find the Sum of Amount </t>
  </si>
  <si>
    <t xml:space="preserve">Find the Sum of Quantity </t>
  </si>
  <si>
    <t xml:space="preserve">Find the Average of Amount </t>
  </si>
  <si>
    <t xml:space="preserve">Find the Average of Quantity </t>
  </si>
  <si>
    <t>Find the count of blank cells in the above table</t>
  </si>
  <si>
    <t>Find the Count of category column</t>
  </si>
  <si>
    <t>Find how many orders are for tables</t>
  </si>
  <si>
    <t>Find How many orders are for Chairs</t>
  </si>
  <si>
    <t>Find the highest amount</t>
  </si>
  <si>
    <t>Find the lowest amount</t>
  </si>
  <si>
    <t>Find the count of quantity greater than 7</t>
  </si>
  <si>
    <t>Find the Count of Sales less than 50</t>
  </si>
  <si>
    <t>Find the Count of customer name Ted Trevino</t>
  </si>
  <si>
    <t>Find the Highest Amount</t>
  </si>
  <si>
    <t>Students</t>
  </si>
  <si>
    <t>Marks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</si>
  <si>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</si>
  <si>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</si>
  <si>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</si>
  <si>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</si>
  <si>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</si>
  <si>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</si>
  <si>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</si>
  <si>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</si>
  <si>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</si>
  <si>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</si>
  <si>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</si>
  <si>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Result</t>
  </si>
  <si>
    <t>Find Pass or Fail, passing marks 50</t>
  </si>
  <si>
    <t>Name</t>
  </si>
  <si>
    <t>Ajay</t>
  </si>
  <si>
    <t>Vijay</t>
  </si>
  <si>
    <t>Geeta</t>
  </si>
  <si>
    <t>Sita</t>
  </si>
  <si>
    <t>Ram</t>
  </si>
  <si>
    <t>Shyam</t>
  </si>
  <si>
    <t>Sales amount</t>
  </si>
  <si>
    <t>Suresh</t>
  </si>
  <si>
    <t>Ramesh</t>
  </si>
  <si>
    <t>Calculate commission amount if the sales amount is greater than equal to 130000. Commission is 3% of Sales amount.</t>
  </si>
  <si>
    <t xml:space="preserve">Comission </t>
  </si>
  <si>
    <t>Find the Sum of Amount For Binders</t>
  </si>
  <si>
    <t>Price</t>
  </si>
  <si>
    <t>Sugar</t>
  </si>
  <si>
    <t>Butter</t>
  </si>
  <si>
    <t>Flour</t>
  </si>
  <si>
    <t>Supplier 1</t>
  </si>
  <si>
    <t>Supplier 2</t>
  </si>
  <si>
    <t>Supplier 3</t>
  </si>
  <si>
    <t>Supplier 4</t>
  </si>
  <si>
    <t>Supplier 5</t>
  </si>
  <si>
    <t>Supplier 6</t>
  </si>
  <si>
    <t>Cost</t>
  </si>
  <si>
    <t>Total</t>
  </si>
  <si>
    <t>Find how many customers will be there in the 10th year</t>
  </si>
  <si>
    <t>Start</t>
  </si>
  <si>
    <t>Newperyear</t>
  </si>
  <si>
    <t>Churnrate</t>
  </si>
  <si>
    <t>Year</t>
  </si>
  <si>
    <t>Start customers</t>
  </si>
  <si>
    <t>New Customers</t>
  </si>
  <si>
    <t>Quits</t>
  </si>
  <si>
    <t>End Customers</t>
  </si>
  <si>
    <t>Calculate profit: Price -Cost</t>
  </si>
  <si>
    <t>Use cell referencing</t>
  </si>
  <si>
    <t>Find the Sum of Qty. for Binders</t>
  </si>
  <si>
    <t>Find the Count of Sub-Category Column</t>
  </si>
  <si>
    <t>Find the Count of Sales Column</t>
  </si>
  <si>
    <t>Find the Highest amount of Binders</t>
  </si>
  <si>
    <t>Find the Lowest Amount of Binders</t>
  </si>
  <si>
    <t>Ro ID</t>
  </si>
  <si>
    <t>Oder ID</t>
  </si>
  <si>
    <t>Sip Date</t>
  </si>
  <si>
    <t>Cstomer ID</t>
  </si>
  <si>
    <t>Cstomer Name</t>
  </si>
  <si>
    <t>Prduct ID</t>
  </si>
  <si>
    <t>Sale</t>
  </si>
  <si>
    <t>QTY</t>
  </si>
  <si>
    <t>AMT</t>
  </si>
  <si>
    <t>Sb-Category</t>
  </si>
  <si>
    <t>relative referencing</t>
  </si>
  <si>
    <t>absolute referencing</t>
  </si>
  <si>
    <t>mixed referencing</t>
  </si>
  <si>
    <t>absolute rows and relative column</t>
  </si>
  <si>
    <t>absolute column and relative rows</t>
  </si>
  <si>
    <t>press f4 one time</t>
  </si>
  <si>
    <t>press f4 two times</t>
  </si>
  <si>
    <t>press f4 three times</t>
  </si>
  <si>
    <t xml:space="preserve">                                                      </t>
  </si>
  <si>
    <t xml:space="preserve"> </t>
  </si>
  <si>
    <t>formula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</si>
</sst>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₹&quot;\ 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6" fillId="0" borderId="0" applyFont="0" applyFill="0" applyBorder="0" applyAlignment="0" applyProtection="0"/>
  </cellStyleXfs>
  <cellXfs count="32">
    <xf numFmtId="0" fontId="0" fillId="0" borderId="0" xfId="0"/>
    <xf numFmtId="0" fontId="3" fillId="2" borderId="1" xfId="1" applyFont="1" applyFill="1" applyBorder="1"/>
    <xf numFmtId="0" fontId="2" fillId="0" borderId="1" xfId="1" applyBorder="1"/>
    <xf numFmtId="14" fontId="2" fillId="0" borderId="1" xfId="1" applyNumberFormat="1" applyBorder="1"/>
    <xf numFmtId="0" fontId="0" fillId="0" borderId="1" xfId="0" applyBorder="1"/>
    <xf numFmtId="14" fontId="0" fillId="0" borderId="0" xfId="0" applyNumberFormat="1"/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14" fontId="1" fillId="3" borderId="1" xfId="0" applyNumberFormat="1" applyFont="1" applyFill="1" applyBorder="1"/>
    <xf numFmtId="0" fontId="3" fillId="4" borderId="1" xfId="1" applyFont="1" applyFill="1" applyBorder="1" applyAlignment="1">
      <alignment horizontal="center"/>
    </xf>
    <xf numFmtId="0" fontId="3" fillId="5" borderId="1" xfId="1" applyFont="1" applyFill="1" applyBorder="1"/>
    <xf numFmtId="0" fontId="2" fillId="0" borderId="2" xfId="1" applyBorder="1"/>
    <xf numFmtId="0" fontId="2" fillId="0" borderId="3" xfId="1" applyBorder="1"/>
    <xf numFmtId="0" fontId="2" fillId="0" borderId="4" xfId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Alignment="1">
      <alignment vertical="center" wrapText="1"/>
    </xf>
    <xf numFmtId="0" fontId="1" fillId="0" borderId="0" xfId="0" applyFont="1"/>
    <xf numFmtId="164" fontId="0" fillId="0" borderId="0" xfId="0" applyNumberFormat="1"/>
    <xf numFmtId="9" fontId="0" fillId="0" borderId="1" xfId="2" applyFont="1" applyBorder="1"/>
    <xf numFmtId="0" fontId="0" fillId="0" borderId="0" xfId="0" applyAlignment="1">
      <alignment wrapText="1"/>
    </xf>
    <xf numFmtId="1" fontId="0" fillId="0" borderId="0" xfId="0" applyNumberFormat="1"/>
    <xf numFmtId="2" fontId="0" fillId="0" borderId="0" xfId="0" applyNumberFormat="1"/>
    <xf numFmtId="0" fontId="4" fillId="0" borderId="0" xfId="1" applyFont="1"/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4" xfId="1" applyBorder="1"/>
    <xf numFmtId="0" fontId="0" fillId="0" borderId="1" xfId="0" applyBorder="1"/>
    <xf numFmtId="0" fontId="3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3">
    <cellStyle name="Normal" xfId="0" builtinId="0"/>
    <cellStyle name="Normal 2" xfId="1" xr:uid="{5BCD4455-E2F1-4E64-B2C0-6CE91225BBEB}"/>
    <cellStyle name="Percent" xfId="2" builtinId="5"/>
  </cellStyles>
  <dxfs count="0"/>
  <tableStyles count="1" defaultTableStyle="TableStyleMedium2" defaultPivotStyle="PivotStyleLight16">
    <tableStyle name="Invisible" pivot="0" table="0" count="0" xr9:uid="{30A33A6C-2EC2-4046-BACA-590476D622C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8BFB-F90A-4818-B486-A156C6BABE37}">
  <dimension ref="B1:N22"/>
  <sheetViews>
    <sheetView zoomScale="92" zoomScaleNormal="55" workbookViewId="0">
      <selection activeCell="E24" sqref="E24"/>
    </sheetView>
  </sheetViews>
  <sheetFormatPr defaultRowHeight="14.4" x14ac:dyDescent="0.3"/>
  <cols>
    <col min="2" max="2" width="7.88671875" bestFit="1" customWidth="1"/>
    <col min="3" max="3" width="17.88671875" bestFit="1" customWidth="1"/>
    <col min="4" max="4" width="11.88671875" bestFit="1" customWidth="1"/>
    <col min="5" max="5" width="14.5546875" customWidth="1"/>
    <col min="6" max="6" width="16.6640625" bestFit="1" customWidth="1"/>
    <col min="7" max="7" width="13.6640625" bestFit="1" customWidth="1"/>
    <col min="8" max="8" width="12.44140625" bestFit="1" customWidth="1"/>
    <col min="9" max="9" width="18.44140625" bestFit="1" customWidth="1"/>
    <col min="10" max="10" width="9.6640625" bestFit="1" customWidth="1"/>
    <col min="11" max="11" width="13.44140625" bestFit="1" customWidth="1"/>
    <col min="12" max="12" width="11.6640625" customWidth="1"/>
    <col min="13" max="13" width="9.6640625" bestFit="1" customWidth="1"/>
    <col min="14" max="14" width="18" customWidth="1"/>
  </cols>
  <sheetData>
    <row r="1" spans="2:14" ht="15.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103</v>
      </c>
    </row>
    <row r="2" spans="2:14" ht="15.6" x14ac:dyDescent="0.3">
      <c r="B2" s="2">
        <v>6</v>
      </c>
      <c r="C2" s="2" t="s">
        <v>20</v>
      </c>
      <c r="D2" s="3">
        <v>41799</v>
      </c>
      <c r="E2" s="2" t="s">
        <v>21</v>
      </c>
      <c r="F2" s="2" t="s">
        <v>22</v>
      </c>
      <c r="G2" s="2" t="s">
        <v>15</v>
      </c>
      <c r="H2" s="2">
        <v>90032</v>
      </c>
      <c r="I2" s="2" t="s">
        <v>23</v>
      </c>
      <c r="J2" s="2" t="s">
        <v>12</v>
      </c>
      <c r="K2" s="2" t="s">
        <v>24</v>
      </c>
      <c r="L2" s="2">
        <v>48.86</v>
      </c>
      <c r="M2" s="2">
        <v>7</v>
      </c>
      <c r="N2" s="4">
        <f>L2*M2</f>
        <v>342.02</v>
      </c>
    </row>
    <row r="3" spans="2:14" ht="15.6" x14ac:dyDescent="0.3">
      <c r="B3" s="2">
        <v>11</v>
      </c>
      <c r="C3" s="2" t="s">
        <v>20</v>
      </c>
      <c r="D3" s="3">
        <v>41799</v>
      </c>
      <c r="E3" s="2" t="s">
        <v>21</v>
      </c>
      <c r="F3" s="2" t="s">
        <v>22</v>
      </c>
      <c r="G3" s="2" t="s">
        <v>15</v>
      </c>
      <c r="H3" s="2">
        <v>90032</v>
      </c>
      <c r="I3" s="2" t="s">
        <v>27</v>
      </c>
      <c r="J3" s="2" t="s">
        <v>12</v>
      </c>
      <c r="K3" s="2" t="s">
        <v>19</v>
      </c>
      <c r="L3" s="2">
        <v>1706.1840000000002</v>
      </c>
      <c r="M3" s="2">
        <v>9</v>
      </c>
      <c r="N3" s="4">
        <f t="shared" ref="N3:N13" si="0">L3*M3</f>
        <v>15355.656000000003</v>
      </c>
    </row>
    <row r="4" spans="2:14" ht="15.6" x14ac:dyDescent="0.3">
      <c r="B4" s="2">
        <v>66</v>
      </c>
      <c r="C4" s="2" t="s">
        <v>31</v>
      </c>
      <c r="D4" s="3">
        <v>42332</v>
      </c>
      <c r="E4" s="2" t="s">
        <v>32</v>
      </c>
      <c r="F4" s="2" t="s">
        <v>33</v>
      </c>
      <c r="G4" s="2" t="s">
        <v>15</v>
      </c>
      <c r="H4" s="2">
        <v>90004</v>
      </c>
      <c r="I4" s="2" t="s">
        <v>34</v>
      </c>
      <c r="J4" s="2" t="s">
        <v>12</v>
      </c>
      <c r="K4" s="2" t="s">
        <v>24</v>
      </c>
      <c r="L4" s="2">
        <v>79.760000000000005</v>
      </c>
      <c r="M4" s="2">
        <v>4</v>
      </c>
      <c r="N4" s="4">
        <f t="shared" si="0"/>
        <v>319.04000000000002</v>
      </c>
    </row>
    <row r="5" spans="2:14" ht="15.6" x14ac:dyDescent="0.3">
      <c r="B5" s="2">
        <v>140</v>
      </c>
      <c r="C5" s="2" t="s">
        <v>35</v>
      </c>
      <c r="D5" s="3">
        <v>42656</v>
      </c>
      <c r="E5" s="2" t="s">
        <v>36</v>
      </c>
      <c r="F5" s="2" t="s">
        <v>37</v>
      </c>
      <c r="G5" s="2" t="s">
        <v>38</v>
      </c>
      <c r="H5" s="2">
        <v>95661</v>
      </c>
      <c r="I5" s="2" t="s">
        <v>30</v>
      </c>
      <c r="J5" s="2"/>
      <c r="K5" s="2" t="s">
        <v>24</v>
      </c>
      <c r="L5" s="2">
        <v>43.120000000000005</v>
      </c>
      <c r="M5" s="2">
        <v>14</v>
      </c>
      <c r="N5" s="4">
        <f t="shared" si="0"/>
        <v>603.68000000000006</v>
      </c>
    </row>
    <row r="6" spans="2:14" ht="15.6" x14ac:dyDescent="0.3">
      <c r="B6" s="2">
        <v>174</v>
      </c>
      <c r="C6" s="2" t="s">
        <v>42</v>
      </c>
      <c r="D6" s="3">
        <v>41856</v>
      </c>
      <c r="E6" s="2" t="s">
        <v>43</v>
      </c>
      <c r="F6" s="2" t="s">
        <v>44</v>
      </c>
      <c r="G6" s="2" t="s">
        <v>15</v>
      </c>
      <c r="H6" s="2">
        <v>90004</v>
      </c>
      <c r="I6" s="2" t="s">
        <v>45</v>
      </c>
      <c r="J6" s="2" t="s">
        <v>12</v>
      </c>
      <c r="K6" s="2" t="s">
        <v>14</v>
      </c>
      <c r="L6" s="2">
        <v>340.14400000000006</v>
      </c>
      <c r="M6" s="2">
        <v>7</v>
      </c>
      <c r="N6" s="4">
        <f t="shared" si="0"/>
        <v>2381.0080000000003</v>
      </c>
    </row>
    <row r="7" spans="2:14" ht="15.6" x14ac:dyDescent="0.3">
      <c r="B7" s="2">
        <v>283</v>
      </c>
      <c r="C7" s="2" t="s">
        <v>49</v>
      </c>
      <c r="D7" s="3">
        <v>42310</v>
      </c>
      <c r="E7" s="2" t="s">
        <v>50</v>
      </c>
      <c r="F7" s="2" t="s">
        <v>51</v>
      </c>
      <c r="G7" s="2" t="s">
        <v>15</v>
      </c>
      <c r="H7" s="2">
        <v>90004</v>
      </c>
      <c r="I7" s="2" t="s">
        <v>52</v>
      </c>
      <c r="J7" s="2" t="s">
        <v>12</v>
      </c>
      <c r="K7" s="2" t="s">
        <v>19</v>
      </c>
      <c r="L7" s="2">
        <v>1038.8399999999999</v>
      </c>
      <c r="M7" s="2">
        <v>5</v>
      </c>
      <c r="N7" s="4">
        <f t="shared" si="0"/>
        <v>5194.2</v>
      </c>
    </row>
    <row r="8" spans="2:14" ht="15.6" x14ac:dyDescent="0.3">
      <c r="B8" s="2">
        <v>409</v>
      </c>
      <c r="C8" s="2" t="s">
        <v>56</v>
      </c>
      <c r="D8" s="3">
        <v>43077</v>
      </c>
      <c r="E8" s="2" t="s">
        <v>57</v>
      </c>
      <c r="F8" s="2" t="s">
        <v>58</v>
      </c>
      <c r="G8" s="2" t="s">
        <v>29</v>
      </c>
      <c r="H8" s="2">
        <v>94110</v>
      </c>
      <c r="I8" s="2" t="s">
        <v>59</v>
      </c>
      <c r="J8" s="2" t="s">
        <v>12</v>
      </c>
      <c r="K8" s="2" t="s">
        <v>19</v>
      </c>
      <c r="L8" s="2">
        <v>1004.0239999999999</v>
      </c>
      <c r="M8" s="2">
        <v>7</v>
      </c>
      <c r="N8" s="4">
        <f t="shared" si="0"/>
        <v>7028.1679999999997</v>
      </c>
    </row>
    <row r="9" spans="2:14" ht="15.6" x14ac:dyDescent="0.3">
      <c r="B9" s="2">
        <v>413</v>
      </c>
      <c r="C9" s="2" t="s">
        <v>56</v>
      </c>
      <c r="D9" s="3">
        <v>43077</v>
      </c>
      <c r="E9" s="2" t="s">
        <v>57</v>
      </c>
      <c r="F9" s="2" t="s">
        <v>58</v>
      </c>
      <c r="G9" s="2" t="s">
        <v>29</v>
      </c>
      <c r="H9" s="2">
        <v>94110</v>
      </c>
      <c r="I9" s="2" t="s">
        <v>60</v>
      </c>
      <c r="J9" s="2" t="s">
        <v>12</v>
      </c>
      <c r="K9" s="2" t="s">
        <v>13</v>
      </c>
      <c r="L9" s="2">
        <v>1336.829</v>
      </c>
      <c r="M9" s="2">
        <v>13</v>
      </c>
      <c r="N9" s="4">
        <f t="shared" si="0"/>
        <v>17378.776999999998</v>
      </c>
    </row>
    <row r="10" spans="2:14" ht="15.6" x14ac:dyDescent="0.3">
      <c r="B10" s="2">
        <v>418</v>
      </c>
      <c r="C10" s="2" t="s">
        <v>61</v>
      </c>
      <c r="D10" s="3">
        <v>42474</v>
      </c>
      <c r="E10" s="2" t="s">
        <v>62</v>
      </c>
      <c r="F10" s="2" t="s">
        <v>63</v>
      </c>
      <c r="G10" s="2" t="s">
        <v>15</v>
      </c>
      <c r="H10" s="2">
        <v>90004</v>
      </c>
      <c r="I10" s="2" t="s">
        <v>64</v>
      </c>
      <c r="J10" s="2"/>
      <c r="K10" s="2" t="s">
        <v>14</v>
      </c>
      <c r="L10" s="2">
        <v>383.8</v>
      </c>
      <c r="M10" s="2">
        <v>5</v>
      </c>
      <c r="N10" s="4">
        <f t="shared" si="0"/>
        <v>1919</v>
      </c>
    </row>
    <row r="11" spans="2:14" ht="15.6" x14ac:dyDescent="0.3">
      <c r="B11" s="2">
        <v>498</v>
      </c>
      <c r="C11" s="2" t="s">
        <v>67</v>
      </c>
      <c r="D11" s="3">
        <v>42576</v>
      </c>
      <c r="E11" s="2" t="s">
        <v>65</v>
      </c>
      <c r="F11" s="2" t="s">
        <v>66</v>
      </c>
      <c r="G11" s="2"/>
      <c r="H11" s="2"/>
      <c r="I11" s="2" t="s">
        <v>68</v>
      </c>
      <c r="J11" s="2" t="s">
        <v>12</v>
      </c>
      <c r="K11" s="2" t="s">
        <v>24</v>
      </c>
      <c r="L11" s="2">
        <v>255.76</v>
      </c>
      <c r="M11" s="2">
        <v>4</v>
      </c>
      <c r="N11" s="4">
        <f t="shared" si="0"/>
        <v>1023.04</v>
      </c>
    </row>
    <row r="12" spans="2:14" ht="15.6" x14ac:dyDescent="0.3">
      <c r="B12" s="2">
        <v>500</v>
      </c>
      <c r="C12" s="2" t="s">
        <v>67</v>
      </c>
      <c r="D12" s="3">
        <v>42576</v>
      </c>
      <c r="E12" s="2" t="s">
        <v>65</v>
      </c>
      <c r="F12" s="2" t="s">
        <v>66</v>
      </c>
      <c r="G12" s="2"/>
      <c r="H12" s="2"/>
      <c r="I12" s="2" t="s">
        <v>69</v>
      </c>
      <c r="J12" s="2" t="s">
        <v>12</v>
      </c>
      <c r="K12" s="2" t="s">
        <v>14</v>
      </c>
      <c r="L12" s="2">
        <v>69.3</v>
      </c>
      <c r="M12" s="2">
        <v>9</v>
      </c>
      <c r="N12" s="4">
        <f t="shared" si="0"/>
        <v>623.69999999999993</v>
      </c>
    </row>
    <row r="13" spans="2:14" ht="15.6" x14ac:dyDescent="0.3">
      <c r="B13" s="2">
        <v>558</v>
      </c>
      <c r="C13" s="2" t="s">
        <v>72</v>
      </c>
      <c r="D13" s="3">
        <v>42531</v>
      </c>
      <c r="E13" s="2" t="s">
        <v>73</v>
      </c>
      <c r="F13" s="2" t="s">
        <v>74</v>
      </c>
      <c r="G13" s="2" t="s">
        <v>15</v>
      </c>
      <c r="H13" s="2">
        <v>90045</v>
      </c>
      <c r="I13" s="2" t="s">
        <v>75</v>
      </c>
      <c r="J13" s="2" t="s">
        <v>12</v>
      </c>
      <c r="K13" s="2" t="s">
        <v>19</v>
      </c>
      <c r="L13" s="2">
        <v>1335.68</v>
      </c>
      <c r="M13" s="2">
        <v>4</v>
      </c>
      <c r="N13" s="4">
        <f t="shared" si="0"/>
        <v>5342.72</v>
      </c>
    </row>
    <row r="14" spans="2:14" x14ac:dyDescent="0.3">
      <c r="L14">
        <f>COUNTA(Sales)</f>
        <v>12</v>
      </c>
      <c r="M14">
        <f>COUNT(Quantity)</f>
        <v>12</v>
      </c>
      <c r="N14" s="4" t="str">
        <f ca="1">_xlfn.FORMULATEXT(M14)</f>
        <v>=COUNT(Quantity)</v>
      </c>
    </row>
    <row r="15" spans="2:14" ht="15.6" x14ac:dyDescent="0.3">
      <c r="C15" s="24"/>
      <c r="D15" s="24"/>
      <c r="E15" s="24"/>
    </row>
    <row r="16" spans="2:14" ht="15.6" x14ac:dyDescent="0.3">
      <c r="C16" s="25" t="s">
        <v>104</v>
      </c>
      <c r="D16" s="25"/>
      <c r="E16" s="25"/>
      <c r="F16" s="4">
        <f>SUM(Amount)</f>
        <v>57511.008999999998</v>
      </c>
      <c r="G16" t="str">
        <f ca="1">_xlfn.FORMULATEXT(F16)</f>
        <v>=SUM(Amount)</v>
      </c>
      <c r="J16" s="26" t="s">
        <v>109</v>
      </c>
      <c r="K16" s="27"/>
      <c r="L16" s="28"/>
      <c r="M16" s="4">
        <f>COUNTA(Category)</f>
        <v>10</v>
      </c>
      <c r="N16" t="str">
        <f ca="1">_xlfn.FORMULATEXT(M16)</f>
        <v>=COUNTA(Category)</v>
      </c>
    </row>
    <row r="17" spans="3:14" ht="15.6" x14ac:dyDescent="0.3">
      <c r="C17" s="25" t="s">
        <v>105</v>
      </c>
      <c r="D17" s="25"/>
      <c r="E17" s="25"/>
      <c r="F17" s="4">
        <f>SUM(Quantity)</f>
        <v>88</v>
      </c>
      <c r="G17" t="str">
        <f t="shared" ref="G17:G20" ca="1" si="1">_xlfn.FORMULATEXT(F17)</f>
        <v>=SUM(Quantity)</v>
      </c>
      <c r="J17" s="26" t="s">
        <v>110</v>
      </c>
      <c r="K17" s="27"/>
      <c r="L17" s="28"/>
      <c r="M17" s="4">
        <f>COUNTIF(Sub_Category,"tables")</f>
        <v>4</v>
      </c>
      <c r="N17" t="str">
        <f t="shared" ref="N17:N20" ca="1" si="2">_xlfn.FORMULATEXT(M17)</f>
        <v>=COUNTIF(Sub_Category,"tables")</v>
      </c>
    </row>
    <row r="18" spans="3:14" ht="15.6" x14ac:dyDescent="0.3">
      <c r="C18" s="25" t="s">
        <v>106</v>
      </c>
      <c r="D18" s="25"/>
      <c r="E18" s="25"/>
      <c r="F18" s="4">
        <f>AVERAGE(Amount)</f>
        <v>4792.5840833333332</v>
      </c>
      <c r="G18" t="str">
        <f t="shared" ca="1" si="1"/>
        <v>=AVERAGE(Amount)</v>
      </c>
      <c r="J18" s="26" t="s">
        <v>111</v>
      </c>
      <c r="K18" s="27"/>
      <c r="L18" s="28"/>
      <c r="M18" s="4">
        <f>COUNTIF(Sub_Category,"chairs")</f>
        <v>3</v>
      </c>
      <c r="N18" t="str">
        <f ca="1">_xlfn.FORMULATEXT(M18)</f>
        <v>=COUNTIF(Sub_Category,"chairs")</v>
      </c>
    </row>
    <row r="19" spans="3:14" ht="15.6" x14ac:dyDescent="0.3">
      <c r="C19" s="25" t="s">
        <v>107</v>
      </c>
      <c r="D19" s="25"/>
      <c r="E19" s="25"/>
      <c r="F19" s="4">
        <f>AVERAGE(Quantity)</f>
        <v>7.333333333333333</v>
      </c>
      <c r="G19" t="str">
        <f t="shared" ca="1" si="1"/>
        <v>=AVERAGE(Quantity)</v>
      </c>
      <c r="J19" s="26" t="s">
        <v>112</v>
      </c>
      <c r="K19" s="27"/>
      <c r="L19" s="28"/>
      <c r="M19" s="4">
        <f>MAX(Amount)</f>
        <v>17378.776999999998</v>
      </c>
      <c r="N19" t="str">
        <f t="shared" ca="1" si="2"/>
        <v>=MAX(Amount)</v>
      </c>
    </row>
    <row r="20" spans="3:14" ht="15.6" x14ac:dyDescent="0.3">
      <c r="C20" s="25" t="s">
        <v>108</v>
      </c>
      <c r="D20" s="25"/>
      <c r="E20" s="25"/>
      <c r="F20" s="4">
        <f>COUNTBLANK(Ordertables)</f>
        <v>6</v>
      </c>
      <c r="G20" t="str">
        <f t="shared" ca="1" si="1"/>
        <v>=COUNTBLANK(Ordertables)</v>
      </c>
      <c r="J20" s="26" t="s">
        <v>113</v>
      </c>
      <c r="K20" s="27"/>
      <c r="L20" s="28"/>
      <c r="M20" s="4">
        <f>MIN(Amount)</f>
        <v>319.04000000000002</v>
      </c>
      <c r="N20" t="str">
        <f t="shared" ca="1" si="2"/>
        <v>=MIN(Amount)</v>
      </c>
    </row>
    <row r="21" spans="3:14" x14ac:dyDescent="0.3">
      <c r="M21">
        <f>_xlfn.MAXIFS(Amount,Sub_Category,"tables")</f>
        <v>15355.656000000003</v>
      </c>
      <c r="N21" t="str">
        <f ca="1">_xlfn.FORMULATEXT(M21)</f>
        <v>=MAXIFS(Amount,Sub_Category,"tables")</v>
      </c>
    </row>
    <row r="22" spans="3:14" x14ac:dyDescent="0.3">
      <c r="M22">
        <f>_xlfn.MINIFS(Amount,Sub_Category,"tables")</f>
        <v>5194.2</v>
      </c>
      <c r="N22" t="str">
        <f ca="1">_xlfn.FORMULATEXT(M22)</f>
        <v>=MINIFS(Amount,Sub_Category,"tables")</v>
      </c>
    </row>
  </sheetData>
  <mergeCells count="11">
    <mergeCell ref="C20:E20"/>
    <mergeCell ref="J16:L16"/>
    <mergeCell ref="J17:L17"/>
    <mergeCell ref="J18:L18"/>
    <mergeCell ref="J19:L19"/>
    <mergeCell ref="J20:L20"/>
    <mergeCell ref="C15:E15"/>
    <mergeCell ref="C16:E16"/>
    <mergeCell ref="C17:E17"/>
    <mergeCell ref="C18:E18"/>
    <mergeCell ref="C19:E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68C06-0878-4BDE-9BDE-EEF12217D158}">
  <dimension ref="A3:BC24"/>
  <sheetViews>
    <sheetView tabSelected="1" topLeftCell="K1" zoomScale="91" zoomScaleNormal="102" workbookViewId="0">
      <selection activeCell="C4" sqref="C4"/>
    </sheetView>
  </sheetViews>
  <sheetFormatPr defaultRowHeight="14.4" x14ac:dyDescent="0.3"/>
  <cols>
    <col min="13" max="13" width="16.5546875" bestFit="1" customWidth="1"/>
    <col min="14" max="14" width="18.88671875" customWidth="1"/>
    <col min="15" max="15" width="13.33203125" customWidth="1"/>
    <col min="16" max="16" width="12.88671875" bestFit="1" customWidth="1"/>
    <col min="17" max="17" width="17.5546875" bestFit="1" customWidth="1"/>
    <col min="18" max="18" width="17.88671875" bestFit="1" customWidth="1"/>
    <col min="19" max="19" width="13.44140625" bestFit="1" customWidth="1"/>
    <col min="25" max="25" width="10" bestFit="1" customWidth="1"/>
    <col min="26" max="26" width="12.88671875" bestFit="1" customWidth="1"/>
    <col min="27" max="27" width="10.5546875" bestFit="1" customWidth="1"/>
    <col min="28" max="30" width="10.44140625" bestFit="1" customWidth="1"/>
    <col min="31" max="31" width="13.5546875" customWidth="1"/>
    <col min="32" max="55" width="10.44140625" bestFit="1" customWidth="1"/>
  </cols>
  <sheetData>
    <row r="3" spans="1:55" ht="15.6" x14ac:dyDescent="0.3">
      <c r="A3" s="9" t="s">
        <v>118</v>
      </c>
      <c r="B3" s="9" t="s">
        <v>119</v>
      </c>
      <c r="C3" s="9" t="s">
        <v>131</v>
      </c>
      <c r="E3" s="30" t="s">
        <v>132</v>
      </c>
      <c r="F3" s="30"/>
      <c r="G3" s="30"/>
      <c r="L3" s="10" t="s">
        <v>174</v>
      </c>
      <c r="M3" s="10" t="s">
        <v>175</v>
      </c>
      <c r="N3" s="10" t="s">
        <v>175</v>
      </c>
      <c r="O3" s="10" t="s">
        <v>176</v>
      </c>
      <c r="P3" s="10" t="s">
        <v>177</v>
      </c>
      <c r="Q3" s="10" t="s">
        <v>178</v>
      </c>
      <c r="R3" s="10" t="s">
        <v>179</v>
      </c>
      <c r="S3" s="10" t="s">
        <v>183</v>
      </c>
      <c r="T3" s="10" t="s">
        <v>180</v>
      </c>
      <c r="U3" s="10" t="s">
        <v>181</v>
      </c>
      <c r="V3" s="10" t="s">
        <v>182</v>
      </c>
    </row>
    <row r="4" spans="1:55" ht="15.6" x14ac:dyDescent="0.3">
      <c r="A4" s="4" t="s">
        <v>120</v>
      </c>
      <c r="B4" s="6">
        <v>42</v>
      </c>
      <c r="C4" s="4" t="str">
        <f>IF(B4&gt;=50,"pass","fail")</f>
        <v>fail</v>
      </c>
      <c r="D4" t="str">
        <f>IF(B4&lt;50,"fail","pass")</f>
        <v>fail</v>
      </c>
      <c r="E4" s="30"/>
      <c r="F4" s="30"/>
      <c r="G4" s="30"/>
      <c r="L4" s="2">
        <v>2937</v>
      </c>
      <c r="M4" s="2" t="s">
        <v>91</v>
      </c>
      <c r="N4" s="3">
        <v>42710</v>
      </c>
      <c r="O4" s="3">
        <v>42716</v>
      </c>
      <c r="P4" s="2" t="s">
        <v>70</v>
      </c>
      <c r="Q4" s="2" t="s">
        <v>71</v>
      </c>
      <c r="R4" s="2" t="s">
        <v>85</v>
      </c>
      <c r="S4" s="2" t="s">
        <v>26</v>
      </c>
      <c r="T4" s="2">
        <v>47.207999999999998</v>
      </c>
      <c r="U4" s="2">
        <v>6</v>
      </c>
      <c r="V4" s="4">
        <f>T4*U4</f>
        <v>283.24799999999999</v>
      </c>
    </row>
    <row r="5" spans="1:55" ht="15.6" x14ac:dyDescent="0.3">
      <c r="A5" s="4" t="s">
        <v>121</v>
      </c>
      <c r="B5" s="6">
        <v>87</v>
      </c>
      <c r="C5" s="4" t="str">
        <f t="shared" ref="C5:C14" si="0">IF(B5&gt;=50,"pass","fail")</f>
        <v>pass</v>
      </c>
      <c r="D5" t="str">
        <f t="shared" ref="D5:D14" si="1">IF(B5&lt;50,"fail","pass")</f>
        <v>pass</v>
      </c>
      <c r="E5" s="30"/>
      <c r="F5" s="30"/>
      <c r="G5" s="30"/>
      <c r="L5" s="2">
        <v>2938</v>
      </c>
      <c r="M5" s="2" t="s">
        <v>91</v>
      </c>
      <c r="N5" s="3">
        <v>42710</v>
      </c>
      <c r="O5" s="3">
        <v>42716</v>
      </c>
      <c r="P5" s="2" t="s">
        <v>70</v>
      </c>
      <c r="Q5" s="2" t="s">
        <v>71</v>
      </c>
      <c r="R5" s="2" t="s">
        <v>39</v>
      </c>
      <c r="S5" s="2" t="s">
        <v>28</v>
      </c>
      <c r="T5" s="2">
        <v>248.07999999999998</v>
      </c>
      <c r="U5" s="2">
        <v>7</v>
      </c>
      <c r="V5" s="4">
        <f t="shared" ref="V5:V14" si="2">T5*U5</f>
        <v>1736.56</v>
      </c>
    </row>
    <row r="6" spans="1:55" ht="15.6" x14ac:dyDescent="0.3">
      <c r="A6" s="4" t="s">
        <v>122</v>
      </c>
      <c r="B6" s="6">
        <v>56</v>
      </c>
      <c r="C6" s="4" t="str">
        <f t="shared" si="0"/>
        <v>pass</v>
      </c>
      <c r="D6" t="str">
        <f t="shared" si="1"/>
        <v>pass</v>
      </c>
      <c r="L6" s="2">
        <v>3048</v>
      </c>
      <c r="M6" s="2" t="s">
        <v>92</v>
      </c>
      <c r="N6" s="3">
        <v>41912</v>
      </c>
      <c r="O6" s="3">
        <v>41916</v>
      </c>
      <c r="P6" s="2" t="s">
        <v>54</v>
      </c>
      <c r="Q6" s="2" t="s">
        <v>55</v>
      </c>
      <c r="R6" s="2" t="s">
        <v>25</v>
      </c>
      <c r="S6" s="2" t="s">
        <v>26</v>
      </c>
      <c r="T6" s="2">
        <v>43.176000000000002</v>
      </c>
      <c r="U6" s="2">
        <v>7</v>
      </c>
      <c r="V6" s="4">
        <f t="shared" si="2"/>
        <v>302.23200000000003</v>
      </c>
    </row>
    <row r="7" spans="1:55" ht="15.6" x14ac:dyDescent="0.3">
      <c r="A7" s="4" t="s">
        <v>123</v>
      </c>
      <c r="B7" s="6">
        <v>75</v>
      </c>
      <c r="C7" s="4" t="str">
        <f t="shared" si="0"/>
        <v>pass</v>
      </c>
      <c r="D7" t="str">
        <f t="shared" si="1"/>
        <v>pass</v>
      </c>
      <c r="L7" s="2">
        <v>3629</v>
      </c>
      <c r="M7" s="2" t="s">
        <v>94</v>
      </c>
      <c r="N7" s="3">
        <v>41860</v>
      </c>
      <c r="O7" s="3">
        <v>41864</v>
      </c>
      <c r="P7" s="2" t="s">
        <v>46</v>
      </c>
      <c r="Q7" s="2" t="s">
        <v>47</v>
      </c>
      <c r="R7" s="2" t="s">
        <v>93</v>
      </c>
      <c r="S7" s="2" t="s">
        <v>26</v>
      </c>
      <c r="T7" s="2">
        <v>2060.7440000000001</v>
      </c>
      <c r="U7" s="2">
        <v>7</v>
      </c>
      <c r="V7" s="4">
        <f t="shared" si="2"/>
        <v>14425.208000000001</v>
      </c>
    </row>
    <row r="8" spans="1:55" ht="15.6" x14ac:dyDescent="0.3">
      <c r="A8" s="4" t="s">
        <v>124</v>
      </c>
      <c r="B8" s="6">
        <v>89</v>
      </c>
      <c r="C8" s="4" t="str">
        <f t="shared" si="0"/>
        <v>pass</v>
      </c>
      <c r="D8" t="str">
        <f t="shared" si="1"/>
        <v>pass</v>
      </c>
      <c r="F8" t="str">
        <f ca="1">_xlfn.FORMULATEXT(C4)</f>
        <v>=IF(B4&gt;=50,"pass","fail")</v>
      </c>
      <c r="L8" s="2">
        <v>4518</v>
      </c>
      <c r="M8" s="2" t="s">
        <v>95</v>
      </c>
      <c r="N8" s="3">
        <v>42628</v>
      </c>
      <c r="O8" s="3">
        <v>42633</v>
      </c>
      <c r="P8" s="2" t="s">
        <v>81</v>
      </c>
      <c r="Q8" s="2" t="s">
        <v>82</v>
      </c>
      <c r="R8" s="2" t="s">
        <v>79</v>
      </c>
      <c r="S8" s="2" t="s">
        <v>26</v>
      </c>
      <c r="T8" s="2">
        <v>48.664000000000001</v>
      </c>
      <c r="U8" s="2">
        <v>7</v>
      </c>
      <c r="V8" s="4">
        <f t="shared" si="2"/>
        <v>340.64800000000002</v>
      </c>
    </row>
    <row r="9" spans="1:55" ht="15.6" x14ac:dyDescent="0.3">
      <c r="A9" s="4" t="s">
        <v>125</v>
      </c>
      <c r="B9" s="6">
        <v>50</v>
      </c>
      <c r="C9" s="4" t="str">
        <f t="shared" si="0"/>
        <v>pass</v>
      </c>
      <c r="D9" t="str">
        <f t="shared" si="1"/>
        <v>pass</v>
      </c>
      <c r="F9" t="str">
        <f ca="1">_xlfn.FORMULATEXT(D4)</f>
        <v>=IF(B4&lt;50,"fail","pass")</v>
      </c>
      <c r="L9" s="2">
        <v>4867</v>
      </c>
      <c r="M9" s="2" t="s">
        <v>96</v>
      </c>
      <c r="N9" s="3">
        <v>43052</v>
      </c>
      <c r="O9" s="3">
        <v>43057</v>
      </c>
      <c r="P9" s="2" t="s">
        <v>40</v>
      </c>
      <c r="Q9" s="2" t="s">
        <v>41</v>
      </c>
      <c r="R9" s="2" t="s">
        <v>88</v>
      </c>
      <c r="S9" s="2" t="s">
        <v>26</v>
      </c>
      <c r="T9" s="2">
        <v>563.024</v>
      </c>
      <c r="U9" s="2">
        <v>11</v>
      </c>
      <c r="V9" s="4">
        <f t="shared" si="2"/>
        <v>6193.2640000000001</v>
      </c>
    </row>
    <row r="10" spans="1:55" ht="15.6" x14ac:dyDescent="0.3">
      <c r="A10" s="4" t="s">
        <v>126</v>
      </c>
      <c r="B10" s="6">
        <v>48</v>
      </c>
      <c r="C10" s="4" t="str">
        <f t="shared" si="0"/>
        <v>fail</v>
      </c>
      <c r="D10" t="str">
        <f t="shared" si="1"/>
        <v>fail</v>
      </c>
      <c r="L10" s="2">
        <v>5669</v>
      </c>
      <c r="M10" s="2" t="s">
        <v>97</v>
      </c>
      <c r="N10" s="3">
        <v>42532</v>
      </c>
      <c r="O10" s="3">
        <v>42536</v>
      </c>
      <c r="P10" s="2" t="s">
        <v>86</v>
      </c>
      <c r="Q10" s="2" t="s">
        <v>87</v>
      </c>
      <c r="R10" s="2" t="s">
        <v>80</v>
      </c>
      <c r="S10" s="2" t="s">
        <v>26</v>
      </c>
      <c r="T10" s="2">
        <v>53.984000000000002</v>
      </c>
      <c r="U10" s="2">
        <v>14</v>
      </c>
      <c r="V10" s="4">
        <f t="shared" si="2"/>
        <v>755.77600000000007</v>
      </c>
    </row>
    <row r="11" spans="1:55" ht="15.6" x14ac:dyDescent="0.3">
      <c r="A11" s="4" t="s">
        <v>127</v>
      </c>
      <c r="B11" s="6">
        <v>57</v>
      </c>
      <c r="C11" s="4" t="str">
        <f t="shared" si="0"/>
        <v>pass</v>
      </c>
      <c r="D11" t="str">
        <f t="shared" si="1"/>
        <v>pass</v>
      </c>
      <c r="L11" s="2">
        <v>6234</v>
      </c>
      <c r="M11" s="2" t="s">
        <v>99</v>
      </c>
      <c r="N11" s="3">
        <v>42989</v>
      </c>
      <c r="O11" s="3">
        <v>42989</v>
      </c>
      <c r="P11" s="2" t="s">
        <v>76</v>
      </c>
      <c r="Q11" s="2" t="s">
        <v>77</v>
      </c>
      <c r="R11" s="2" t="s">
        <v>78</v>
      </c>
      <c r="S11" s="2" t="s">
        <v>28</v>
      </c>
      <c r="T11" s="2">
        <v>71.28</v>
      </c>
      <c r="U11" s="2">
        <v>3</v>
      </c>
      <c r="V11" s="4">
        <f t="shared" si="2"/>
        <v>213.84</v>
      </c>
    </row>
    <row r="12" spans="1:55" ht="15.6" x14ac:dyDescent="0.3">
      <c r="A12" s="4" t="s">
        <v>128</v>
      </c>
      <c r="B12" s="6">
        <v>52</v>
      </c>
      <c r="C12" s="4" t="str">
        <f t="shared" si="0"/>
        <v>pass</v>
      </c>
      <c r="D12" t="str">
        <f t="shared" si="1"/>
        <v>pass</v>
      </c>
      <c r="L12" s="2">
        <v>6277</v>
      </c>
      <c r="M12" s="2" t="s">
        <v>100</v>
      </c>
      <c r="N12" s="3">
        <v>42568</v>
      </c>
      <c r="O12" s="3">
        <v>42573</v>
      </c>
      <c r="P12" s="2" t="s">
        <v>89</v>
      </c>
      <c r="Q12" s="2" t="s">
        <v>90</v>
      </c>
      <c r="R12" s="2" t="s">
        <v>53</v>
      </c>
      <c r="S12" s="2" t="s">
        <v>16</v>
      </c>
      <c r="T12" s="2">
        <v>87.71</v>
      </c>
      <c r="U12" s="2">
        <v>7</v>
      </c>
      <c r="V12" s="4">
        <f t="shared" si="2"/>
        <v>613.96999999999991</v>
      </c>
    </row>
    <row r="13" spans="1:55" ht="15.6" x14ac:dyDescent="0.3">
      <c r="A13" s="4" t="s">
        <v>129</v>
      </c>
      <c r="B13" s="6">
        <v>47</v>
      </c>
      <c r="C13" s="4" t="str">
        <f t="shared" si="0"/>
        <v>fail</v>
      </c>
      <c r="D13" t="str">
        <f t="shared" si="1"/>
        <v>fail</v>
      </c>
      <c r="L13" s="2">
        <v>7122</v>
      </c>
      <c r="M13" s="2" t="s">
        <v>101</v>
      </c>
      <c r="N13" s="3">
        <v>43070</v>
      </c>
      <c r="O13" s="3">
        <v>43077</v>
      </c>
      <c r="P13" s="2" t="s">
        <v>17</v>
      </c>
      <c r="Q13" s="2" t="s">
        <v>18</v>
      </c>
      <c r="R13" s="2" t="s">
        <v>98</v>
      </c>
      <c r="S13" s="2" t="s">
        <v>28</v>
      </c>
      <c r="T13" s="2">
        <v>41.86</v>
      </c>
      <c r="U13" s="2">
        <v>5</v>
      </c>
      <c r="V13" s="4">
        <f t="shared" si="2"/>
        <v>209.3</v>
      </c>
    </row>
    <row r="14" spans="1:55" ht="15.6" x14ac:dyDescent="0.3">
      <c r="A14" s="4" t="s">
        <v>130</v>
      </c>
      <c r="B14" s="6">
        <v>71</v>
      </c>
      <c r="C14" s="4" t="str">
        <f t="shared" si="0"/>
        <v>pass</v>
      </c>
      <c r="D14" t="str">
        <f t="shared" si="1"/>
        <v>pass</v>
      </c>
      <c r="L14" s="2">
        <v>7402</v>
      </c>
      <c r="M14" s="2" t="s">
        <v>102</v>
      </c>
      <c r="N14" s="3">
        <v>42621</v>
      </c>
      <c r="O14" s="3">
        <v>42626</v>
      </c>
      <c r="P14" s="2" t="s">
        <v>83</v>
      </c>
      <c r="Q14" s="2" t="s">
        <v>84</v>
      </c>
      <c r="R14" s="2" t="s">
        <v>48</v>
      </c>
      <c r="S14" s="2" t="s">
        <v>28</v>
      </c>
      <c r="T14" s="2">
        <v>30.87</v>
      </c>
      <c r="U14" s="2">
        <v>7</v>
      </c>
      <c r="V14" s="4">
        <f t="shared" si="2"/>
        <v>216.09</v>
      </c>
    </row>
    <row r="16" spans="1:55" x14ac:dyDescent="0.3">
      <c r="A16" s="7" t="s">
        <v>133</v>
      </c>
      <c r="B16" s="8" t="s">
        <v>140</v>
      </c>
      <c r="C16" s="8" t="s">
        <v>144</v>
      </c>
      <c r="D16" s="5"/>
      <c r="E16" s="5"/>
      <c r="F16" s="5"/>
      <c r="G16" s="5"/>
      <c r="H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</row>
    <row r="17" spans="1:21" ht="15.75" customHeight="1" x14ac:dyDescent="0.3">
      <c r="A17" s="4" t="s">
        <v>134</v>
      </c>
      <c r="B17" s="4">
        <v>65514</v>
      </c>
      <c r="C17">
        <f>IF(B17&gt;=130000,B17*3%,0)</f>
        <v>0</v>
      </c>
      <c r="E17" s="31" t="s">
        <v>143</v>
      </c>
      <c r="F17" s="31"/>
      <c r="G17" s="31"/>
      <c r="H17" s="31"/>
      <c r="L17" s="11" t="s">
        <v>114</v>
      </c>
      <c r="M17" s="12"/>
      <c r="N17" s="13"/>
      <c r="O17" s="2">
        <f>COUNTIF(QTY,"&gt;7")</f>
        <v>2</v>
      </c>
      <c r="P17" t="str">
        <f t="shared" ref="P17:P22" ca="1" si="3">_xlfn.FORMULATEXT(O17)</f>
        <v>=COUNTIF(QTY,"&gt;7")</v>
      </c>
      <c r="R17" s="29" t="s">
        <v>170</v>
      </c>
      <c r="S17" s="29"/>
      <c r="T17" s="4">
        <f>COUNTA(Sb_Category)</f>
        <v>11</v>
      </c>
      <c r="U17" t="str">
        <f ca="1">_xlfn.FORMULATEXT(T17)</f>
        <v>=COUNTA(Sb_Category)</v>
      </c>
    </row>
    <row r="18" spans="1:21" ht="15.6" x14ac:dyDescent="0.3">
      <c r="A18" s="4" t="s">
        <v>135</v>
      </c>
      <c r="B18" s="4">
        <v>74794</v>
      </c>
      <c r="C18">
        <f t="shared" ref="C18:C24" si="4">IF(B18&gt;=130000,B18*3%,0)</f>
        <v>0</v>
      </c>
      <c r="D18" s="17"/>
      <c r="E18" s="31"/>
      <c r="F18" s="31"/>
      <c r="G18" s="31"/>
      <c r="H18" s="31"/>
      <c r="L18" s="11" t="s">
        <v>115</v>
      </c>
      <c r="M18" s="12"/>
      <c r="N18" s="13"/>
      <c r="O18" s="2">
        <f>COUNTIF(Sale,"&lt;50")</f>
        <v>5</v>
      </c>
      <c r="P18" t="str">
        <f t="shared" ca="1" si="3"/>
        <v>=COUNTIF(Sale,"&lt;50")</v>
      </c>
      <c r="R18" s="29" t="s">
        <v>171</v>
      </c>
      <c r="S18" s="29"/>
      <c r="T18" s="4">
        <f>COUNT(Sale)</f>
        <v>11</v>
      </c>
      <c r="U18" t="str">
        <f ca="1">_xlfn.FORMULATEXT(T18)</f>
        <v>=COUNT(Sale)</v>
      </c>
    </row>
    <row r="19" spans="1:21" ht="15.6" x14ac:dyDescent="0.3">
      <c r="A19" s="4" t="s">
        <v>136</v>
      </c>
      <c r="B19" s="4">
        <v>146872</v>
      </c>
      <c r="C19">
        <f t="shared" si="4"/>
        <v>4406.16</v>
      </c>
      <c r="D19" s="4"/>
      <c r="E19" s="31"/>
      <c r="F19" s="31"/>
      <c r="G19" s="31"/>
      <c r="H19" s="31"/>
      <c r="L19" s="11" t="s">
        <v>116</v>
      </c>
      <c r="M19" s="12"/>
      <c r="N19" s="13"/>
      <c r="O19" s="2">
        <f>COUNTIF(Cstomer_Name,Q9)</f>
        <v>1</v>
      </c>
      <c r="P19" t="str">
        <f t="shared" ca="1" si="3"/>
        <v>=COUNTIF(Cstomer_Name,Q9)</v>
      </c>
      <c r="R19" s="29" t="s">
        <v>172</v>
      </c>
      <c r="S19" s="29"/>
      <c r="T19" s="4">
        <f>_xlfn.MAXIFS(AMT,Sb_Category,"binders")</f>
        <v>14425.208000000001</v>
      </c>
      <c r="U19" t="str">
        <f ca="1">_xlfn.FORMULATEXT(T19)</f>
        <v>=MAXIFS(AMT,Sb_Category,"binders")</v>
      </c>
    </row>
    <row r="20" spans="1:21" x14ac:dyDescent="0.3">
      <c r="A20" s="4" t="s">
        <v>137</v>
      </c>
      <c r="B20" s="4">
        <v>134408</v>
      </c>
      <c r="C20">
        <f t="shared" si="4"/>
        <v>4032.24</v>
      </c>
      <c r="L20" s="14" t="s">
        <v>117</v>
      </c>
      <c r="M20" s="15"/>
      <c r="N20" s="16"/>
      <c r="O20" s="4">
        <f>MAX(AMT)</f>
        <v>14425.208000000001</v>
      </c>
      <c r="P20" t="str">
        <f t="shared" ca="1" si="3"/>
        <v>=MAX(AMT)</v>
      </c>
      <c r="R20" s="29" t="s">
        <v>173</v>
      </c>
      <c r="S20" s="29"/>
      <c r="T20" s="4">
        <f>_xlfn.MINIFS(AMT,Sb_Category,"binders")</f>
        <v>283.24799999999999</v>
      </c>
      <c r="U20" t="str">
        <f ca="1">_xlfn.FORMULATEXT(T20)</f>
        <v>=MINIFS(AMT,Sb_Category,"binders")</v>
      </c>
    </row>
    <row r="21" spans="1:21" x14ac:dyDescent="0.3">
      <c r="A21" s="4" t="s">
        <v>138</v>
      </c>
      <c r="B21" s="4">
        <v>100347</v>
      </c>
      <c r="C21">
        <f t="shared" si="4"/>
        <v>0</v>
      </c>
      <c r="L21" s="14" t="s">
        <v>145</v>
      </c>
      <c r="M21" s="14"/>
      <c r="N21" s="14"/>
      <c r="O21" s="4">
        <f>SUMIF(Sb_Category,"binders",AMT)</f>
        <v>22300.376</v>
      </c>
      <c r="P21" t="str">
        <f t="shared" ca="1" si="3"/>
        <v>=SUMIF(Sb_Category,"binders",AMT)</v>
      </c>
    </row>
    <row r="22" spans="1:21" x14ac:dyDescent="0.3">
      <c r="A22" s="4" t="s">
        <v>139</v>
      </c>
      <c r="B22" s="4">
        <v>77323</v>
      </c>
      <c r="C22">
        <f t="shared" si="4"/>
        <v>0</v>
      </c>
      <c r="L22" s="14" t="s">
        <v>169</v>
      </c>
      <c r="M22" s="14"/>
      <c r="N22" s="14"/>
      <c r="O22" s="4">
        <f>SUMIF(Sb_Category,"binders",QTY)</f>
        <v>52</v>
      </c>
      <c r="P22" t="str">
        <f t="shared" ca="1" si="3"/>
        <v>=SUMIF(Sb_Category,"binders",QTY)</v>
      </c>
      <c r="T22" cm="1">
        <f t="array" ref="T22">MAX(IF(Sb_Category="binders",AMT))</f>
        <v>14425.208000000001</v>
      </c>
      <c r="U22" t="str">
        <f ca="1">_xlfn.FORMULATEXT(T22)</f>
        <v>=MAX(IF(Sb_Category="binders",AMT))</v>
      </c>
    </row>
    <row r="23" spans="1:21" x14ac:dyDescent="0.3">
      <c r="A23" s="4" t="s">
        <v>141</v>
      </c>
      <c r="B23" s="4">
        <v>135493</v>
      </c>
      <c r="C23">
        <f t="shared" si="4"/>
        <v>4064.79</v>
      </c>
      <c r="F23" t="str">
        <f ca="1">_xlfn.FORMULATEXT(C17)</f>
        <v>=IF(B17&gt;=130000,B17*3%,0)</v>
      </c>
      <c r="T23" cm="1">
        <f t="array" ref="T23">MIN(IF(Sb_Category="binders",AMT))</f>
        <v>283.24799999999999</v>
      </c>
      <c r="U23" t="str">
        <f ca="1">_xlfn.FORMULATEXT(T23)</f>
        <v>=MIN(IF(Sb_Category="binders",AMT))</v>
      </c>
    </row>
    <row r="24" spans="1:21" x14ac:dyDescent="0.3">
      <c r="A24" s="4" t="s">
        <v>142</v>
      </c>
      <c r="B24" s="4">
        <v>125967</v>
      </c>
      <c r="C24">
        <f t="shared" si="4"/>
        <v>0</v>
      </c>
    </row>
  </sheetData>
  <mergeCells count="6">
    <mergeCell ref="R18:S18"/>
    <mergeCell ref="R19:S19"/>
    <mergeCell ref="R20:S20"/>
    <mergeCell ref="E3:G5"/>
    <mergeCell ref="E17:H19"/>
    <mergeCell ref="R17:S17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E973-3B4C-46CF-B6F3-C235ABB5EF23}">
  <dimension ref="C1:R21"/>
  <sheetViews>
    <sheetView topLeftCell="C1" zoomScale="90" zoomScaleNormal="85" workbookViewId="0">
      <selection activeCell="M6" sqref="M6"/>
    </sheetView>
  </sheetViews>
  <sheetFormatPr defaultRowHeight="14.4" x14ac:dyDescent="0.3"/>
  <cols>
    <col min="3" max="3" width="9.88671875" bestFit="1" customWidth="1"/>
    <col min="4" max="4" width="12.33203125" bestFit="1" customWidth="1"/>
  </cols>
  <sheetData>
    <row r="1" spans="3:18" x14ac:dyDescent="0.3">
      <c r="M1" t="s">
        <v>184</v>
      </c>
    </row>
    <row r="2" spans="3:18" x14ac:dyDescent="0.3">
      <c r="D2" s="18" t="s">
        <v>146</v>
      </c>
      <c r="F2" s="19"/>
      <c r="M2" t="s">
        <v>185</v>
      </c>
      <c r="O2" t="s">
        <v>192</v>
      </c>
      <c r="P2" t="s">
        <v>189</v>
      </c>
    </row>
    <row r="3" spans="3:18" x14ac:dyDescent="0.3">
      <c r="C3" s="18"/>
      <c r="D3" s="19">
        <v>0.4</v>
      </c>
      <c r="E3" s="19">
        <v>1.2</v>
      </c>
      <c r="F3" s="19">
        <v>0.12</v>
      </c>
      <c r="M3" t="s">
        <v>186</v>
      </c>
    </row>
    <row r="4" spans="3:18" x14ac:dyDescent="0.3">
      <c r="C4" s="18" t="s">
        <v>11</v>
      </c>
      <c r="D4" t="s">
        <v>147</v>
      </c>
      <c r="E4" t="s">
        <v>148</v>
      </c>
      <c r="F4" t="s">
        <v>149</v>
      </c>
      <c r="N4" t="s">
        <v>187</v>
      </c>
      <c r="R4" t="s">
        <v>190</v>
      </c>
    </row>
    <row r="5" spans="3:18" x14ac:dyDescent="0.3">
      <c r="C5" t="s">
        <v>150</v>
      </c>
      <c r="D5">
        <v>364</v>
      </c>
      <c r="E5">
        <v>391</v>
      </c>
      <c r="F5">
        <v>220</v>
      </c>
      <c r="N5" t="s">
        <v>188</v>
      </c>
      <c r="R5" t="s">
        <v>191</v>
      </c>
    </row>
    <row r="6" spans="3:18" x14ac:dyDescent="0.3">
      <c r="C6" t="s">
        <v>151</v>
      </c>
      <c r="D6">
        <v>387</v>
      </c>
      <c r="E6">
        <v>245</v>
      </c>
      <c r="F6">
        <v>314</v>
      </c>
      <c r="M6">
        <v>100</v>
      </c>
    </row>
    <row r="7" spans="3:18" x14ac:dyDescent="0.3">
      <c r="C7" t="s">
        <v>152</v>
      </c>
      <c r="D7">
        <v>290</v>
      </c>
      <c r="E7">
        <v>211</v>
      </c>
      <c r="F7">
        <v>200</v>
      </c>
      <c r="I7">
        <v>1</v>
      </c>
      <c r="J7">
        <v>10</v>
      </c>
      <c r="K7">
        <f>I7*J7</f>
        <v>10</v>
      </c>
      <c r="L7">
        <f t="shared" ref="L7:L14" si="0">$M$6+I7</f>
        <v>101</v>
      </c>
    </row>
    <row r="8" spans="3:18" x14ac:dyDescent="0.3">
      <c r="C8" t="s">
        <v>153</v>
      </c>
      <c r="D8">
        <v>340</v>
      </c>
      <c r="E8">
        <v>265</v>
      </c>
      <c r="F8">
        <v>330</v>
      </c>
      <c r="I8">
        <v>2</v>
      </c>
      <c r="J8">
        <v>15</v>
      </c>
      <c r="K8">
        <f t="shared" ref="K8:K14" si="1">I8*J8</f>
        <v>30</v>
      </c>
      <c r="L8">
        <f t="shared" si="0"/>
        <v>102</v>
      </c>
    </row>
    <row r="9" spans="3:18" x14ac:dyDescent="0.3">
      <c r="C9" t="s">
        <v>154</v>
      </c>
      <c r="D9">
        <v>261</v>
      </c>
      <c r="E9">
        <v>345</v>
      </c>
      <c r="F9">
        <v>246</v>
      </c>
      <c r="I9">
        <v>3</v>
      </c>
      <c r="J9">
        <v>20</v>
      </c>
      <c r="K9">
        <f t="shared" si="1"/>
        <v>60</v>
      </c>
      <c r="L9">
        <f t="shared" si="0"/>
        <v>103</v>
      </c>
    </row>
    <row r="10" spans="3:18" x14ac:dyDescent="0.3">
      <c r="C10" t="s">
        <v>155</v>
      </c>
      <c r="D10">
        <v>365</v>
      </c>
      <c r="E10">
        <v>232</v>
      </c>
      <c r="F10">
        <v>390</v>
      </c>
      <c r="I10">
        <v>4</v>
      </c>
      <c r="J10">
        <v>25</v>
      </c>
      <c r="K10">
        <f t="shared" si="1"/>
        <v>100</v>
      </c>
      <c r="L10">
        <f t="shared" si="0"/>
        <v>104</v>
      </c>
    </row>
    <row r="11" spans="3:18" x14ac:dyDescent="0.3">
      <c r="I11">
        <v>5</v>
      </c>
      <c r="J11">
        <v>30</v>
      </c>
      <c r="K11">
        <f t="shared" si="1"/>
        <v>150</v>
      </c>
      <c r="L11">
        <f t="shared" si="0"/>
        <v>105</v>
      </c>
    </row>
    <row r="12" spans="3:18" x14ac:dyDescent="0.3">
      <c r="I12">
        <v>6</v>
      </c>
      <c r="J12">
        <v>35</v>
      </c>
      <c r="K12">
        <f t="shared" si="1"/>
        <v>210</v>
      </c>
      <c r="L12">
        <f t="shared" si="0"/>
        <v>106</v>
      </c>
    </row>
    <row r="13" spans="3:18" x14ac:dyDescent="0.3">
      <c r="C13" s="18" t="s">
        <v>156</v>
      </c>
      <c r="I13">
        <v>7</v>
      </c>
      <c r="J13">
        <v>40</v>
      </c>
      <c r="K13">
        <f t="shared" si="1"/>
        <v>280</v>
      </c>
      <c r="L13">
        <f t="shared" si="0"/>
        <v>107</v>
      </c>
    </row>
    <row r="14" spans="3:18" x14ac:dyDescent="0.3">
      <c r="D14" t="s">
        <v>147</v>
      </c>
      <c r="E14" t="s">
        <v>148</v>
      </c>
      <c r="F14" t="s">
        <v>149</v>
      </c>
      <c r="G14" t="s">
        <v>157</v>
      </c>
      <c r="I14">
        <v>8</v>
      </c>
      <c r="J14">
        <v>45</v>
      </c>
      <c r="K14">
        <f t="shared" si="1"/>
        <v>360</v>
      </c>
      <c r="L14">
        <f t="shared" si="0"/>
        <v>108</v>
      </c>
    </row>
    <row r="15" spans="3:18" x14ac:dyDescent="0.3">
      <c r="C15" t="s">
        <v>150</v>
      </c>
      <c r="D15" s="19">
        <f>D5*D$3</f>
        <v>145.6</v>
      </c>
      <c r="E15" s="19">
        <f t="shared" ref="E15:F15" si="2">E5*E$3</f>
        <v>469.2</v>
      </c>
      <c r="F15" s="19">
        <f t="shared" si="2"/>
        <v>26.4</v>
      </c>
      <c r="G15" s="19"/>
    </row>
    <row r="16" spans="3:18" x14ac:dyDescent="0.3">
      <c r="C16" t="s">
        <v>151</v>
      </c>
      <c r="D16" s="19">
        <f t="shared" ref="D16:F16" si="3">D6*D$3</f>
        <v>154.80000000000001</v>
      </c>
      <c r="E16" s="19">
        <f t="shared" si="3"/>
        <v>294</v>
      </c>
      <c r="F16" s="19">
        <f t="shared" si="3"/>
        <v>37.68</v>
      </c>
      <c r="G16" s="19"/>
    </row>
    <row r="17" spans="3:7" x14ac:dyDescent="0.3">
      <c r="C17" t="s">
        <v>152</v>
      </c>
      <c r="D17" s="19">
        <f t="shared" ref="D17:F17" si="4">D7*D$3</f>
        <v>116</v>
      </c>
      <c r="E17" s="19">
        <f t="shared" si="4"/>
        <v>253.2</v>
      </c>
      <c r="F17" s="19">
        <f t="shared" si="4"/>
        <v>24</v>
      </c>
      <c r="G17" s="19"/>
    </row>
    <row r="18" spans="3:7" x14ac:dyDescent="0.3">
      <c r="C18" t="s">
        <v>153</v>
      </c>
      <c r="D18" s="19">
        <f t="shared" ref="D18:F18" si="5">D8*D$3</f>
        <v>136</v>
      </c>
      <c r="E18" s="19">
        <f t="shared" si="5"/>
        <v>318</v>
      </c>
      <c r="F18" s="19">
        <f t="shared" si="5"/>
        <v>39.6</v>
      </c>
      <c r="G18" s="19"/>
    </row>
    <row r="19" spans="3:7" x14ac:dyDescent="0.3">
      <c r="C19" t="s">
        <v>154</v>
      </c>
      <c r="D19" s="19">
        <f t="shared" ref="D19:F19" si="6">D9*D$3</f>
        <v>104.4</v>
      </c>
      <c r="E19" s="19">
        <f t="shared" si="6"/>
        <v>414</v>
      </c>
      <c r="F19" s="19">
        <f t="shared" si="6"/>
        <v>29.52</v>
      </c>
      <c r="G19" s="19"/>
    </row>
    <row r="20" spans="3:7" x14ac:dyDescent="0.3">
      <c r="C20" t="s">
        <v>155</v>
      </c>
      <c r="D20" s="19">
        <f t="shared" ref="D20:F20" si="7">D10*D$3</f>
        <v>146</v>
      </c>
      <c r="E20" s="19">
        <f t="shared" si="7"/>
        <v>278.39999999999998</v>
      </c>
      <c r="F20" s="19">
        <f t="shared" si="7"/>
        <v>46.8</v>
      </c>
      <c r="G20" s="19"/>
    </row>
    <row r="21" spans="3:7" x14ac:dyDescent="0.3">
      <c r="C21" s="18" t="s">
        <v>157</v>
      </c>
      <c r="D21" s="19"/>
      <c r="E21" s="19"/>
      <c r="F21" s="19"/>
      <c r="G21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BF828-297D-4FF9-B974-37640FC552AC}">
  <dimension ref="B2:F18"/>
  <sheetViews>
    <sheetView workbookViewId="0">
      <selection activeCell="I7" sqref="I7"/>
    </sheetView>
  </sheetViews>
  <sheetFormatPr defaultRowHeight="14.4" x14ac:dyDescent="0.3"/>
  <cols>
    <col min="2" max="2" width="12" bestFit="1" customWidth="1"/>
    <col min="3" max="3" width="12.109375" customWidth="1"/>
    <col min="4" max="4" width="12.5546875" customWidth="1"/>
    <col min="5" max="5" width="11.109375" customWidth="1"/>
    <col min="6" max="6" width="11.88671875" customWidth="1"/>
  </cols>
  <sheetData>
    <row r="2" spans="2:6" x14ac:dyDescent="0.3">
      <c r="E2" t="s">
        <v>158</v>
      </c>
    </row>
    <row r="3" spans="2:6" x14ac:dyDescent="0.3">
      <c r="B3" s="4" t="s">
        <v>159</v>
      </c>
      <c r="C3" s="4">
        <v>50</v>
      </c>
    </row>
    <row r="4" spans="2:6" x14ac:dyDescent="0.3">
      <c r="B4" s="4" t="s">
        <v>160</v>
      </c>
      <c r="C4" s="4">
        <v>15</v>
      </c>
    </row>
    <row r="5" spans="2:6" x14ac:dyDescent="0.3">
      <c r="B5" s="4" t="s">
        <v>161</v>
      </c>
      <c r="C5" s="20">
        <v>0.15</v>
      </c>
    </row>
    <row r="8" spans="2:6" ht="28.8" x14ac:dyDescent="0.3">
      <c r="B8" t="s">
        <v>162</v>
      </c>
      <c r="C8" s="21" t="s">
        <v>163</v>
      </c>
      <c r="D8" s="21" t="s">
        <v>164</v>
      </c>
      <c r="E8" s="21" t="s">
        <v>165</v>
      </c>
      <c r="F8" s="21" t="s">
        <v>166</v>
      </c>
    </row>
    <row r="9" spans="2:6" x14ac:dyDescent="0.3">
      <c r="B9">
        <v>1</v>
      </c>
      <c r="C9">
        <f>C3</f>
        <v>50</v>
      </c>
      <c r="D9" s="22">
        <f>$C$4</f>
        <v>15</v>
      </c>
      <c r="E9" s="22">
        <f>$C$5*C9</f>
        <v>7.5</v>
      </c>
      <c r="F9" s="22">
        <f>C9+D9-E9</f>
        <v>57.5</v>
      </c>
    </row>
    <row r="10" spans="2:6" x14ac:dyDescent="0.3">
      <c r="B10">
        <v>2</v>
      </c>
      <c r="C10" s="22">
        <f>F9</f>
        <v>57.5</v>
      </c>
      <c r="D10" s="22">
        <f t="shared" ref="D10:D18" si="0">$C$4</f>
        <v>15</v>
      </c>
      <c r="E10" s="22">
        <f t="shared" ref="E10:E18" si="1">$C$5*C10</f>
        <v>8.625</v>
      </c>
      <c r="F10" s="22">
        <f t="shared" ref="F10:F18" si="2">C10+D10-E10</f>
        <v>63.875</v>
      </c>
    </row>
    <row r="11" spans="2:6" x14ac:dyDescent="0.3">
      <c r="B11">
        <v>3</v>
      </c>
      <c r="C11" s="22">
        <f t="shared" ref="C11:C18" si="3">F10</f>
        <v>63.875</v>
      </c>
      <c r="D11" s="22">
        <f t="shared" si="0"/>
        <v>15</v>
      </c>
      <c r="E11" s="22">
        <f t="shared" si="1"/>
        <v>9.5812499999999989</v>
      </c>
      <c r="F11" s="22">
        <f t="shared" si="2"/>
        <v>69.293750000000003</v>
      </c>
    </row>
    <row r="12" spans="2:6" x14ac:dyDescent="0.3">
      <c r="B12">
        <v>4</v>
      </c>
      <c r="C12" s="22">
        <f t="shared" si="3"/>
        <v>69.293750000000003</v>
      </c>
      <c r="D12" s="22">
        <f t="shared" si="0"/>
        <v>15</v>
      </c>
      <c r="E12" s="22">
        <f t="shared" si="1"/>
        <v>10.3940625</v>
      </c>
      <c r="F12" s="22">
        <f t="shared" si="2"/>
        <v>73.899687499999999</v>
      </c>
    </row>
    <row r="13" spans="2:6" x14ac:dyDescent="0.3">
      <c r="B13">
        <v>5</v>
      </c>
      <c r="C13" s="22">
        <f t="shared" si="3"/>
        <v>73.899687499999999</v>
      </c>
      <c r="D13" s="22">
        <f t="shared" si="0"/>
        <v>15</v>
      </c>
      <c r="E13" s="22">
        <f t="shared" si="1"/>
        <v>11.084953125</v>
      </c>
      <c r="F13" s="22">
        <f t="shared" si="2"/>
        <v>77.814734375</v>
      </c>
    </row>
    <row r="14" spans="2:6" x14ac:dyDescent="0.3">
      <c r="B14">
        <v>6</v>
      </c>
      <c r="C14" s="22">
        <f t="shared" si="3"/>
        <v>77.814734375</v>
      </c>
      <c r="D14" s="22">
        <f t="shared" si="0"/>
        <v>15</v>
      </c>
      <c r="E14" s="22">
        <f t="shared" si="1"/>
        <v>11.672210156249999</v>
      </c>
      <c r="F14" s="22">
        <f t="shared" si="2"/>
        <v>81.142524218749998</v>
      </c>
    </row>
    <row r="15" spans="2:6" x14ac:dyDescent="0.3">
      <c r="B15">
        <v>7</v>
      </c>
      <c r="C15" s="22">
        <f t="shared" si="3"/>
        <v>81.142524218749998</v>
      </c>
      <c r="D15" s="22">
        <f t="shared" si="0"/>
        <v>15</v>
      </c>
      <c r="E15" s="22">
        <f t="shared" si="1"/>
        <v>12.1713786328125</v>
      </c>
      <c r="F15" s="22">
        <f t="shared" si="2"/>
        <v>83.971145585937492</v>
      </c>
    </row>
    <row r="16" spans="2:6" x14ac:dyDescent="0.3">
      <c r="B16">
        <v>8</v>
      </c>
      <c r="C16" s="22">
        <f t="shared" si="3"/>
        <v>83.971145585937492</v>
      </c>
      <c r="D16" s="22">
        <f t="shared" si="0"/>
        <v>15</v>
      </c>
      <c r="E16" s="22">
        <f t="shared" si="1"/>
        <v>12.595671837890624</v>
      </c>
      <c r="F16" s="22">
        <f t="shared" si="2"/>
        <v>86.375473748046872</v>
      </c>
    </row>
    <row r="17" spans="2:6" x14ac:dyDescent="0.3">
      <c r="B17">
        <v>9</v>
      </c>
      <c r="C17" s="22">
        <f t="shared" si="3"/>
        <v>86.375473748046872</v>
      </c>
      <c r="D17" s="22">
        <f t="shared" si="0"/>
        <v>15</v>
      </c>
      <c r="E17" s="22">
        <f t="shared" si="1"/>
        <v>12.95632106220703</v>
      </c>
      <c r="F17" s="22">
        <f t="shared" si="2"/>
        <v>88.419152685839848</v>
      </c>
    </row>
    <row r="18" spans="2:6" x14ac:dyDescent="0.3">
      <c r="B18">
        <v>10</v>
      </c>
      <c r="C18" s="22">
        <f t="shared" si="3"/>
        <v>88.419152685839848</v>
      </c>
      <c r="D18" s="22">
        <f t="shared" si="0"/>
        <v>15</v>
      </c>
      <c r="E18" s="22">
        <f t="shared" si="1"/>
        <v>13.262872902875976</v>
      </c>
      <c r="F18" s="22">
        <f t="shared" si="2"/>
        <v>90.156279782963878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DBF9-8B64-4F22-B49E-DACACF07FCD1}">
  <dimension ref="B3:I14"/>
  <sheetViews>
    <sheetView workbookViewId="0">
      <selection activeCell="O9" sqref="O9"/>
    </sheetView>
  </sheetViews>
  <sheetFormatPr defaultRowHeight="14.4" x14ac:dyDescent="0.3"/>
  <sheetData>
    <row r="3" spans="2:9" x14ac:dyDescent="0.3">
      <c r="D3" t="s">
        <v>167</v>
      </c>
    </row>
    <row r="4" spans="2:9" x14ac:dyDescent="0.3">
      <c r="D4" t="s">
        <v>168</v>
      </c>
    </row>
    <row r="5" spans="2:9" x14ac:dyDescent="0.3">
      <c r="D5" t="s">
        <v>146</v>
      </c>
    </row>
    <row r="6" spans="2:9" x14ac:dyDescent="0.3">
      <c r="C6" t="s">
        <v>156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</row>
    <row r="7" spans="2:9" x14ac:dyDescent="0.3">
      <c r="C7" s="23">
        <v>1.5</v>
      </c>
      <c r="D7" s="23">
        <f>D$6-$C7</f>
        <v>0.5</v>
      </c>
      <c r="E7" s="23">
        <f t="shared" ref="E7:I10" si="0">E$6-$C7</f>
        <v>1.5</v>
      </c>
      <c r="F7" s="23">
        <f t="shared" si="0"/>
        <v>2.5</v>
      </c>
      <c r="G7" s="23">
        <f t="shared" si="0"/>
        <v>3.5</v>
      </c>
      <c r="H7" s="23">
        <f t="shared" si="0"/>
        <v>4.5</v>
      </c>
      <c r="I7" s="23">
        <f t="shared" si="0"/>
        <v>5.5</v>
      </c>
    </row>
    <row r="8" spans="2:9" x14ac:dyDescent="0.3">
      <c r="C8" s="23">
        <v>2</v>
      </c>
      <c r="D8" s="23">
        <f t="shared" ref="D8:D10" si="1">D$6-$C8</f>
        <v>0</v>
      </c>
      <c r="E8" s="23">
        <f t="shared" si="0"/>
        <v>1</v>
      </c>
      <c r="F8" s="23">
        <f t="shared" si="0"/>
        <v>2</v>
      </c>
      <c r="G8" s="23">
        <f t="shared" si="0"/>
        <v>3</v>
      </c>
      <c r="H8" s="23">
        <f t="shared" si="0"/>
        <v>4</v>
      </c>
      <c r="I8" s="23">
        <f t="shared" si="0"/>
        <v>5</v>
      </c>
    </row>
    <row r="9" spans="2:9" x14ac:dyDescent="0.3">
      <c r="C9" s="23">
        <v>2.5</v>
      </c>
      <c r="D9" s="23">
        <f t="shared" si="1"/>
        <v>-0.5</v>
      </c>
      <c r="E9" s="23">
        <f t="shared" si="0"/>
        <v>0.5</v>
      </c>
      <c r="F9" s="23">
        <f t="shared" si="0"/>
        <v>1.5</v>
      </c>
      <c r="G9" s="23">
        <f t="shared" si="0"/>
        <v>2.5</v>
      </c>
      <c r="H9" s="23">
        <f t="shared" si="0"/>
        <v>3.5</v>
      </c>
      <c r="I9" s="23">
        <f t="shared" si="0"/>
        <v>4.5</v>
      </c>
    </row>
    <row r="10" spans="2:9" x14ac:dyDescent="0.3">
      <c r="C10" s="23">
        <v>3</v>
      </c>
      <c r="D10" s="23">
        <f t="shared" si="1"/>
        <v>-1</v>
      </c>
      <c r="E10" s="23">
        <f t="shared" si="0"/>
        <v>0</v>
      </c>
      <c r="F10" s="23">
        <f t="shared" si="0"/>
        <v>1</v>
      </c>
      <c r="G10" s="23">
        <f t="shared" si="0"/>
        <v>2</v>
      </c>
      <c r="H10" s="23">
        <f t="shared" si="0"/>
        <v>3</v>
      </c>
      <c r="I10" s="23">
        <f t="shared" si="0"/>
        <v>4</v>
      </c>
    </row>
    <row r="14" spans="2:9" x14ac:dyDescent="0.3">
      <c r="B14" t="s">
        <v>193</v>
      </c>
      <c r="C14" t="s">
        <v>194</v>
      </c>
      <c r="D14" t="str">
        <f ca="1">_xlfn.FORMULATEXT(D7)</f>
        <v>=D$6-$C7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2046E-46F0-4D4F-A450-779AAAD630F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33</vt:i4>
      </vt:variant>
    </vt:vector>
  </HeadingPairs>
  <TitlesOfParts>
    <vt:vector size="39" baseType="lpstr">
      <vt:lpstr>Common functions</vt:lpstr>
      <vt:lpstr>CommonFunctions2</vt:lpstr>
      <vt:lpstr>Cellreferencing1</vt:lpstr>
      <vt:lpstr>Cellreferencing2</vt:lpstr>
      <vt:lpstr>Cellref3</vt:lpstr>
      <vt:lpstr>Sheet1</vt:lpstr>
      <vt:lpstr>CommonFunctions2!Amount</vt:lpstr>
      <vt:lpstr>Amount</vt:lpstr>
      <vt:lpstr>AMT</vt:lpstr>
      <vt:lpstr>Category</vt:lpstr>
      <vt:lpstr>City</vt:lpstr>
      <vt:lpstr>Cstomer_ID</vt:lpstr>
      <vt:lpstr>Cstomer_Name</vt:lpstr>
      <vt:lpstr>CommonFunctions2!Customer_ID</vt:lpstr>
      <vt:lpstr>Customer_ID</vt:lpstr>
      <vt:lpstr>CommonFunctions2!Customer_Name</vt:lpstr>
      <vt:lpstr>Customer_Name</vt:lpstr>
      <vt:lpstr>Oder_ID</vt:lpstr>
      <vt:lpstr>Order_Date</vt:lpstr>
      <vt:lpstr>Order_ID</vt:lpstr>
      <vt:lpstr>ordertable</vt:lpstr>
      <vt:lpstr>Ordertables</vt:lpstr>
      <vt:lpstr>Postal_Code</vt:lpstr>
      <vt:lpstr>Prduct_ID</vt:lpstr>
      <vt:lpstr>CommonFunctions2!Product_ID</vt:lpstr>
      <vt:lpstr>Product_ID</vt:lpstr>
      <vt:lpstr>QTY</vt:lpstr>
      <vt:lpstr>CommonFunctions2!Quantity</vt:lpstr>
      <vt:lpstr>Quantity</vt:lpstr>
      <vt:lpstr>Ro_ID</vt:lpstr>
      <vt:lpstr>Row_ID</vt:lpstr>
      <vt:lpstr>Sale</vt:lpstr>
      <vt:lpstr>CommonFunctions2!Sales</vt:lpstr>
      <vt:lpstr>Sales</vt:lpstr>
      <vt:lpstr>Sb_Category</vt:lpstr>
      <vt:lpstr>Ship_Date</vt:lpstr>
      <vt:lpstr>Sip_Date</vt:lpstr>
      <vt:lpstr>CommonFunctions2!Sub_Category</vt:lpstr>
      <vt:lpstr>Sub_Category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Chheda</dc:creator>
  <cp:lastModifiedBy>ahmed bhorania</cp:lastModifiedBy>
  <dcterms:created xsi:type="dcterms:W3CDTF">2022-07-05T12:51:53Z</dcterms:created>
  <dcterms:modified xsi:type="dcterms:W3CDTF">2023-07-07T05:55:08Z</dcterms:modified>
  <cp:category>Training</cp:category>
</cp:coreProperties>
</file>