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3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4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ables/table26.xml" ContentType="application/vnd.openxmlformats-officedocument.spreadsheetml.tab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Ex1.xml" ContentType="application/vnd.ms-office.chartex+xml"/>
  <Override PartName="/xl/charts/style43.xml" ContentType="application/vnd.ms-office.chartstyle+xml"/>
  <Override PartName="/xl/charts/colors43.xml" ContentType="application/vnd.ms-office.chartcolorstyle+xml"/>
  <Override PartName="/xl/charts/chart43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4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5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6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OLD\"/>
    </mc:Choice>
  </mc:AlternateContent>
  <xr:revisionPtr revIDLastSave="0" documentId="13_ncr:1_{6DA80ABE-01DA-4608-8F85-4630FE187286}" xr6:coauthVersionLast="44" xr6:coauthVersionMax="44" xr10:uidLastSave="{00000000-0000-0000-0000-000000000000}"/>
  <bookViews>
    <workbookView xWindow="-108" yWindow="-108" windowWidth="23256" windowHeight="12576" tabRatio="68" firstSheet="6" activeTab="6" xr2:uid="{6866E0E7-FB9D-41C7-A7DD-EF54D9BADADE}"/>
  </bookViews>
  <sheets>
    <sheet name="Data_HR" sheetId="6" r:id="rId1"/>
    <sheet name="Data Talent Acquisition" sheetId="7" r:id="rId2"/>
    <sheet name="Data_Training" sheetId="8" r:id="rId3"/>
    <sheet name="Data_Employee Relation" sheetId="9" r:id="rId4"/>
    <sheet name="Employee Relation" sheetId="4" r:id="rId5"/>
    <sheet name="Data_OD" sheetId="10" state="hidden" r:id="rId6"/>
    <sheet name="HR" sheetId="1" r:id="rId7"/>
    <sheet name="Talent Acqusition" sheetId="2" r:id="rId8"/>
    <sheet name="Data_initiatives" sheetId="11" r:id="rId9"/>
    <sheet name="initiatives" sheetId="5" r:id="rId10"/>
    <sheet name="Training" sheetId="3" r:id="rId11"/>
  </sheets>
  <definedNames>
    <definedName name="_xlchart.v2.0" hidden="1">Data_Training!$L$9:$L$13</definedName>
    <definedName name="_xlchart.v2.1" hidden="1">Data_Training!$M$8</definedName>
    <definedName name="_xlchart.v2.2" hidden="1">Data_Training!$M$9:$M$13</definedName>
    <definedName name="_xlnm.Print_Area" localSheetId="6">HR!$B$2:$AJ$29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11" l="1"/>
  <c r="M10" i="11"/>
  <c r="M9" i="11"/>
  <c r="M8" i="11"/>
  <c r="M6" i="11"/>
  <c r="M5" i="11"/>
  <c r="M4" i="11"/>
  <c r="E5" i="11"/>
  <c r="E15" i="11" s="1"/>
  <c r="E6" i="11"/>
  <c r="E7" i="11"/>
  <c r="E8" i="11"/>
  <c r="E9" i="11"/>
  <c r="E10" i="11"/>
  <c r="E11" i="11"/>
  <c r="E12" i="11"/>
  <c r="E13" i="11"/>
  <c r="E14" i="11"/>
  <c r="D15" i="11"/>
  <c r="M47" i="6"/>
  <c r="M49" i="6" s="1"/>
  <c r="N46" i="6"/>
  <c r="N45" i="6"/>
  <c r="N44" i="6"/>
  <c r="N43" i="6"/>
  <c r="N42" i="6"/>
  <c r="N41" i="6"/>
  <c r="M32" i="6"/>
  <c r="M34" i="6" s="1"/>
  <c r="N31" i="6"/>
  <c r="N30" i="6"/>
  <c r="N29" i="6"/>
  <c r="N28" i="6"/>
  <c r="N27" i="6"/>
  <c r="N26" i="6"/>
  <c r="D26" i="10"/>
  <c r="D28" i="10" s="1"/>
  <c r="E25" i="10"/>
  <c r="E24" i="10"/>
  <c r="E23" i="10"/>
  <c r="E22" i="10"/>
  <c r="E21" i="10"/>
  <c r="E20" i="10"/>
  <c r="E5" i="10"/>
  <c r="E6" i="10"/>
  <c r="E7" i="10"/>
  <c r="E8" i="10"/>
  <c r="E9" i="10"/>
  <c r="E10" i="10"/>
  <c r="D11" i="10"/>
  <c r="D13" i="10" s="1"/>
  <c r="N17" i="9" l="1"/>
  <c r="H29" i="9"/>
  <c r="E16" i="9"/>
  <c r="F4" i="9"/>
  <c r="F5" i="9"/>
  <c r="F6" i="9"/>
  <c r="F7" i="9"/>
  <c r="F8" i="9"/>
  <c r="F9" i="9"/>
  <c r="F10" i="9"/>
  <c r="F11" i="9"/>
  <c r="F12" i="9"/>
  <c r="F13" i="9"/>
  <c r="F14" i="9"/>
  <c r="F15" i="9"/>
  <c r="D28" i="9"/>
  <c r="D29" i="9"/>
  <c r="E23" i="9"/>
  <c r="E24" i="9"/>
  <c r="E25" i="9"/>
  <c r="E26" i="9"/>
  <c r="E27" i="9"/>
  <c r="E28" i="9"/>
  <c r="C16" i="9"/>
  <c r="D4" i="9"/>
  <c r="D5" i="9"/>
  <c r="D10" i="9"/>
  <c r="D11" i="9"/>
  <c r="D12" i="9"/>
  <c r="D13" i="9"/>
  <c r="D6" i="9"/>
  <c r="D7" i="9"/>
  <c r="D8" i="9"/>
  <c r="D9" i="9"/>
  <c r="D14" i="9"/>
  <c r="D15" i="9"/>
  <c r="N15" i="8"/>
  <c r="H15" i="8"/>
  <c r="H16" i="8"/>
  <c r="H17" i="8"/>
  <c r="H18" i="8"/>
  <c r="H19" i="8"/>
  <c r="H14" i="8"/>
  <c r="I25" i="9" l="1"/>
  <c r="J10" i="8"/>
  <c r="J12" i="8" s="1"/>
  <c r="G10" i="8"/>
  <c r="D16" i="8"/>
  <c r="J44" i="7" l="1"/>
  <c r="J42" i="7"/>
  <c r="K12" i="7"/>
  <c r="G20" i="7"/>
  <c r="H20" i="7"/>
  <c r="C16" i="7"/>
  <c r="J28" i="6" l="1"/>
  <c r="C33" i="6" l="1"/>
  <c r="H20" i="6"/>
  <c r="H17" i="6" l="1"/>
  <c r="H11" i="6"/>
  <c r="C23" i="6"/>
  <c r="D15" i="6" l="1"/>
  <c r="C12" i="6"/>
  <c r="H21" i="6" s="1"/>
  <c r="D12" i="6"/>
  <c r="E9" i="6"/>
  <c r="AQ8" i="1" s="1"/>
  <c r="E8" i="6"/>
  <c r="AR7" i="1" s="1"/>
  <c r="E7" i="6"/>
  <c r="E12" i="6" s="1"/>
  <c r="H6" i="6" s="1"/>
  <c r="H7" i="6" s="1"/>
  <c r="E11" i="6"/>
  <c r="AR10" i="1" s="1"/>
  <c r="E10" i="6"/>
  <c r="AR9" i="1" s="1"/>
  <c r="E6" i="6"/>
  <c r="AQ5" i="1" s="1"/>
  <c r="AQ9" i="1" l="1"/>
  <c r="AQ6" i="1"/>
  <c r="AQ10" i="1"/>
  <c r="AQ7" i="1"/>
  <c r="AR5" i="1"/>
  <c r="AR8" i="1"/>
  <c r="AR6" i="1"/>
</calcChain>
</file>

<file path=xl/sharedStrings.xml><?xml version="1.0" encoding="utf-8"?>
<sst xmlns="http://schemas.openxmlformats.org/spreadsheetml/2006/main" count="358" uniqueCount="198">
  <si>
    <t>HR Report 2020</t>
  </si>
  <si>
    <t>Head Count</t>
  </si>
  <si>
    <t>Department</t>
  </si>
  <si>
    <t>Saudi</t>
  </si>
  <si>
    <t>Non-Saudi</t>
  </si>
  <si>
    <t>Plants</t>
  </si>
  <si>
    <t>Finance</t>
  </si>
  <si>
    <t>Warehouse</t>
  </si>
  <si>
    <t>Logistics</t>
  </si>
  <si>
    <t>Sales</t>
  </si>
  <si>
    <t>HR</t>
  </si>
  <si>
    <t>Saudization</t>
  </si>
  <si>
    <t>Below Target</t>
  </si>
  <si>
    <t>Meet Target</t>
  </si>
  <si>
    <t>Target</t>
  </si>
  <si>
    <t>Turnover Rate</t>
  </si>
  <si>
    <t>Initiatives Achievements</t>
  </si>
  <si>
    <t>Initiatives</t>
  </si>
  <si>
    <t>Achived</t>
  </si>
  <si>
    <t>Text Text Text Text Text Text Text Text</t>
  </si>
  <si>
    <t>Region</t>
  </si>
  <si>
    <t>Central</t>
  </si>
  <si>
    <t>Eastern</t>
  </si>
  <si>
    <t>Western</t>
  </si>
  <si>
    <t>Southern</t>
  </si>
  <si>
    <t>Northern</t>
  </si>
  <si>
    <t>Count</t>
  </si>
  <si>
    <t>Male</t>
  </si>
  <si>
    <t>Female</t>
  </si>
  <si>
    <t>Part time</t>
  </si>
  <si>
    <t>Outsourced</t>
  </si>
  <si>
    <t>Permanent</t>
  </si>
  <si>
    <t>Type</t>
  </si>
  <si>
    <t>HR Staff</t>
  </si>
  <si>
    <t>Remaining</t>
  </si>
  <si>
    <t>Age</t>
  </si>
  <si>
    <t>&lt;25</t>
  </si>
  <si>
    <t>25 - 35</t>
  </si>
  <si>
    <t>36 - 45</t>
  </si>
  <si>
    <t>46 - 55</t>
  </si>
  <si>
    <t>&gt; 55</t>
  </si>
  <si>
    <t>AVG Tenure</t>
  </si>
  <si>
    <t>Tenure</t>
  </si>
  <si>
    <t>Employees Satisfaction</t>
  </si>
  <si>
    <t>Achieved</t>
  </si>
  <si>
    <t>Balance</t>
  </si>
  <si>
    <t>Write Initiative number one here</t>
  </si>
  <si>
    <t>Write Initiative number two here</t>
  </si>
  <si>
    <t>Write Initiative number Three here</t>
  </si>
  <si>
    <t>Write Initiative number four here</t>
  </si>
  <si>
    <t>Write Initiative number five here</t>
  </si>
  <si>
    <t>Write Initiative number six here</t>
  </si>
  <si>
    <t>Write Initiative number seven here</t>
  </si>
  <si>
    <t>Write Initiative number eight here</t>
  </si>
  <si>
    <t>Write Initiative number nine here</t>
  </si>
  <si>
    <t>Write Initiative number ten here</t>
  </si>
  <si>
    <t>Write Initiative number eleven here</t>
  </si>
  <si>
    <t>Write Initiative number twelve here</t>
  </si>
  <si>
    <t>Talent Acquisition</t>
  </si>
  <si>
    <t>Month</t>
  </si>
  <si>
    <t>Hired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</si>
  <si>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</si>
  <si>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</si>
  <si>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</si>
  <si>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</si>
  <si>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</si>
  <si>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</si>
  <si>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</si>
  <si>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</si>
  <si>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</si>
  <si>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</si>
  <si>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</si>
  <si>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</si>
  <si>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Candidates</t>
  </si>
  <si>
    <t>Interviewed</t>
  </si>
  <si>
    <t>Shortlisted</t>
  </si>
  <si>
    <t>Offered</t>
  </si>
  <si>
    <t>Leavers</t>
  </si>
  <si>
    <t>Level</t>
  </si>
  <si>
    <t>C Level</t>
  </si>
  <si>
    <t>Sr. manager</t>
  </si>
  <si>
    <t>Manager</t>
  </si>
  <si>
    <t>Supervisory</t>
  </si>
  <si>
    <t>Specialist</t>
  </si>
  <si>
    <t>Officer</t>
  </si>
  <si>
    <t>Labour</t>
  </si>
  <si>
    <t>Coordinator</t>
  </si>
  <si>
    <t>Vacancies Statues</t>
  </si>
  <si>
    <t>Open</t>
  </si>
  <si>
    <t>Closed</t>
  </si>
  <si>
    <t>Pending</t>
  </si>
  <si>
    <t>Not Statrted yet</t>
  </si>
  <si>
    <t>Recruitment Resources</t>
  </si>
  <si>
    <t>LinkedIn</t>
  </si>
  <si>
    <t>Bayt</t>
  </si>
  <si>
    <t>Refferal</t>
  </si>
  <si>
    <t>Internal</t>
  </si>
  <si>
    <t>Headhunting</t>
  </si>
  <si>
    <t>Overseas</t>
  </si>
  <si>
    <t>website</t>
  </si>
  <si>
    <t>Cost Per Hire</t>
  </si>
  <si>
    <t>Cost</t>
  </si>
  <si>
    <t>KPIS</t>
  </si>
  <si>
    <t>Offer Acceptance Rate</t>
  </si>
  <si>
    <t>Quality Of Hire</t>
  </si>
  <si>
    <t>Time to hire</t>
  </si>
  <si>
    <t>Trained</t>
  </si>
  <si>
    <t>Soft Skills</t>
  </si>
  <si>
    <t>Leadership</t>
  </si>
  <si>
    <t>Technical</t>
  </si>
  <si>
    <t>Workshops</t>
  </si>
  <si>
    <t>Product Knowledge</t>
  </si>
  <si>
    <t>Orientation</t>
  </si>
  <si>
    <t>Training Type</t>
  </si>
  <si>
    <t>Satisfaction</t>
  </si>
  <si>
    <t>Effectiveness</t>
  </si>
  <si>
    <t>Talent Development</t>
  </si>
  <si>
    <t>Performance</t>
  </si>
  <si>
    <t>Significant performance</t>
  </si>
  <si>
    <t>Below expectations</t>
  </si>
  <si>
    <t>Poor Performance</t>
  </si>
  <si>
    <t>Excellent Performance</t>
  </si>
  <si>
    <t>Meet Expectations</t>
  </si>
  <si>
    <t>Result</t>
  </si>
  <si>
    <t xml:space="preserve">Certified Employees </t>
  </si>
  <si>
    <t xml:space="preserve">Employees Hold (Degree) </t>
  </si>
  <si>
    <t>Skill Matrix</t>
  </si>
  <si>
    <t>Column1</t>
  </si>
  <si>
    <t>Attendance Rate</t>
  </si>
  <si>
    <t>Rate</t>
  </si>
  <si>
    <t>Spent Budget</t>
  </si>
  <si>
    <t># Employees in Development Plan</t>
  </si>
  <si>
    <t>Type of Training</t>
  </si>
  <si>
    <t>In-House</t>
  </si>
  <si>
    <t>External</t>
  </si>
  <si>
    <t>E-Learning</t>
  </si>
  <si>
    <t>Other</t>
  </si>
  <si>
    <t>Coaching</t>
  </si>
  <si>
    <t>%</t>
  </si>
  <si>
    <t>Payroll</t>
  </si>
  <si>
    <t>Amount</t>
  </si>
  <si>
    <t>M</t>
  </si>
  <si>
    <t>Absance Rate</t>
  </si>
  <si>
    <t>Reason to leave</t>
  </si>
  <si>
    <t>Medical Expencess</t>
  </si>
  <si>
    <t>Employees in Leave</t>
  </si>
  <si>
    <t>Corrective actions</t>
  </si>
  <si>
    <t>OT</t>
  </si>
  <si>
    <t>OT Cost</t>
  </si>
  <si>
    <t>#Violation per department</t>
  </si>
  <si>
    <t>Cost of Vacation Balance</t>
  </si>
  <si>
    <t>Cost of EOS</t>
  </si>
  <si>
    <t>% of Manual Payroll</t>
  </si>
  <si>
    <t>Avrage length of Service</t>
  </si>
  <si>
    <t>Annual  Payroll</t>
  </si>
  <si>
    <t>Annual  Payroll (M)</t>
  </si>
  <si>
    <t>Resignation</t>
  </si>
  <si>
    <t>Termination</t>
  </si>
  <si>
    <t>Retirement</t>
  </si>
  <si>
    <t>OT (M)</t>
  </si>
  <si>
    <t>14 M</t>
  </si>
  <si>
    <t>Incentive Cost (M)</t>
  </si>
  <si>
    <t>12 M</t>
  </si>
  <si>
    <t>26 M</t>
  </si>
  <si>
    <t>Avrage age</t>
  </si>
  <si>
    <t>Employees Relation</t>
  </si>
  <si>
    <t>Updated Os</t>
  </si>
  <si>
    <t>Update %</t>
  </si>
  <si>
    <t>JDs</t>
  </si>
  <si>
    <t>Stratgy Inititives</t>
  </si>
  <si>
    <t># IDP vs Target</t>
  </si>
  <si>
    <t>Salaries Compare with Market</t>
  </si>
  <si>
    <t># Developed Policies &amp; Procedures</t>
  </si>
  <si>
    <t>initiatives</t>
  </si>
  <si>
    <t>Statues</t>
  </si>
  <si>
    <t>Start</t>
  </si>
  <si>
    <t>End</t>
  </si>
  <si>
    <t>Owner</t>
  </si>
  <si>
    <t>#</t>
  </si>
  <si>
    <t>Progress %</t>
  </si>
  <si>
    <t>Initiative 1</t>
  </si>
  <si>
    <t>Initiative 2</t>
  </si>
  <si>
    <t>Initiative 3</t>
  </si>
  <si>
    <t>Initiative 4</t>
  </si>
  <si>
    <t>Initiative 5</t>
  </si>
  <si>
    <t>Initiative 6</t>
  </si>
  <si>
    <t>Initiative 7</t>
  </si>
  <si>
    <t>Initiative 8</t>
  </si>
  <si>
    <t>Initiative 9</t>
  </si>
  <si>
    <t>Initiative 10</t>
  </si>
  <si>
    <t>Mohammed</t>
  </si>
  <si>
    <t>Abdullah</t>
  </si>
  <si>
    <t>Nasser</t>
  </si>
  <si>
    <t>Abdulrazaq</t>
  </si>
  <si>
    <t>HR Initiatives</t>
  </si>
  <si>
    <t>Helper</t>
  </si>
  <si>
    <t>Completed</t>
  </si>
  <si>
    <t>On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</si>
</sst>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"/>
    <numFmt numFmtId="167" formatCode="_-* #,##0.0_-;\-* #,##0.0_-;_-* &quot;-&quot;???_-;_-@_-"/>
    <numFmt numFmtId="168" formatCode="_-* #,##0_-;\-* #,##0_-;_-* &quot;-&quot;?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0"/>
      <name val="JF Flat"/>
      <family val="3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4" xfId="0" applyFill="1" applyBorder="1" applyAlignment="1"/>
    <xf numFmtId="0" fontId="0" fillId="2" borderId="0" xfId="0" applyFill="1" applyBorder="1" applyAlignment="1"/>
    <xf numFmtId="9" fontId="0" fillId="0" borderId="0" xfId="1" applyFont="1"/>
    <xf numFmtId="164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4" fillId="0" borderId="9" xfId="0" applyFont="1" applyBorder="1"/>
    <xf numFmtId="0" fontId="0" fillId="3" borderId="0" xfId="0" applyFont="1" applyFill="1"/>
    <xf numFmtId="0" fontId="0" fillId="0" borderId="0" xfId="0" applyFont="1"/>
    <xf numFmtId="165" fontId="0" fillId="0" borderId="0" xfId="2" applyNumberFormat="1" applyFont="1"/>
    <xf numFmtId="0" fontId="0" fillId="0" borderId="0" xfId="1" applyNumberFormat="1" applyFont="1"/>
    <xf numFmtId="0" fontId="0" fillId="0" borderId="0" xfId="0" applyNumberFormat="1"/>
    <xf numFmtId="9" fontId="0" fillId="3" borderId="0" xfId="1" applyFont="1" applyFill="1"/>
    <xf numFmtId="43" fontId="0" fillId="0" borderId="0" xfId="2" applyFont="1"/>
    <xf numFmtId="43" fontId="0" fillId="0" borderId="0" xfId="2" applyNumberFormat="1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43" fontId="0" fillId="0" borderId="0" xfId="0" applyNumberFormat="1"/>
    <xf numFmtId="167" fontId="0" fillId="0" borderId="0" xfId="0" applyNumberFormat="1"/>
    <xf numFmtId="168" fontId="0" fillId="0" borderId="0" xfId="0" applyNumberFormat="1"/>
    <xf numFmtId="9" fontId="0" fillId="0" borderId="0" xfId="0" applyNumberFormat="1" applyFont="1"/>
    <xf numFmtId="165" fontId="0" fillId="0" borderId="0" xfId="0" applyNumberFormat="1" applyFont="1"/>
    <xf numFmtId="43" fontId="0" fillId="0" borderId="0" xfId="0" applyNumberFormat="1" applyFont="1"/>
    <xf numFmtId="0" fontId="2" fillId="0" borderId="4" xfId="0" applyFont="1" applyFill="1" applyBorder="1" applyAlignment="1"/>
    <xf numFmtId="0" fontId="2" fillId="0" borderId="0" xfId="0" applyFont="1" applyFill="1" applyBorder="1" applyAlignment="1"/>
    <xf numFmtId="14" fontId="0" fillId="0" borderId="0" xfId="0" applyNumberFormat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0" borderId="0" xfId="0" applyFont="1"/>
  </cellXfs>
  <cellStyles count="3">
    <cellStyle name="Comma" xfId="2" builtinId="3"/>
    <cellStyle name="Normal" xfId="0" builtinId="0"/>
    <cellStyle name="Percent" xfId="1" builtinId="5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8" formatCode="_-* #,##0_-;\-* #,##0_-;_-* &quot;-&quot;???_-;_-@_-"/>
    </dxf>
    <dxf>
      <numFmt numFmtId="167" formatCode="_-* #,##0.0_-;\-* #,##0.0_-;_-* &quot;-&quot;???_-;_-@_-"/>
    </dxf>
    <dxf>
      <numFmt numFmtId="0" formatCode="General"/>
    </dxf>
    <dxf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2" formatCode="0.00"/>
    </dxf>
    <dxf>
      <numFmt numFmtId="35" formatCode="_-* #,##0.00_-;\-* #,##0.0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  <dxf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%"/>
    </dxf>
  </dxfs>
  <tableStyles count="0" defaultTableStyle="TableStyleMedium2" defaultPivotStyle="PivotStyleLight16"/>
  <colors>
    <mruColors>
      <color rgb="FF415987"/>
      <color rgb="FFBA9791"/>
      <color rgb="FF006666"/>
      <color rgb="FF336699"/>
      <color rgb="FF597068"/>
      <color rgb="FF7D6878"/>
      <color rgb="FF9984BA"/>
      <color rgb="FF45546B"/>
      <color rgb="FFE8E1C1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Payroll (Million)</a:t>
            </a:r>
          </a:p>
        </c:rich>
      </c:tx>
      <c:layout>
        <c:manualLayout>
          <c:xMode val="edge"/>
          <c:yMode val="edge"/>
          <c:x val="0.27625595762623534"/>
          <c:y val="1.650165016501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092659446450061E-2"/>
          <c:y val="0.25651815181518156"/>
          <c:w val="0.93381468110709986"/>
          <c:h val="0.552076999038486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15987"/>
            </a:solidFill>
            <a:ln>
              <a:solidFill>
                <a:schemeClr val="tx1">
                  <a:lumMod val="50000"/>
                  <a:lumOff val="50000"/>
                </a:schemeClr>
              </a:solidFill>
              <a:headEnd type="oval"/>
              <a:tailEnd type="triangle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'Data_Employee Relation'!$B$4:$B$15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'Data_Employee Relation'!$D$4:$D$15</c:f>
              <c:numCache>
                <c:formatCode>_(* #,##0.00_);_(* \(#,##0.00\);_(* "-"??_);_(@_)</c:formatCode>
                <c:ptCount val="12"/>
                <c:pt idx="0">
                  <c:v>13.996765</c:v>
                </c:pt>
                <c:pt idx="1">
                  <c:v>12.151336000000001</c:v>
                </c:pt>
                <c:pt idx="2">
                  <c:v>13.231749000000001</c:v>
                </c:pt>
                <c:pt idx="3">
                  <c:v>12.541427000000001</c:v>
                </c:pt>
                <c:pt idx="4">
                  <c:v>13.778639999999999</c:v>
                </c:pt>
                <c:pt idx="5">
                  <c:v>12.045856000000001</c:v>
                </c:pt>
                <c:pt idx="6">
                  <c:v>13.879355</c:v>
                </c:pt>
                <c:pt idx="7">
                  <c:v>13.317648</c:v>
                </c:pt>
                <c:pt idx="8">
                  <c:v>12.845511</c:v>
                </c:pt>
                <c:pt idx="9">
                  <c:v>13.731248000000001</c:v>
                </c:pt>
                <c:pt idx="10">
                  <c:v>12.792221</c:v>
                </c:pt>
                <c:pt idx="11">
                  <c:v>13.577558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0-4B5F-A0C0-D7EAEAE1A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75022159"/>
        <c:axId val="761744271"/>
      </c:barChart>
      <c:catAx>
        <c:axId val="47502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44271"/>
        <c:crosses val="autoZero"/>
        <c:auto val="1"/>
        <c:lblAlgn val="ctr"/>
        <c:lblOffset val="100"/>
        <c:noMultiLvlLbl val="0"/>
      </c:catAx>
      <c:valAx>
        <c:axId val="761744271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7502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380183437335236E-2"/>
          <c:y val="0.15150753768844219"/>
          <c:w val="0.95162312457421694"/>
          <c:h val="0.711627032801804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Data_HR!$C$5</c:f>
              <c:strCache>
                <c:ptCount val="1"/>
                <c:pt idx="0">
                  <c:v>Saudi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6666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Data_HR!$B$6:$B$11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Logistics</c:v>
                </c:pt>
                <c:pt idx="3">
                  <c:v>Sales</c:v>
                </c:pt>
                <c:pt idx="4">
                  <c:v>HR</c:v>
                </c:pt>
                <c:pt idx="5">
                  <c:v>Plants</c:v>
                </c:pt>
              </c:strCache>
            </c:strRef>
          </c:cat>
          <c:val>
            <c:numRef>
              <c:f>Data_HR!$C$6:$C$11</c:f>
              <c:numCache>
                <c:formatCode>General</c:formatCode>
                <c:ptCount val="6"/>
                <c:pt idx="0">
                  <c:v>18</c:v>
                </c:pt>
                <c:pt idx="1">
                  <c:v>120</c:v>
                </c:pt>
                <c:pt idx="2">
                  <c:v>37</c:v>
                </c:pt>
                <c:pt idx="3">
                  <c:v>100</c:v>
                </c:pt>
                <c:pt idx="4">
                  <c:v>77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7-437C-9358-09CB5AFC0928}"/>
            </c:ext>
          </c:extLst>
        </c:ser>
        <c:ser>
          <c:idx val="1"/>
          <c:order val="1"/>
          <c:tx>
            <c:strRef>
              <c:f>Data_HR!$D$5</c:f>
              <c:strCache>
                <c:ptCount val="1"/>
                <c:pt idx="0">
                  <c:v>Non-Saudi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666699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Data_HR!$B$6:$B$11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Logistics</c:v>
                </c:pt>
                <c:pt idx="3">
                  <c:v>Sales</c:v>
                </c:pt>
                <c:pt idx="4">
                  <c:v>HR</c:v>
                </c:pt>
                <c:pt idx="5">
                  <c:v>Plants</c:v>
                </c:pt>
              </c:strCache>
            </c:strRef>
          </c:cat>
          <c:val>
            <c:numRef>
              <c:f>Data_HR!$D$6:$D$11</c:f>
              <c:numCache>
                <c:formatCode>General</c:formatCode>
                <c:ptCount val="6"/>
                <c:pt idx="0">
                  <c:v>44</c:v>
                </c:pt>
                <c:pt idx="1">
                  <c:v>237</c:v>
                </c:pt>
                <c:pt idx="2">
                  <c:v>240</c:v>
                </c:pt>
                <c:pt idx="3">
                  <c:v>240</c:v>
                </c:pt>
                <c:pt idx="4">
                  <c:v>60</c:v>
                </c:pt>
                <c:pt idx="5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7-437C-9358-09CB5AFC09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0"/>
        <c:overlap val="3"/>
        <c:axId val="1978171423"/>
        <c:axId val="1879957807"/>
      </c:barChart>
      <c:catAx>
        <c:axId val="19781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957807"/>
        <c:crosses val="autoZero"/>
        <c:auto val="1"/>
        <c:lblAlgn val="ctr"/>
        <c:lblOffset val="100"/>
        <c:noMultiLvlLbl val="0"/>
      </c:catAx>
      <c:valAx>
        <c:axId val="18799578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7817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338075698284152E-2"/>
          <c:y val="5.4647252008071856E-2"/>
          <c:w val="0.20347291025707875"/>
          <c:h val="0.20833432253129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Saudization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635658914728682E-2"/>
          <c:y val="0.23837424122459752"/>
          <c:w val="0.9147286821705426"/>
          <c:h val="0.615966613882290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HR!$AQ$4</c:f>
              <c:strCache>
                <c:ptCount val="1"/>
                <c:pt idx="0">
                  <c:v>Below Target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Data_HR!$B$6:$B$11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Logistics</c:v>
                </c:pt>
                <c:pt idx="3">
                  <c:v>Sales</c:v>
                </c:pt>
                <c:pt idx="4">
                  <c:v>HR</c:v>
                </c:pt>
                <c:pt idx="5">
                  <c:v>Plants</c:v>
                </c:pt>
              </c:strCache>
            </c:strRef>
          </c:cat>
          <c:val>
            <c:numRef>
              <c:f>HR!$AQ$5:$AQ$10</c:f>
              <c:numCache>
                <c:formatCode>0%</c:formatCode>
                <c:ptCount val="6"/>
                <c:pt idx="0">
                  <c:v>0.29032258064516131</c:v>
                </c:pt>
                <c:pt idx="1">
                  <c:v>#N/A</c:v>
                </c:pt>
                <c:pt idx="2">
                  <c:v>0.13357400722021662</c:v>
                </c:pt>
                <c:pt idx="3">
                  <c:v>0.29411764705882354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D-489A-AC84-299CE101B31C}"/>
            </c:ext>
          </c:extLst>
        </c:ser>
        <c:ser>
          <c:idx val="1"/>
          <c:order val="1"/>
          <c:tx>
            <c:strRef>
              <c:f>HR!$AR$4</c:f>
              <c:strCache>
                <c:ptCount val="1"/>
                <c:pt idx="0">
                  <c:v>Meet Target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Data_HR!$B$6:$B$11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Logistics</c:v>
                </c:pt>
                <c:pt idx="3">
                  <c:v>Sales</c:v>
                </c:pt>
                <c:pt idx="4">
                  <c:v>HR</c:v>
                </c:pt>
                <c:pt idx="5">
                  <c:v>Plants</c:v>
                </c:pt>
              </c:strCache>
            </c:strRef>
          </c:cat>
          <c:val>
            <c:numRef>
              <c:f>HR!$AR$5:$AR$10</c:f>
              <c:numCache>
                <c:formatCode>0%</c:formatCode>
                <c:ptCount val="6"/>
                <c:pt idx="0">
                  <c:v>#N/A</c:v>
                </c:pt>
                <c:pt idx="1">
                  <c:v>0.33613445378151263</c:v>
                </c:pt>
                <c:pt idx="2">
                  <c:v>#N/A</c:v>
                </c:pt>
                <c:pt idx="3">
                  <c:v>#N/A</c:v>
                </c:pt>
                <c:pt idx="4">
                  <c:v>0.56204379562043794</c:v>
                </c:pt>
                <c:pt idx="5">
                  <c:v>0.30303030303030304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D-489A-AC84-299CE101B3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81517407"/>
        <c:axId val="1100908351"/>
      </c:barChart>
      <c:catAx>
        <c:axId val="198151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08351"/>
        <c:crosses val="autoZero"/>
        <c:auto val="1"/>
        <c:lblAlgn val="ctr"/>
        <c:lblOffset val="100"/>
        <c:noMultiLvlLbl val="0"/>
      </c:catAx>
      <c:valAx>
        <c:axId val="110090835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98151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27252843394576E-2"/>
          <c:y val="2.8355934674832307E-2"/>
          <c:w val="0.20532320087895986"/>
          <c:h val="0.24446287488175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Saudization</a:t>
            </a:r>
          </a:p>
        </c:rich>
      </c:tx>
      <c:layout>
        <c:manualLayout>
          <c:xMode val="edge"/>
          <c:yMode val="edge"/>
          <c:x val="0.21839300474181059"/>
          <c:y val="1.675041876046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18384304171922E-2"/>
          <c:y val="0.17673933974333605"/>
          <c:w val="0.84962950073229815"/>
          <c:h val="0.77277859111832137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00666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3D-4FE7-8D3F-E8B96EBF41C2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3D-4FE7-8D3F-E8B96EBF41C2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Data_HR!$G$6:$G$7</c:f>
              <c:strCache>
                <c:ptCount val="2"/>
                <c:pt idx="0">
                  <c:v>Saudi</c:v>
                </c:pt>
                <c:pt idx="1">
                  <c:v>Non-Saudi</c:v>
                </c:pt>
              </c:strCache>
            </c:strRef>
          </c:cat>
          <c:val>
            <c:numRef>
              <c:f>Data_HR!$H$6:$H$7</c:f>
              <c:numCache>
                <c:formatCode>0.0%</c:formatCode>
                <c:ptCount val="2"/>
                <c:pt idx="0">
                  <c:v>0.31987046455940915</c:v>
                </c:pt>
                <c:pt idx="1">
                  <c:v>0.68012953544059085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3D-4FE7-8D3F-E8B96EBF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Turnover</a:t>
            </a:r>
          </a:p>
        </c:rich>
      </c:tx>
      <c:layout>
        <c:manualLayout>
          <c:xMode val="edge"/>
          <c:yMode val="edge"/>
          <c:x val="0.29349595189490202"/>
          <c:y val="8.417508417508417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725214903692593E-2"/>
          <c:y val="0.14671717171717169"/>
          <c:w val="0.83218694885361566"/>
          <c:h val="0.79436026936026949"/>
        </c:manualLayout>
      </c:layout>
      <c:doughnutChart>
        <c:varyColors val="1"/>
        <c:ser>
          <c:idx val="0"/>
          <c:order val="0"/>
          <c:spPr>
            <a:ln w="0"/>
          </c:spPr>
          <c:dPt>
            <c:idx val="0"/>
            <c:bubble3D val="0"/>
            <c:spPr>
              <a:solidFill>
                <a:srgbClr val="FFC000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05-45DE-B000-29FD748E3709}"/>
              </c:ext>
            </c:extLst>
          </c:dPt>
          <c:dPt>
            <c:idx val="1"/>
            <c:bubble3D val="0"/>
            <c:spPr>
              <a:solidFill>
                <a:srgbClr val="00666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05-45DE-B000-29FD748E3709}"/>
              </c:ext>
            </c:extLst>
          </c:dPt>
          <c:val>
            <c:numRef>
              <c:f>Data_HR!$C$15:$D$15</c:f>
              <c:numCache>
                <c:formatCode>0%</c:formatCode>
                <c:ptCount val="2"/>
                <c:pt idx="0">
                  <c:v>0.06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05-45DE-B000-29FD748E3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23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Region</a:t>
            </a:r>
          </a:p>
        </c:rich>
      </c:tx>
      <c:layout>
        <c:manualLayout>
          <c:xMode val="edge"/>
          <c:yMode val="edge"/>
          <c:x val="0.3498492658297230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27844712182061E-2"/>
          <c:y val="0.23644781144781149"/>
          <c:w val="0.85274431057563582"/>
          <c:h val="0.615109759007396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Data_HR!$C$17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Data_HR!$B$18:$B$22</c:f>
              <c:strCache>
                <c:ptCount val="5"/>
                <c:pt idx="0">
                  <c:v>Southern</c:v>
                </c:pt>
                <c:pt idx="1">
                  <c:v>Western</c:v>
                </c:pt>
                <c:pt idx="2">
                  <c:v>Central</c:v>
                </c:pt>
                <c:pt idx="3">
                  <c:v>Eastern</c:v>
                </c:pt>
                <c:pt idx="4">
                  <c:v>Northern</c:v>
                </c:pt>
              </c:strCache>
            </c:strRef>
          </c:cat>
          <c:val>
            <c:numRef>
              <c:f>Data_HR!$C$18:$C$22</c:f>
              <c:numCache>
                <c:formatCode>General</c:formatCode>
                <c:ptCount val="5"/>
                <c:pt idx="0">
                  <c:v>590</c:v>
                </c:pt>
                <c:pt idx="1">
                  <c:v>400</c:v>
                </c:pt>
                <c:pt idx="2">
                  <c:v>324</c:v>
                </c:pt>
                <c:pt idx="3">
                  <c:v>219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F-4238-AC0A-5AB990348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axId val="1093558783"/>
        <c:axId val="1033864495"/>
      </c:barChart>
      <c:catAx>
        <c:axId val="109355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64495"/>
        <c:crosses val="autoZero"/>
        <c:auto val="1"/>
        <c:lblAlgn val="ctr"/>
        <c:lblOffset val="100"/>
        <c:noMultiLvlLbl val="0"/>
      </c:catAx>
      <c:valAx>
        <c:axId val="10338644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9355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Contract Type</a:t>
            </a:r>
          </a:p>
        </c:rich>
      </c:tx>
      <c:layout>
        <c:manualLayout>
          <c:xMode val="edge"/>
          <c:yMode val="edge"/>
          <c:x val="0.2457404491105278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8918051910178"/>
          <c:y val="0.15513468013468013"/>
          <c:w val="0.72866666666666668"/>
          <c:h val="0.82803030303030301"/>
        </c:manualLayout>
      </c:layout>
      <c:pieChart>
        <c:varyColors val="1"/>
        <c:ser>
          <c:idx val="0"/>
          <c:order val="0"/>
          <c:tx>
            <c:strRef>
              <c:f>Data_HR!$H$13</c:f>
              <c:strCache>
                <c:ptCount val="1"/>
                <c:pt idx="0">
                  <c:v>Count</c:v>
                </c:pt>
              </c:strCache>
            </c:strRef>
          </c:tx>
          <c:spPr>
            <a:ln w="6350"/>
          </c:spPr>
          <c:dPt>
            <c:idx val="0"/>
            <c:bubble3D val="0"/>
            <c:spPr>
              <a:solidFill>
                <a:srgbClr val="006666"/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B-4254-99E2-6295D6C68E87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B-4254-99E2-6295D6C68E87}"/>
              </c:ext>
            </c:extLst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7B-4254-99E2-6295D6C68E87}"/>
              </c:ext>
            </c:extLst>
          </c:dPt>
          <c:dLbls>
            <c:dLbl>
              <c:idx val="0"/>
              <c:layout>
                <c:manualLayout>
                  <c:x val="-0.13333333333333333"/>
                  <c:y val="2.422519154802619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037037037037037"/>
                      <c:h val="0.193602693602693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B7B-4254-99E2-6295D6C68E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Data_HR!$G$14:$G$16</c:f>
              <c:strCache>
                <c:ptCount val="3"/>
                <c:pt idx="0">
                  <c:v>Permanent</c:v>
                </c:pt>
                <c:pt idx="1">
                  <c:v>Part time</c:v>
                </c:pt>
                <c:pt idx="2">
                  <c:v>Outsourced</c:v>
                </c:pt>
              </c:strCache>
            </c:strRef>
          </c:cat>
          <c:val>
            <c:numRef>
              <c:f>Data_HR!$H$14:$H$16</c:f>
              <c:numCache>
                <c:formatCode>General</c:formatCode>
                <c:ptCount val="3"/>
                <c:pt idx="0">
                  <c:v>900</c:v>
                </c:pt>
                <c:pt idx="1">
                  <c:v>163</c:v>
                </c:pt>
                <c:pt idx="2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7B-4254-99E2-6295D6C68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HR Staff</a:t>
            </a:r>
          </a:p>
        </c:rich>
      </c:tx>
      <c:layout>
        <c:manualLayout>
          <c:xMode val="edge"/>
          <c:yMode val="edge"/>
          <c:x val="0.6298073317758357"/>
          <c:y val="2.6737967914438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71363194985242E-2"/>
          <c:y val="8.1016042780748657E-2"/>
          <c:w val="0.60506715506715503"/>
          <c:h val="0.8833333333333333"/>
        </c:manualLayout>
      </c:layout>
      <c:pieChart>
        <c:varyColors val="1"/>
        <c:ser>
          <c:idx val="0"/>
          <c:order val="0"/>
          <c:spPr>
            <a:ln w="0"/>
          </c:spPr>
          <c:dPt>
            <c:idx val="0"/>
            <c:bubble3D val="0"/>
            <c:explosion val="8"/>
            <c:spPr>
              <a:solidFill>
                <a:srgbClr val="00666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9-4FE8-BC19-5092EE1D0147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9-4FE8-BC19-5092EE1D01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Data_HR!$G$20:$G$21</c:f>
              <c:strCache>
                <c:ptCount val="2"/>
                <c:pt idx="0">
                  <c:v>HR Staff</c:v>
                </c:pt>
                <c:pt idx="1">
                  <c:v>Remaining</c:v>
                </c:pt>
              </c:strCache>
            </c:strRef>
          </c:cat>
          <c:val>
            <c:numRef>
              <c:f>Data_HR!$H$20:$H$21</c:f>
              <c:numCache>
                <c:formatCode>General</c:formatCode>
                <c:ptCount val="2"/>
                <c:pt idx="0">
                  <c:v>137</c:v>
                </c:pt>
                <c:pt idx="1">
                  <c:v>1366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B9-4FE8-BC19-5092EE1D0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layout>
        <c:manualLayout>
          <c:xMode val="edge"/>
          <c:yMode val="edge"/>
          <c:x val="0.4274765003615329"/>
          <c:y val="8.912655971479501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76861894432393E-2"/>
          <c:y val="0.17905525846702319"/>
          <c:w val="0.92046276211135214"/>
          <c:h val="0.614186562241217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Data_HR!$C$27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Data_HR!$B$28:$B$32</c:f>
              <c:strCache>
                <c:ptCount val="5"/>
                <c:pt idx="0">
                  <c:v>&lt;25</c:v>
                </c:pt>
                <c:pt idx="1">
                  <c:v>25 - 35</c:v>
                </c:pt>
                <c:pt idx="2">
                  <c:v>36 - 45</c:v>
                </c:pt>
                <c:pt idx="3">
                  <c:v>46 - 55</c:v>
                </c:pt>
                <c:pt idx="4">
                  <c:v>&gt; 55</c:v>
                </c:pt>
              </c:strCache>
            </c:strRef>
          </c:cat>
          <c:val>
            <c:numRef>
              <c:f>Data_HR!$C$28:$C$32</c:f>
              <c:numCache>
                <c:formatCode>General</c:formatCode>
                <c:ptCount val="5"/>
                <c:pt idx="0">
                  <c:v>120</c:v>
                </c:pt>
                <c:pt idx="1">
                  <c:v>300</c:v>
                </c:pt>
                <c:pt idx="2">
                  <c:v>760</c:v>
                </c:pt>
                <c:pt idx="3">
                  <c:v>450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8-4A85-AC98-37FB5C0AC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8"/>
        <c:overlap val="-27"/>
        <c:axId val="1530237679"/>
        <c:axId val="1035301807"/>
      </c:barChart>
      <c:catAx>
        <c:axId val="153023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01807"/>
        <c:crosses val="autoZero"/>
        <c:auto val="1"/>
        <c:lblAlgn val="ctr"/>
        <c:lblOffset val="100"/>
        <c:noMultiLvlLbl val="0"/>
      </c:catAx>
      <c:valAx>
        <c:axId val="10353018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023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52529984384863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413502109704644E-2"/>
          <c:y val="0.20092024539877298"/>
          <c:w val="0.90717299578059074"/>
          <c:h val="0.599812408418272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Data_HR!$F$27</c:f>
              <c:strCache>
                <c:ptCount val="1"/>
                <c:pt idx="0">
                  <c:v>Tenure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81000">
                  <a:srgbClr val="006666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Data_HR!$E$28:$E$33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Logistics</c:v>
                </c:pt>
                <c:pt idx="3">
                  <c:v>Sales</c:v>
                </c:pt>
                <c:pt idx="4">
                  <c:v>HR</c:v>
                </c:pt>
                <c:pt idx="5">
                  <c:v>Plants</c:v>
                </c:pt>
              </c:strCache>
            </c:strRef>
          </c:cat>
          <c:val>
            <c:numRef>
              <c:f>Data_HR!$F$28:$F$33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4.5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B-49AF-85D0-D816BD49E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7"/>
        <c:axId val="1032278639"/>
        <c:axId val="944801343"/>
      </c:barChart>
      <c:catAx>
        <c:axId val="103227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01343"/>
        <c:crosses val="autoZero"/>
        <c:auto val="1"/>
        <c:lblAlgn val="ctr"/>
        <c:lblOffset val="100"/>
        <c:noMultiLvlLbl val="0"/>
      </c:catAx>
      <c:valAx>
        <c:axId val="944801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227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778167964461511E-2"/>
          <c:y val="2.7322404371584699E-2"/>
          <c:w val="0.96117303204135474"/>
          <c:h val="0.722281230803596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Data_OD!$D$4</c:f>
              <c:strCache>
                <c:ptCount val="1"/>
                <c:pt idx="0">
                  <c:v>Update %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Data_OD!$C$5:$C$10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HR</c:v>
                </c:pt>
                <c:pt idx="3">
                  <c:v>Logistics</c:v>
                </c:pt>
                <c:pt idx="4">
                  <c:v>Sales</c:v>
                </c:pt>
                <c:pt idx="5">
                  <c:v>Plants</c:v>
                </c:pt>
              </c:strCache>
            </c:strRef>
          </c:cat>
          <c:val>
            <c:numRef>
              <c:f>Data_OD!$D$5:$D$10</c:f>
              <c:numCache>
                <c:formatCode>0%</c:formatCode>
                <c:ptCount val="6"/>
                <c:pt idx="0">
                  <c:v>0.88</c:v>
                </c:pt>
                <c:pt idx="1">
                  <c:v>0.9</c:v>
                </c:pt>
                <c:pt idx="2">
                  <c:v>0.7</c:v>
                </c:pt>
                <c:pt idx="3">
                  <c:v>0.98</c:v>
                </c:pt>
                <c:pt idx="4">
                  <c:v>1</c:v>
                </c:pt>
                <c:pt idx="5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D-4016-947C-A46257BFC2B6}"/>
            </c:ext>
          </c:extLst>
        </c:ser>
        <c:ser>
          <c:idx val="1"/>
          <c:order val="1"/>
          <c:tx>
            <c:strRef>
              <c:f>Data_OD!$E$4</c:f>
              <c:strCache>
                <c:ptCount val="1"/>
                <c:pt idx="0">
                  <c:v>Column1</c:v>
                </c:pt>
              </c:strCache>
            </c:strRef>
          </c:tx>
          <c:spPr>
            <a:pattFill prst="pct25">
              <a:fgClr>
                <a:schemeClr val="tx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Data_OD!$C$5:$C$10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HR</c:v>
                </c:pt>
                <c:pt idx="3">
                  <c:v>Logistics</c:v>
                </c:pt>
                <c:pt idx="4">
                  <c:v>Sales</c:v>
                </c:pt>
                <c:pt idx="5">
                  <c:v>Plants</c:v>
                </c:pt>
              </c:strCache>
            </c:strRef>
          </c:cat>
          <c:val>
            <c:numRef>
              <c:f>Data_OD!$E$5:$E$10</c:f>
              <c:numCache>
                <c:formatCode>0%</c:formatCode>
                <c:ptCount val="6"/>
                <c:pt idx="0">
                  <c:v>0.12</c:v>
                </c:pt>
                <c:pt idx="1">
                  <c:v>9.9999999999999978E-2</c:v>
                </c:pt>
                <c:pt idx="2">
                  <c:v>0.30000000000000004</c:v>
                </c:pt>
                <c:pt idx="3">
                  <c:v>2.0000000000000018E-2</c:v>
                </c:pt>
                <c:pt idx="4">
                  <c:v>0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D-4016-947C-A46257BFC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overlap val="100"/>
        <c:axId val="399300448"/>
        <c:axId val="397975408"/>
      </c:barChart>
      <c:catAx>
        <c:axId val="3993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5408"/>
        <c:crosses val="autoZero"/>
        <c:auto val="1"/>
        <c:lblAlgn val="ctr"/>
        <c:lblOffset val="100"/>
        <c:noMultiLvlLbl val="0"/>
      </c:catAx>
      <c:valAx>
        <c:axId val="39797540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9930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Absence Rate</a:t>
            </a:r>
          </a:p>
        </c:rich>
      </c:tx>
      <c:layout>
        <c:manualLayout>
          <c:xMode val="edge"/>
          <c:yMode val="edge"/>
          <c:x val="0.31485197414839272"/>
          <c:y val="2.4752475247524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'Data_Employee Relation'!$C$22</c:f>
              <c:strCache>
                <c:ptCount val="1"/>
                <c:pt idx="0">
                  <c:v>Absance Rate</c:v>
                </c:pt>
              </c:strCache>
            </c:strRef>
          </c:tx>
          <c:spPr>
            <a:solidFill>
              <a:srgbClr val="7D687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'Data_Employee Relation'!$B$23:$B$28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HR</c:v>
                </c:pt>
                <c:pt idx="3">
                  <c:v>Logistics</c:v>
                </c:pt>
                <c:pt idx="4">
                  <c:v>Sales</c:v>
                </c:pt>
                <c:pt idx="5">
                  <c:v>Plants</c:v>
                </c:pt>
              </c:strCache>
            </c:strRef>
          </c:cat>
          <c:val>
            <c:numRef>
              <c:f>'Data_Employee Relation'!$C$23:$C$28</c:f>
              <c:numCache>
                <c:formatCode>0%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0.02</c:v>
                </c:pt>
                <c:pt idx="3">
                  <c:v>0.04</c:v>
                </c:pt>
                <c:pt idx="4">
                  <c:v>7.0000000000000007E-2</c:v>
                </c:pt>
                <c:pt idx="5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4-4CB1-9B4D-E83C8598A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27"/>
        <c:axId val="650858159"/>
        <c:axId val="761712655"/>
      </c:barChart>
      <c:catAx>
        <c:axId val="65085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12655"/>
        <c:crosses val="autoZero"/>
        <c:auto val="1"/>
        <c:lblAlgn val="ctr"/>
        <c:lblOffset val="100"/>
        <c:noMultiLvlLbl val="0"/>
      </c:catAx>
      <c:valAx>
        <c:axId val="76171265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5085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736263736263736E-2"/>
          <c:y val="3.787878787878788E-2"/>
          <c:w val="0.97710622710622708"/>
          <c:h val="0.714563003342530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Data_OD!$D$19</c:f>
              <c:strCache>
                <c:ptCount val="1"/>
                <c:pt idx="0">
                  <c:v>Update %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Data_OD!$C$20:$C$25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HR</c:v>
                </c:pt>
                <c:pt idx="3">
                  <c:v>Logistics</c:v>
                </c:pt>
                <c:pt idx="4">
                  <c:v>Sales</c:v>
                </c:pt>
                <c:pt idx="5">
                  <c:v>Plants</c:v>
                </c:pt>
              </c:strCache>
            </c:strRef>
          </c:cat>
          <c:val>
            <c:numRef>
              <c:f>Data_OD!$D$20:$D$25</c:f>
              <c:numCache>
                <c:formatCode>0%</c:formatCode>
                <c:ptCount val="6"/>
                <c:pt idx="0">
                  <c:v>0.8</c:v>
                </c:pt>
                <c:pt idx="1">
                  <c:v>0.99</c:v>
                </c:pt>
                <c:pt idx="2">
                  <c:v>0.3</c:v>
                </c:pt>
                <c:pt idx="3">
                  <c:v>0.98</c:v>
                </c:pt>
                <c:pt idx="4">
                  <c:v>0.88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D-47F2-A1F9-CAFF5BF819F0}"/>
            </c:ext>
          </c:extLst>
        </c:ser>
        <c:ser>
          <c:idx val="1"/>
          <c:order val="1"/>
          <c:tx>
            <c:strRef>
              <c:f>Data_OD!$E$19</c:f>
              <c:strCache>
                <c:ptCount val="1"/>
                <c:pt idx="0">
                  <c:v>Column1</c:v>
                </c:pt>
              </c:strCache>
            </c:strRef>
          </c:tx>
          <c:spPr>
            <a:pattFill prst="pct25">
              <a:fgClr>
                <a:srgbClr val="00666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Data_OD!$C$20:$C$25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HR</c:v>
                </c:pt>
                <c:pt idx="3">
                  <c:v>Logistics</c:v>
                </c:pt>
                <c:pt idx="4">
                  <c:v>Sales</c:v>
                </c:pt>
                <c:pt idx="5">
                  <c:v>Plants</c:v>
                </c:pt>
              </c:strCache>
            </c:strRef>
          </c:cat>
          <c:val>
            <c:numRef>
              <c:f>Data_OD!$E$20:$E$25</c:f>
              <c:numCache>
                <c:formatCode>0%</c:formatCode>
                <c:ptCount val="6"/>
                <c:pt idx="0">
                  <c:v>0.19999999999999996</c:v>
                </c:pt>
                <c:pt idx="1">
                  <c:v>1.0000000000000009E-2</c:v>
                </c:pt>
                <c:pt idx="2">
                  <c:v>0.7</c:v>
                </c:pt>
                <c:pt idx="3">
                  <c:v>2.0000000000000018E-2</c:v>
                </c:pt>
                <c:pt idx="4">
                  <c:v>0.12</c:v>
                </c:pt>
                <c:pt idx="5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D-47F2-A1F9-CAFF5BF81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overlap val="100"/>
        <c:axId val="444496704"/>
        <c:axId val="397962928"/>
      </c:barChart>
      <c:catAx>
        <c:axId val="44449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62928"/>
        <c:crosses val="autoZero"/>
        <c:auto val="1"/>
        <c:lblAlgn val="ctr"/>
        <c:lblOffset val="100"/>
        <c:noMultiLvlLbl val="0"/>
      </c:catAx>
      <c:valAx>
        <c:axId val="3979629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444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Monthly Hired</a:t>
            </a:r>
          </a:p>
        </c:rich>
      </c:tx>
      <c:layout>
        <c:manualLayout>
          <c:xMode val="edge"/>
          <c:yMode val="edge"/>
          <c:x val="0.32760296887453866"/>
          <c:y val="1.5151515151515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118633139909737E-2"/>
          <c:y val="0.20522727272727273"/>
          <c:w val="0.97098646034816249"/>
          <c:h val="0.61902827487473167"/>
        </c:manualLayout>
      </c:layout>
      <c:lineChart>
        <c:grouping val="standard"/>
        <c:varyColors val="0"/>
        <c:ser>
          <c:idx val="0"/>
          <c:order val="0"/>
          <c:tx>
            <c:strRef>
              <c:f>'Data Talent Acquisition'!$C$3</c:f>
              <c:strCache>
                <c:ptCount val="1"/>
                <c:pt idx="0">
                  <c:v>Hired</c:v>
                </c:pt>
              </c:strCache>
            </c:strRef>
          </c:tx>
          <c:spPr>
            <a:ln w="28575" cap="rnd">
              <a:solidFill>
                <a:srgbClr val="666699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Talent Acquisition'!$B$4:$B$15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Talent Acquisition'!$C$4:$C$15</c:f>
              <c:numCache>
                <c:formatCode>General</c:formatCode>
                <c:ptCount val="12"/>
                <c:pt idx="0">
                  <c:v>30</c:v>
                </c:pt>
                <c:pt idx="1">
                  <c:v>22</c:v>
                </c:pt>
                <c:pt idx="2">
                  <c:v>19</c:v>
                </c:pt>
                <c:pt idx="3">
                  <c:v>17</c:v>
                </c:pt>
                <c:pt idx="4">
                  <c:v>20</c:v>
                </c:pt>
                <c:pt idx="5">
                  <c:v>19</c:v>
                </c:pt>
                <c:pt idx="6">
                  <c:v>14</c:v>
                </c:pt>
                <c:pt idx="7">
                  <c:v>19</c:v>
                </c:pt>
                <c:pt idx="8">
                  <c:v>13</c:v>
                </c:pt>
                <c:pt idx="9">
                  <c:v>19</c:v>
                </c:pt>
                <c:pt idx="10">
                  <c:v>40</c:v>
                </c:pt>
                <c:pt idx="11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11-49BB-BDF9-BE282647AA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10978112"/>
        <c:axId val="114924064"/>
      </c:lineChart>
      <c:catAx>
        <c:axId val="11097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4064"/>
        <c:crosses val="autoZero"/>
        <c:auto val="1"/>
        <c:lblAlgn val="ctr"/>
        <c:lblOffset val="100"/>
        <c:noMultiLvlLbl val="0"/>
      </c:catAx>
      <c:valAx>
        <c:axId val="114924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97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212931348183249"/>
          <c:y val="4.1928721174004195E-2"/>
          <c:w val="0.50874588403722265"/>
          <c:h val="0.862692517208933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Talent Acquisition'!$G$3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20-4E76-91F9-220CD7B04D0E}"/>
              </c:ext>
            </c:extLst>
          </c:dPt>
          <c:dPt>
            <c:idx val="1"/>
            <c:invertIfNegative val="0"/>
            <c:bubble3D val="0"/>
            <c:spPr>
              <a:solidFill>
                <a:srgbClr val="45546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F20-4E76-91F9-220CD7B04D0E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20-4E76-91F9-220CD7B04D0E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20-4E76-91F9-220CD7B04D0E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20-4E76-91F9-220CD7B04D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Talent Acquisition'!$F$4:$F$8</c:f>
              <c:strCache>
                <c:ptCount val="5"/>
                <c:pt idx="0">
                  <c:v>Hired</c:v>
                </c:pt>
                <c:pt idx="1">
                  <c:v>Offered</c:v>
                </c:pt>
                <c:pt idx="2">
                  <c:v>Shortlisted</c:v>
                </c:pt>
                <c:pt idx="3">
                  <c:v>Interviewed</c:v>
                </c:pt>
                <c:pt idx="4">
                  <c:v>Total Candidates</c:v>
                </c:pt>
              </c:strCache>
            </c:strRef>
          </c:cat>
          <c:val>
            <c:numRef>
              <c:f>'Data Talent Acquisition'!$G$4:$G$8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75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0-4E76-91F9-220CD7B04D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"/>
        <c:axId val="271183392"/>
        <c:axId val="332856352"/>
      </c:barChart>
      <c:catAx>
        <c:axId val="27118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56352"/>
        <c:crosses val="autoZero"/>
        <c:auto val="1"/>
        <c:lblAlgn val="ctr"/>
        <c:lblOffset val="100"/>
        <c:noMultiLvlLbl val="0"/>
      </c:catAx>
      <c:valAx>
        <c:axId val="332856352"/>
        <c:scaling>
          <c:orientation val="minMax"/>
          <c:max val="100"/>
        </c:scaling>
        <c:delete val="1"/>
        <c:axPos val="b"/>
        <c:numFmt formatCode="General" sourceLinked="1"/>
        <c:majorTickMark val="out"/>
        <c:minorTickMark val="none"/>
        <c:tickLblPos val="nextTo"/>
        <c:crossAx val="27118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Hired vs Leavers</a:t>
            </a:r>
          </a:p>
        </c:rich>
      </c:tx>
      <c:layout>
        <c:manualLayout>
          <c:xMode val="edge"/>
          <c:yMode val="edge"/>
          <c:x val="0.3759326370814526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225710802886041E-2"/>
          <c:y val="0.25848643919510056"/>
          <c:w val="0.92842003536168871"/>
          <c:h val="0.579095506897254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Talent Acquisition'!$G$13</c:f>
              <c:strCache>
                <c:ptCount val="1"/>
                <c:pt idx="0">
                  <c:v>Hired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6666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Talent Acquisition'!$F$14:$F$19</c:f>
              <c:strCache>
                <c:ptCount val="6"/>
                <c:pt idx="0">
                  <c:v>Sales</c:v>
                </c:pt>
                <c:pt idx="1">
                  <c:v>Warehouse</c:v>
                </c:pt>
                <c:pt idx="2">
                  <c:v>Plants</c:v>
                </c:pt>
                <c:pt idx="3">
                  <c:v>Logistics</c:v>
                </c:pt>
                <c:pt idx="4">
                  <c:v>HR</c:v>
                </c:pt>
                <c:pt idx="5">
                  <c:v>Finance</c:v>
                </c:pt>
              </c:strCache>
            </c:strRef>
          </c:cat>
          <c:val>
            <c:numRef>
              <c:f>'Data Talent Acquisition'!$G$14:$G$19</c:f>
              <c:numCache>
                <c:formatCode>General</c:formatCode>
                <c:ptCount val="6"/>
                <c:pt idx="0">
                  <c:v>60</c:v>
                </c:pt>
                <c:pt idx="1">
                  <c:v>55</c:v>
                </c:pt>
                <c:pt idx="2">
                  <c:v>55</c:v>
                </c:pt>
                <c:pt idx="3">
                  <c:v>40</c:v>
                </c:pt>
                <c:pt idx="4">
                  <c:v>26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D-4DC9-AD33-377FA7A67AFD}"/>
            </c:ext>
          </c:extLst>
        </c:ser>
        <c:ser>
          <c:idx val="1"/>
          <c:order val="1"/>
          <c:tx>
            <c:strRef>
              <c:f>'Data Talent Acquisition'!$H$13</c:f>
              <c:strCache>
                <c:ptCount val="1"/>
                <c:pt idx="0">
                  <c:v>Leavers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Talent Acquisition'!$F$14:$F$19</c:f>
              <c:strCache>
                <c:ptCount val="6"/>
                <c:pt idx="0">
                  <c:v>Sales</c:v>
                </c:pt>
                <c:pt idx="1">
                  <c:v>Warehouse</c:v>
                </c:pt>
                <c:pt idx="2">
                  <c:v>Plants</c:v>
                </c:pt>
                <c:pt idx="3">
                  <c:v>Logistics</c:v>
                </c:pt>
                <c:pt idx="4">
                  <c:v>HR</c:v>
                </c:pt>
                <c:pt idx="5">
                  <c:v>Finance</c:v>
                </c:pt>
              </c:strCache>
            </c:strRef>
          </c:cat>
          <c:val>
            <c:numRef>
              <c:f>'Data Talent Acquisition'!$H$14:$H$19</c:f>
              <c:numCache>
                <c:formatCode>General</c:formatCode>
                <c:ptCount val="6"/>
                <c:pt idx="0">
                  <c:v>5</c:v>
                </c:pt>
                <c:pt idx="1">
                  <c:v>17</c:v>
                </c:pt>
                <c:pt idx="2">
                  <c:v>18</c:v>
                </c:pt>
                <c:pt idx="3">
                  <c:v>5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D-4DC9-AD33-377FA7A67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27"/>
        <c:axId val="2078205984"/>
        <c:axId val="111904400"/>
      </c:barChart>
      <c:catAx>
        <c:axId val="20782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04400"/>
        <c:crosses val="autoZero"/>
        <c:auto val="1"/>
        <c:lblAlgn val="ctr"/>
        <c:lblOffset val="100"/>
        <c:noMultiLvlLbl val="0"/>
      </c:catAx>
      <c:valAx>
        <c:axId val="111904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782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3445128982308175E-2"/>
          <c:y val="3.1126331811263345E-2"/>
          <c:w val="0.19556441428085089"/>
          <c:h val="0.250191157612147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Hired</a:t>
            </a:r>
            <a:r>
              <a:rPr lang="en-US" baseline="0"/>
              <a:t> (Level Wise)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054174633524539E-2"/>
          <c:y val="0.17652905198776761"/>
          <c:w val="0.92989165073295088"/>
          <c:h val="0.688647089985311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Talent Acquisition'!$K$3</c:f>
              <c:strCache>
                <c:ptCount val="1"/>
                <c:pt idx="0">
                  <c:v>Hired</c:v>
                </c:pt>
              </c:strCache>
            </c:strRef>
          </c:tx>
          <c:spPr>
            <a:solidFill>
              <a:srgbClr val="66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Talent Acquisition'!$J$4:$J$11</c:f>
              <c:strCache>
                <c:ptCount val="8"/>
                <c:pt idx="0">
                  <c:v>C Level</c:v>
                </c:pt>
                <c:pt idx="1">
                  <c:v>Sr. manager</c:v>
                </c:pt>
                <c:pt idx="2">
                  <c:v>Manager</c:v>
                </c:pt>
                <c:pt idx="3">
                  <c:v>Supervisory</c:v>
                </c:pt>
                <c:pt idx="4">
                  <c:v>Specialist</c:v>
                </c:pt>
                <c:pt idx="5">
                  <c:v>Officer</c:v>
                </c:pt>
                <c:pt idx="6">
                  <c:v>Coordinator</c:v>
                </c:pt>
                <c:pt idx="7">
                  <c:v>Labour</c:v>
                </c:pt>
              </c:strCache>
            </c:strRef>
          </c:cat>
          <c:val>
            <c:numRef>
              <c:f>'Data Talent Acquisition'!$K$4:$K$11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22</c:v>
                </c:pt>
                <c:pt idx="4">
                  <c:v>40</c:v>
                </c:pt>
                <c:pt idx="5">
                  <c:v>46</c:v>
                </c:pt>
                <c:pt idx="6">
                  <c:v>42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B-4C31-AB53-8CA206172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-27"/>
        <c:axId val="338276256"/>
        <c:axId val="442135168"/>
      </c:barChart>
      <c:catAx>
        <c:axId val="3382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35168"/>
        <c:crosses val="autoZero"/>
        <c:auto val="1"/>
        <c:lblAlgn val="ctr"/>
        <c:lblOffset val="100"/>
        <c:noMultiLvlLbl val="0"/>
      </c:catAx>
      <c:valAx>
        <c:axId val="4421351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827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Vacancies Statues</a:t>
            </a:r>
          </a:p>
        </c:rich>
      </c:tx>
      <c:layout>
        <c:manualLayout>
          <c:xMode val="edge"/>
          <c:yMode val="edge"/>
          <c:x val="0.248224852071005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6725061734145"/>
          <c:y val="0.21606074952656232"/>
          <c:w val="0.69346588703039336"/>
          <c:h val="0.74174515764643345"/>
        </c:manualLayout>
      </c:layout>
      <c:doughnutChart>
        <c:varyColors val="1"/>
        <c:ser>
          <c:idx val="0"/>
          <c:order val="0"/>
          <c:tx>
            <c:strRef>
              <c:f>'Data Talent Acquisition'!$C$29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A4-4E3D-8E97-4E864E6A305E}"/>
              </c:ext>
            </c:extLst>
          </c:dPt>
          <c:dPt>
            <c:idx val="1"/>
            <c:bubble3D val="0"/>
            <c:spPr>
              <a:solidFill>
                <a:srgbClr val="0080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A4-4E3D-8E97-4E864E6A305E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A4-4E3D-8E97-4E864E6A305E}"/>
              </c:ext>
            </c:extLst>
          </c:dPt>
          <c:dPt>
            <c:idx val="3"/>
            <c:bubble3D val="0"/>
            <c:spPr>
              <a:solidFill>
                <a:srgbClr val="45546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A4-4E3D-8E97-4E864E6A30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Talent Acquisition'!$B$30:$B$33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Pending</c:v>
                </c:pt>
                <c:pt idx="3">
                  <c:v>Not Statrted yet</c:v>
                </c:pt>
              </c:strCache>
            </c:strRef>
          </c:cat>
          <c:val>
            <c:numRef>
              <c:f>'Data Talent Acquisition'!$C$30:$C$33</c:f>
              <c:numCache>
                <c:formatCode>General</c:formatCode>
                <c:ptCount val="4"/>
                <c:pt idx="0">
                  <c:v>33</c:v>
                </c:pt>
                <c:pt idx="1">
                  <c:v>40</c:v>
                </c:pt>
                <c:pt idx="2">
                  <c:v>5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A4-4E3D-8E97-4E864E6A3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4386308220348195E-2"/>
          <c:y val="9.54113924050633E-2"/>
          <c:w val="0.93011756342957119"/>
          <c:h val="0.1265847702581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Recruitment Resources</a:t>
            </a:r>
          </a:p>
        </c:rich>
      </c:tx>
      <c:layout>
        <c:manualLayout>
          <c:xMode val="edge"/>
          <c:yMode val="edge"/>
          <c:x val="0.28229166666666666"/>
          <c:y val="1.0752688172043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700980392156861E-2"/>
          <c:y val="0.24827956989247316"/>
          <c:w val="0.93259803921568629"/>
          <c:h val="0.522239437812208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Talent Acquisition'!$F$29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Talent Acquisition'!$E$30:$E$36</c:f>
              <c:strCache>
                <c:ptCount val="7"/>
                <c:pt idx="0">
                  <c:v>Overseas</c:v>
                </c:pt>
                <c:pt idx="1">
                  <c:v>Bayt</c:v>
                </c:pt>
                <c:pt idx="2">
                  <c:v>website</c:v>
                </c:pt>
                <c:pt idx="3">
                  <c:v>Headhunting</c:v>
                </c:pt>
                <c:pt idx="4">
                  <c:v>Refferal</c:v>
                </c:pt>
                <c:pt idx="5">
                  <c:v>LinkedIn</c:v>
                </c:pt>
                <c:pt idx="6">
                  <c:v>Internal</c:v>
                </c:pt>
              </c:strCache>
            </c:strRef>
          </c:cat>
          <c:val>
            <c:numRef>
              <c:f>'Data Talent Acquisition'!$F$30:$F$36</c:f>
              <c:numCache>
                <c:formatCode>General</c:formatCode>
                <c:ptCount val="7"/>
                <c:pt idx="0">
                  <c:v>33</c:v>
                </c:pt>
                <c:pt idx="1">
                  <c:v>30</c:v>
                </c:pt>
                <c:pt idx="2">
                  <c:v>18</c:v>
                </c:pt>
                <c:pt idx="3">
                  <c:v>16</c:v>
                </c:pt>
                <c:pt idx="4">
                  <c:v>15</c:v>
                </c:pt>
                <c:pt idx="5">
                  <c:v>12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0-4E90-9A86-8FE3110D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3"/>
        <c:overlap val="-27"/>
        <c:axId val="447591344"/>
        <c:axId val="263722176"/>
      </c:barChart>
      <c:catAx>
        <c:axId val="44759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22176"/>
        <c:crosses val="autoZero"/>
        <c:auto val="1"/>
        <c:lblAlgn val="ctr"/>
        <c:lblOffset val="100"/>
        <c:noMultiLvlLbl val="0"/>
      </c:catAx>
      <c:valAx>
        <c:axId val="263722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759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Per Hire</a:t>
            </a:r>
          </a:p>
        </c:rich>
      </c:tx>
      <c:layout>
        <c:manualLayout>
          <c:xMode val="edge"/>
          <c:yMode val="edge"/>
          <c:x val="0.38136844133015491"/>
          <c:y val="1.0416666666666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1515312521775489E-2"/>
          <c:y val="0.20927083333333335"/>
          <c:w val="0.97881317794346501"/>
          <c:h val="0.54908054461942257"/>
        </c:manualLayout>
      </c:layout>
      <c:lineChart>
        <c:grouping val="standard"/>
        <c:varyColors val="0"/>
        <c:ser>
          <c:idx val="0"/>
          <c:order val="0"/>
          <c:tx>
            <c:strRef>
              <c:f>'Data Talent Acquisition'!$J$29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Talent Acquisition'!$I$30:$I$41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Talent Acquisition'!$J$30:$J$41</c:f>
              <c:numCache>
                <c:formatCode>General</c:formatCode>
                <c:ptCount val="12"/>
                <c:pt idx="0">
                  <c:v>9833</c:v>
                </c:pt>
                <c:pt idx="1">
                  <c:v>14695</c:v>
                </c:pt>
                <c:pt idx="2">
                  <c:v>17210</c:v>
                </c:pt>
                <c:pt idx="3">
                  <c:v>13812</c:v>
                </c:pt>
                <c:pt idx="4">
                  <c:v>18762</c:v>
                </c:pt>
                <c:pt idx="5">
                  <c:v>17688</c:v>
                </c:pt>
                <c:pt idx="6">
                  <c:v>15498</c:v>
                </c:pt>
                <c:pt idx="7">
                  <c:v>21502</c:v>
                </c:pt>
                <c:pt idx="8">
                  <c:v>8241</c:v>
                </c:pt>
                <c:pt idx="9">
                  <c:v>15587</c:v>
                </c:pt>
                <c:pt idx="10">
                  <c:v>7930</c:v>
                </c:pt>
                <c:pt idx="11">
                  <c:v>13951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AB7-4ECD-93DB-171443BF1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71183392"/>
        <c:axId val="263730496"/>
      </c:lineChart>
      <c:catAx>
        <c:axId val="2711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30496"/>
        <c:crosses val="autoZero"/>
        <c:auto val="1"/>
        <c:lblAlgn val="ctr"/>
        <c:lblOffset val="100"/>
        <c:noMultiLvlLbl val="0"/>
      </c:catAx>
      <c:valAx>
        <c:axId val="263730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118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431672569313105E-2"/>
          <c:y val="3.597971786373419E-2"/>
          <c:w val="0.84008355396623458"/>
          <c:h val="0.93157908181185378"/>
        </c:manualLayout>
      </c:layout>
      <c:doughnutChart>
        <c:varyColors val="1"/>
        <c:ser>
          <c:idx val="0"/>
          <c:order val="0"/>
          <c:spPr>
            <a:solidFill>
              <a:schemeClr val="bg2"/>
            </a:solidFill>
            <a:ln w="3175"/>
          </c:spPr>
          <c:dPt>
            <c:idx val="0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15-4D7D-B4B6-3DEB6D7F7736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15-4D7D-B4B6-3DEB6D7F7736}"/>
              </c:ext>
            </c:extLst>
          </c:dPt>
          <c:dPt>
            <c:idx val="2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15-4D7D-B4B6-3DEB6D7F7736}"/>
              </c:ext>
            </c:extLst>
          </c:dPt>
          <c:dPt>
            <c:idx val="3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15-4D7D-B4B6-3DEB6D7F7736}"/>
              </c:ext>
            </c:extLst>
          </c:dPt>
          <c:dPt>
            <c:idx val="4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C15-4D7D-B4B6-3DEB6D7F7736}"/>
              </c:ext>
            </c:extLst>
          </c:dPt>
          <c:dPt>
            <c:idx val="5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C15-4D7D-B4B6-3DEB6D7F7736}"/>
              </c:ext>
            </c:extLst>
          </c:dPt>
          <c:dPt>
            <c:idx val="6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C15-4D7D-B4B6-3DEB6D7F7736}"/>
              </c:ext>
            </c:extLst>
          </c:dPt>
          <c:dPt>
            <c:idx val="7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C15-4D7D-B4B6-3DEB6D7F7736}"/>
              </c:ext>
            </c:extLst>
          </c:dPt>
          <c:dPt>
            <c:idx val="8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C15-4D7D-B4B6-3DEB6D7F7736}"/>
              </c:ext>
            </c:extLst>
          </c:dPt>
          <c:dPt>
            <c:idx val="9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C15-4D7D-B4B6-3DEB6D7F7736}"/>
              </c:ext>
            </c:extLst>
          </c:dPt>
          <c:dPt>
            <c:idx val="10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C15-4D7D-B4B6-3DEB6D7F7736}"/>
              </c:ext>
            </c:extLst>
          </c:dPt>
          <c:dPt>
            <c:idx val="11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C15-4D7D-B4B6-3DEB6D7F7736}"/>
              </c:ext>
            </c:extLst>
          </c:dPt>
          <c:dPt>
            <c:idx val="12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C15-4D7D-B4B6-3DEB6D7F7736}"/>
              </c:ext>
            </c:extLst>
          </c:dPt>
          <c:dPt>
            <c:idx val="13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C15-4D7D-B4B6-3DEB6D7F7736}"/>
              </c:ext>
            </c:extLst>
          </c:dPt>
          <c:dPt>
            <c:idx val="14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C15-4D7D-B4B6-3DEB6D7F7736}"/>
              </c:ext>
            </c:extLst>
          </c:dPt>
          <c:dPt>
            <c:idx val="15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C15-4D7D-B4B6-3DEB6D7F7736}"/>
              </c:ext>
            </c:extLst>
          </c:dPt>
          <c:dPt>
            <c:idx val="16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C15-4D7D-B4B6-3DEB6D7F7736}"/>
              </c:ext>
            </c:extLst>
          </c:dPt>
          <c:dPt>
            <c:idx val="17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C15-4D7D-B4B6-3DEB6D7F7736}"/>
              </c:ext>
            </c:extLst>
          </c:dPt>
          <c:dPt>
            <c:idx val="18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C15-4D7D-B4B6-3DEB6D7F7736}"/>
              </c:ext>
            </c:extLst>
          </c:dPt>
          <c:dPt>
            <c:idx val="19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C15-4D7D-B4B6-3DEB6D7F7736}"/>
              </c:ext>
            </c:extLst>
          </c:dPt>
          <c:val>
            <c:numRef>
              <c:f>initiatives!$AM$10:$AM$29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C-41E3-AACD-3AB1EF15D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strRef>
              <c:f>Data_initiatives!$C$5</c:f>
              <c:strCache>
                <c:ptCount val="1"/>
                <c:pt idx="0">
                  <c:v>Initiative 1</c:v>
                </c:pt>
              </c:strCache>
            </c:strRef>
          </c:tx>
          <c:spPr>
            <a:ln w="3175"/>
          </c:spPr>
          <c:dPt>
            <c:idx val="0"/>
            <c:bubble3D val="0"/>
            <c:spPr>
              <a:solidFill>
                <a:srgbClr val="336699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44C-41E3-AACD-3AB1EF15D673}"/>
              </c:ext>
            </c:extLst>
          </c:dPt>
          <c:dPt>
            <c:idx val="1"/>
            <c:bubble3D val="0"/>
            <c:spPr>
              <a:noFill/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4C-41E3-AACD-3AB1EF15D673}"/>
              </c:ext>
            </c:extLst>
          </c:dPt>
          <c:val>
            <c:numRef>
              <c:f>Data_initiatives!$D$5:$E$5</c:f>
              <c:numCache>
                <c:formatCode>0%</c:formatCode>
                <c:ptCount val="2"/>
                <c:pt idx="0">
                  <c:v>0.56000000000000005</c:v>
                </c:pt>
                <c:pt idx="1">
                  <c:v>0.43999999999999995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4C-41E3-AACD-3AB1EF15D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431672569313105E-2"/>
          <c:y val="3.597971786373419E-2"/>
          <c:w val="0.84008355396623458"/>
          <c:h val="0.93157908181185378"/>
        </c:manualLayout>
      </c:layout>
      <c:doughnutChart>
        <c:varyColors val="1"/>
        <c:ser>
          <c:idx val="0"/>
          <c:order val="0"/>
          <c:spPr>
            <a:solidFill>
              <a:schemeClr val="bg2"/>
            </a:solidFill>
            <a:ln w="3175"/>
          </c:spPr>
          <c:dPt>
            <c:idx val="0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6A-4BDC-BA97-DA6A023340E5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6A-4BDC-BA97-DA6A023340E5}"/>
              </c:ext>
            </c:extLst>
          </c:dPt>
          <c:dPt>
            <c:idx val="2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6A-4BDC-BA97-DA6A023340E5}"/>
              </c:ext>
            </c:extLst>
          </c:dPt>
          <c:dPt>
            <c:idx val="3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6A-4BDC-BA97-DA6A023340E5}"/>
              </c:ext>
            </c:extLst>
          </c:dPt>
          <c:dPt>
            <c:idx val="4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46A-4BDC-BA97-DA6A023340E5}"/>
              </c:ext>
            </c:extLst>
          </c:dPt>
          <c:dPt>
            <c:idx val="5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46A-4BDC-BA97-DA6A023340E5}"/>
              </c:ext>
            </c:extLst>
          </c:dPt>
          <c:dPt>
            <c:idx val="6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46A-4BDC-BA97-DA6A023340E5}"/>
              </c:ext>
            </c:extLst>
          </c:dPt>
          <c:dPt>
            <c:idx val="7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46A-4BDC-BA97-DA6A023340E5}"/>
              </c:ext>
            </c:extLst>
          </c:dPt>
          <c:dPt>
            <c:idx val="8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46A-4BDC-BA97-DA6A023340E5}"/>
              </c:ext>
            </c:extLst>
          </c:dPt>
          <c:dPt>
            <c:idx val="9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46A-4BDC-BA97-DA6A023340E5}"/>
              </c:ext>
            </c:extLst>
          </c:dPt>
          <c:dPt>
            <c:idx val="10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46A-4BDC-BA97-DA6A023340E5}"/>
              </c:ext>
            </c:extLst>
          </c:dPt>
          <c:dPt>
            <c:idx val="11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46A-4BDC-BA97-DA6A023340E5}"/>
              </c:ext>
            </c:extLst>
          </c:dPt>
          <c:dPt>
            <c:idx val="12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46A-4BDC-BA97-DA6A023340E5}"/>
              </c:ext>
            </c:extLst>
          </c:dPt>
          <c:dPt>
            <c:idx val="13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46A-4BDC-BA97-DA6A023340E5}"/>
              </c:ext>
            </c:extLst>
          </c:dPt>
          <c:dPt>
            <c:idx val="14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46A-4BDC-BA97-DA6A023340E5}"/>
              </c:ext>
            </c:extLst>
          </c:dPt>
          <c:dPt>
            <c:idx val="15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46A-4BDC-BA97-DA6A023340E5}"/>
              </c:ext>
            </c:extLst>
          </c:dPt>
          <c:dPt>
            <c:idx val="16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46A-4BDC-BA97-DA6A023340E5}"/>
              </c:ext>
            </c:extLst>
          </c:dPt>
          <c:dPt>
            <c:idx val="17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46A-4BDC-BA97-DA6A023340E5}"/>
              </c:ext>
            </c:extLst>
          </c:dPt>
          <c:dPt>
            <c:idx val="18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46A-4BDC-BA97-DA6A023340E5}"/>
              </c:ext>
            </c:extLst>
          </c:dPt>
          <c:dPt>
            <c:idx val="19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46A-4BDC-BA97-DA6A023340E5}"/>
              </c:ext>
            </c:extLst>
          </c:dPt>
          <c:val>
            <c:numRef>
              <c:f>initiatives!$AM$10:$AM$29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C-41E3-AACD-3AB1EF15D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spPr>
            <a:ln w="3175"/>
          </c:spPr>
          <c:dPt>
            <c:idx val="0"/>
            <c:bubble3D val="0"/>
            <c:spPr>
              <a:solidFill>
                <a:srgbClr val="336699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202-4D35-A3B6-983B56CF5434}"/>
              </c:ext>
            </c:extLst>
          </c:dPt>
          <c:dPt>
            <c:idx val="1"/>
            <c:bubble3D val="0"/>
            <c:spPr>
              <a:noFill/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4202-4D35-A3B6-983B56CF5434}"/>
              </c:ext>
            </c:extLst>
          </c:dPt>
          <c:val>
            <c:numRef>
              <c:f>Data_initiatives!$D$10:$E$10</c:f>
              <c:numCache>
                <c:formatCode>0%</c:formatCode>
                <c:ptCount val="2"/>
                <c:pt idx="0">
                  <c:v>0.66</c:v>
                </c:pt>
                <c:pt idx="1">
                  <c:v>0.33999999999999997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202-4D35-A3B6-983B56CF5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Annual Payroll per Department (M)</a:t>
            </a:r>
          </a:p>
        </c:rich>
      </c:tx>
      <c:layout>
        <c:manualLayout>
          <c:xMode val="edge"/>
          <c:yMode val="edge"/>
          <c:x val="9.1226155141822224E-2"/>
          <c:y val="8.2099483204134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66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'Data_Employee Relation'!$B$23:$B$28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HR</c:v>
                </c:pt>
                <c:pt idx="3">
                  <c:v>Logistics</c:v>
                </c:pt>
                <c:pt idx="4">
                  <c:v>Sales</c:v>
                </c:pt>
                <c:pt idx="5">
                  <c:v>Plants</c:v>
                </c:pt>
              </c:strCache>
            </c:strRef>
          </c:cat>
          <c:val>
            <c:numRef>
              <c:f>'Data_Employee Relation'!$E$23:$E$28</c:f>
              <c:numCache>
                <c:formatCode>0.0</c:formatCode>
                <c:ptCount val="6"/>
                <c:pt idx="0">
                  <c:v>15.678988</c:v>
                </c:pt>
                <c:pt idx="1">
                  <c:v>33.654333000000001</c:v>
                </c:pt>
                <c:pt idx="2">
                  <c:v>15.434566999999999</c:v>
                </c:pt>
                <c:pt idx="3">
                  <c:v>29.543566999999999</c:v>
                </c:pt>
                <c:pt idx="4">
                  <c:v>25.656787000000001</c:v>
                </c:pt>
                <c:pt idx="5">
                  <c:v>37.921072000000002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D-4DB8-9B01-10648AE0B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-27"/>
        <c:axId val="484843183"/>
        <c:axId val="637007007"/>
      </c:barChart>
      <c:catAx>
        <c:axId val="48484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07007"/>
        <c:crosses val="autoZero"/>
        <c:auto val="1"/>
        <c:lblAlgn val="ctr"/>
        <c:lblOffset val="100"/>
        <c:noMultiLvlLbl val="0"/>
      </c:catAx>
      <c:valAx>
        <c:axId val="637007007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48484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431672569313105E-2"/>
          <c:y val="3.597971786373419E-2"/>
          <c:w val="0.84008355396623458"/>
          <c:h val="0.93157908181185378"/>
        </c:manualLayout>
      </c:layout>
      <c:doughnutChart>
        <c:varyColors val="1"/>
        <c:ser>
          <c:idx val="0"/>
          <c:order val="0"/>
          <c:spPr>
            <a:solidFill>
              <a:schemeClr val="bg2"/>
            </a:solidFill>
            <a:ln w="3175"/>
          </c:spPr>
          <c:dPt>
            <c:idx val="0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FB-4C02-A240-2A6CFFBBDB92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FB-4C02-A240-2A6CFFBBDB92}"/>
              </c:ext>
            </c:extLst>
          </c:dPt>
          <c:dPt>
            <c:idx val="2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FB-4C02-A240-2A6CFFBBDB92}"/>
              </c:ext>
            </c:extLst>
          </c:dPt>
          <c:dPt>
            <c:idx val="3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FB-4C02-A240-2A6CFFBBDB92}"/>
              </c:ext>
            </c:extLst>
          </c:dPt>
          <c:dPt>
            <c:idx val="4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9FB-4C02-A240-2A6CFFBBDB92}"/>
              </c:ext>
            </c:extLst>
          </c:dPt>
          <c:dPt>
            <c:idx val="5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9FB-4C02-A240-2A6CFFBBDB92}"/>
              </c:ext>
            </c:extLst>
          </c:dPt>
          <c:dPt>
            <c:idx val="6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9FB-4C02-A240-2A6CFFBBDB92}"/>
              </c:ext>
            </c:extLst>
          </c:dPt>
          <c:dPt>
            <c:idx val="7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9FB-4C02-A240-2A6CFFBBDB92}"/>
              </c:ext>
            </c:extLst>
          </c:dPt>
          <c:dPt>
            <c:idx val="8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9FB-4C02-A240-2A6CFFBBDB92}"/>
              </c:ext>
            </c:extLst>
          </c:dPt>
          <c:dPt>
            <c:idx val="9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9FB-4C02-A240-2A6CFFBBDB92}"/>
              </c:ext>
            </c:extLst>
          </c:dPt>
          <c:dPt>
            <c:idx val="10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9FB-4C02-A240-2A6CFFBBDB92}"/>
              </c:ext>
            </c:extLst>
          </c:dPt>
          <c:dPt>
            <c:idx val="11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9FB-4C02-A240-2A6CFFBBDB92}"/>
              </c:ext>
            </c:extLst>
          </c:dPt>
          <c:dPt>
            <c:idx val="12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9FB-4C02-A240-2A6CFFBBDB92}"/>
              </c:ext>
            </c:extLst>
          </c:dPt>
          <c:dPt>
            <c:idx val="13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9FB-4C02-A240-2A6CFFBBDB92}"/>
              </c:ext>
            </c:extLst>
          </c:dPt>
          <c:dPt>
            <c:idx val="14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9FB-4C02-A240-2A6CFFBBDB92}"/>
              </c:ext>
            </c:extLst>
          </c:dPt>
          <c:dPt>
            <c:idx val="15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9FB-4C02-A240-2A6CFFBBDB92}"/>
              </c:ext>
            </c:extLst>
          </c:dPt>
          <c:dPt>
            <c:idx val="16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9FB-4C02-A240-2A6CFFBBDB92}"/>
              </c:ext>
            </c:extLst>
          </c:dPt>
          <c:dPt>
            <c:idx val="17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9FB-4C02-A240-2A6CFFBBDB92}"/>
              </c:ext>
            </c:extLst>
          </c:dPt>
          <c:dPt>
            <c:idx val="18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9FB-4C02-A240-2A6CFFBBDB92}"/>
              </c:ext>
            </c:extLst>
          </c:dPt>
          <c:dPt>
            <c:idx val="19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9FB-4C02-A240-2A6CFFBBDB92}"/>
              </c:ext>
            </c:extLst>
          </c:dPt>
          <c:val>
            <c:numRef>
              <c:f>initiatives!$AM$10:$AM$29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C-41E3-AACD-3AB1EF15D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strRef>
              <c:f>Data_initiatives!$C$6</c:f>
              <c:strCache>
                <c:ptCount val="1"/>
                <c:pt idx="0">
                  <c:v>Initiative 2</c:v>
                </c:pt>
              </c:strCache>
            </c:strRef>
          </c:tx>
          <c:spPr>
            <a:ln w="3175"/>
          </c:spPr>
          <c:dPt>
            <c:idx val="0"/>
            <c:bubble3D val="0"/>
            <c:spPr>
              <a:solidFill>
                <a:srgbClr val="336699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9FB-4C02-A240-2A6CFFBBDB92}"/>
              </c:ext>
            </c:extLst>
          </c:dPt>
          <c:dPt>
            <c:idx val="1"/>
            <c:bubble3D val="0"/>
            <c:spPr>
              <a:noFill/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49FB-4C02-A240-2A6CFFBBDB92}"/>
              </c:ext>
            </c:extLst>
          </c:dPt>
          <c:val>
            <c:numRef>
              <c:f>Data_initiatives!$D$6:$E$6</c:f>
              <c:numCache>
                <c:formatCode>0%</c:formatCode>
                <c:ptCount val="2"/>
                <c:pt idx="0">
                  <c:v>0.62</c:v>
                </c:pt>
                <c:pt idx="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9FB-4C02-A240-2A6CFFBBD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431672569313105E-2"/>
          <c:y val="3.597971786373419E-2"/>
          <c:w val="0.84008355396623458"/>
          <c:h val="0.93157908181185378"/>
        </c:manualLayout>
      </c:layout>
      <c:doughnutChart>
        <c:varyColors val="1"/>
        <c:ser>
          <c:idx val="0"/>
          <c:order val="0"/>
          <c:spPr>
            <a:solidFill>
              <a:schemeClr val="bg2"/>
            </a:solidFill>
            <a:ln w="3175"/>
          </c:spPr>
          <c:dPt>
            <c:idx val="0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6A-4BDC-BA97-DA6A023340E5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6A-4BDC-BA97-DA6A023340E5}"/>
              </c:ext>
            </c:extLst>
          </c:dPt>
          <c:dPt>
            <c:idx val="2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6A-4BDC-BA97-DA6A023340E5}"/>
              </c:ext>
            </c:extLst>
          </c:dPt>
          <c:dPt>
            <c:idx val="3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6A-4BDC-BA97-DA6A023340E5}"/>
              </c:ext>
            </c:extLst>
          </c:dPt>
          <c:dPt>
            <c:idx val="4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46A-4BDC-BA97-DA6A023340E5}"/>
              </c:ext>
            </c:extLst>
          </c:dPt>
          <c:dPt>
            <c:idx val="5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46A-4BDC-BA97-DA6A023340E5}"/>
              </c:ext>
            </c:extLst>
          </c:dPt>
          <c:dPt>
            <c:idx val="6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46A-4BDC-BA97-DA6A023340E5}"/>
              </c:ext>
            </c:extLst>
          </c:dPt>
          <c:dPt>
            <c:idx val="7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46A-4BDC-BA97-DA6A023340E5}"/>
              </c:ext>
            </c:extLst>
          </c:dPt>
          <c:dPt>
            <c:idx val="8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46A-4BDC-BA97-DA6A023340E5}"/>
              </c:ext>
            </c:extLst>
          </c:dPt>
          <c:dPt>
            <c:idx val="9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46A-4BDC-BA97-DA6A023340E5}"/>
              </c:ext>
            </c:extLst>
          </c:dPt>
          <c:dPt>
            <c:idx val="10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46A-4BDC-BA97-DA6A023340E5}"/>
              </c:ext>
            </c:extLst>
          </c:dPt>
          <c:dPt>
            <c:idx val="11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46A-4BDC-BA97-DA6A023340E5}"/>
              </c:ext>
            </c:extLst>
          </c:dPt>
          <c:dPt>
            <c:idx val="12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46A-4BDC-BA97-DA6A023340E5}"/>
              </c:ext>
            </c:extLst>
          </c:dPt>
          <c:dPt>
            <c:idx val="13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46A-4BDC-BA97-DA6A023340E5}"/>
              </c:ext>
            </c:extLst>
          </c:dPt>
          <c:dPt>
            <c:idx val="14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46A-4BDC-BA97-DA6A023340E5}"/>
              </c:ext>
            </c:extLst>
          </c:dPt>
          <c:dPt>
            <c:idx val="15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46A-4BDC-BA97-DA6A023340E5}"/>
              </c:ext>
            </c:extLst>
          </c:dPt>
          <c:dPt>
            <c:idx val="16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46A-4BDC-BA97-DA6A023340E5}"/>
              </c:ext>
            </c:extLst>
          </c:dPt>
          <c:dPt>
            <c:idx val="17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46A-4BDC-BA97-DA6A023340E5}"/>
              </c:ext>
            </c:extLst>
          </c:dPt>
          <c:dPt>
            <c:idx val="18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46A-4BDC-BA97-DA6A023340E5}"/>
              </c:ext>
            </c:extLst>
          </c:dPt>
          <c:dPt>
            <c:idx val="19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46A-4BDC-BA97-DA6A023340E5}"/>
              </c:ext>
            </c:extLst>
          </c:dPt>
          <c:val>
            <c:numRef>
              <c:f>initiatives!$AM$10:$AM$29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C-41E3-AACD-3AB1EF15D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spPr>
            <a:ln w="3175"/>
          </c:spPr>
          <c:dPt>
            <c:idx val="0"/>
            <c:bubble3D val="0"/>
            <c:spPr>
              <a:solidFill>
                <a:srgbClr val="336699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BF1-46AD-BD73-D6C3D43ED2B1}"/>
              </c:ext>
            </c:extLst>
          </c:dPt>
          <c:dPt>
            <c:idx val="1"/>
            <c:bubble3D val="0"/>
            <c:spPr>
              <a:noFill/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8BF1-46AD-BD73-D6C3D43ED2B1}"/>
              </c:ext>
            </c:extLst>
          </c:dPt>
          <c:val>
            <c:numRef>
              <c:f>Data_initiatives!$D$11:$E$11</c:f>
              <c:numCache>
                <c:formatCode>0%</c:formatCode>
                <c:ptCount val="2"/>
                <c:pt idx="0">
                  <c:v>0.61</c:v>
                </c:pt>
                <c:pt idx="1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BF1-46AD-BD73-D6C3D43ED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431672569313105E-2"/>
          <c:y val="3.597971786373419E-2"/>
          <c:w val="0.84008355396623458"/>
          <c:h val="0.93157908181185378"/>
        </c:manualLayout>
      </c:layout>
      <c:doughnutChart>
        <c:varyColors val="1"/>
        <c:ser>
          <c:idx val="0"/>
          <c:order val="0"/>
          <c:spPr>
            <a:solidFill>
              <a:schemeClr val="bg2"/>
            </a:solidFill>
            <a:ln w="3175"/>
          </c:spPr>
          <c:dPt>
            <c:idx val="0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FB-4C02-A240-2A6CFFBBDB92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FB-4C02-A240-2A6CFFBBDB92}"/>
              </c:ext>
            </c:extLst>
          </c:dPt>
          <c:dPt>
            <c:idx val="2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FB-4C02-A240-2A6CFFBBDB92}"/>
              </c:ext>
            </c:extLst>
          </c:dPt>
          <c:dPt>
            <c:idx val="3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FB-4C02-A240-2A6CFFBBDB92}"/>
              </c:ext>
            </c:extLst>
          </c:dPt>
          <c:dPt>
            <c:idx val="4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9FB-4C02-A240-2A6CFFBBDB92}"/>
              </c:ext>
            </c:extLst>
          </c:dPt>
          <c:dPt>
            <c:idx val="5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9FB-4C02-A240-2A6CFFBBDB92}"/>
              </c:ext>
            </c:extLst>
          </c:dPt>
          <c:dPt>
            <c:idx val="6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9FB-4C02-A240-2A6CFFBBDB92}"/>
              </c:ext>
            </c:extLst>
          </c:dPt>
          <c:dPt>
            <c:idx val="7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9FB-4C02-A240-2A6CFFBBDB92}"/>
              </c:ext>
            </c:extLst>
          </c:dPt>
          <c:dPt>
            <c:idx val="8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9FB-4C02-A240-2A6CFFBBDB92}"/>
              </c:ext>
            </c:extLst>
          </c:dPt>
          <c:dPt>
            <c:idx val="9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9FB-4C02-A240-2A6CFFBBDB92}"/>
              </c:ext>
            </c:extLst>
          </c:dPt>
          <c:dPt>
            <c:idx val="10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9FB-4C02-A240-2A6CFFBBDB92}"/>
              </c:ext>
            </c:extLst>
          </c:dPt>
          <c:dPt>
            <c:idx val="11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9FB-4C02-A240-2A6CFFBBDB92}"/>
              </c:ext>
            </c:extLst>
          </c:dPt>
          <c:dPt>
            <c:idx val="12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9FB-4C02-A240-2A6CFFBBDB92}"/>
              </c:ext>
            </c:extLst>
          </c:dPt>
          <c:dPt>
            <c:idx val="13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9FB-4C02-A240-2A6CFFBBDB92}"/>
              </c:ext>
            </c:extLst>
          </c:dPt>
          <c:dPt>
            <c:idx val="14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9FB-4C02-A240-2A6CFFBBDB92}"/>
              </c:ext>
            </c:extLst>
          </c:dPt>
          <c:dPt>
            <c:idx val="15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9FB-4C02-A240-2A6CFFBBDB92}"/>
              </c:ext>
            </c:extLst>
          </c:dPt>
          <c:dPt>
            <c:idx val="16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9FB-4C02-A240-2A6CFFBBDB92}"/>
              </c:ext>
            </c:extLst>
          </c:dPt>
          <c:dPt>
            <c:idx val="17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9FB-4C02-A240-2A6CFFBBDB92}"/>
              </c:ext>
            </c:extLst>
          </c:dPt>
          <c:dPt>
            <c:idx val="18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9FB-4C02-A240-2A6CFFBBDB92}"/>
              </c:ext>
            </c:extLst>
          </c:dPt>
          <c:dPt>
            <c:idx val="19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9FB-4C02-A240-2A6CFFBBDB92}"/>
              </c:ext>
            </c:extLst>
          </c:dPt>
          <c:val>
            <c:numRef>
              <c:f>initiatives!$AM$10:$AM$29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C-41E3-AACD-3AB1EF15D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spPr>
            <a:ln w="3175"/>
          </c:spPr>
          <c:dPt>
            <c:idx val="0"/>
            <c:bubble3D val="0"/>
            <c:spPr>
              <a:solidFill>
                <a:srgbClr val="336699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092-4B0A-92D7-C24B346CA89F}"/>
              </c:ext>
            </c:extLst>
          </c:dPt>
          <c:dPt>
            <c:idx val="1"/>
            <c:bubble3D val="0"/>
            <c:spPr>
              <a:noFill/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B092-4B0A-92D7-C24B346CA89F}"/>
              </c:ext>
            </c:extLst>
          </c:dPt>
          <c:val>
            <c:numRef>
              <c:f>Data_initiatives!$D$7:$E$7</c:f>
              <c:numCache>
                <c:formatCode>0%</c:formatCode>
                <c:ptCount val="2"/>
                <c:pt idx="0">
                  <c:v>0.28000000000000003</c:v>
                </c:pt>
                <c:pt idx="1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092-4B0A-92D7-C24B346CA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431672569313105E-2"/>
          <c:y val="3.597971786373419E-2"/>
          <c:w val="0.84008355396623458"/>
          <c:h val="0.93157908181185378"/>
        </c:manualLayout>
      </c:layout>
      <c:doughnutChart>
        <c:varyColors val="1"/>
        <c:ser>
          <c:idx val="0"/>
          <c:order val="0"/>
          <c:spPr>
            <a:solidFill>
              <a:schemeClr val="bg2"/>
            </a:solidFill>
            <a:ln w="3175"/>
          </c:spPr>
          <c:dPt>
            <c:idx val="0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6A-4BDC-BA97-DA6A023340E5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6A-4BDC-BA97-DA6A023340E5}"/>
              </c:ext>
            </c:extLst>
          </c:dPt>
          <c:dPt>
            <c:idx val="2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6A-4BDC-BA97-DA6A023340E5}"/>
              </c:ext>
            </c:extLst>
          </c:dPt>
          <c:dPt>
            <c:idx val="3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6A-4BDC-BA97-DA6A023340E5}"/>
              </c:ext>
            </c:extLst>
          </c:dPt>
          <c:dPt>
            <c:idx val="4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46A-4BDC-BA97-DA6A023340E5}"/>
              </c:ext>
            </c:extLst>
          </c:dPt>
          <c:dPt>
            <c:idx val="5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46A-4BDC-BA97-DA6A023340E5}"/>
              </c:ext>
            </c:extLst>
          </c:dPt>
          <c:dPt>
            <c:idx val="6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46A-4BDC-BA97-DA6A023340E5}"/>
              </c:ext>
            </c:extLst>
          </c:dPt>
          <c:dPt>
            <c:idx val="7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46A-4BDC-BA97-DA6A023340E5}"/>
              </c:ext>
            </c:extLst>
          </c:dPt>
          <c:dPt>
            <c:idx val="8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46A-4BDC-BA97-DA6A023340E5}"/>
              </c:ext>
            </c:extLst>
          </c:dPt>
          <c:dPt>
            <c:idx val="9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46A-4BDC-BA97-DA6A023340E5}"/>
              </c:ext>
            </c:extLst>
          </c:dPt>
          <c:dPt>
            <c:idx val="10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46A-4BDC-BA97-DA6A023340E5}"/>
              </c:ext>
            </c:extLst>
          </c:dPt>
          <c:dPt>
            <c:idx val="11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46A-4BDC-BA97-DA6A023340E5}"/>
              </c:ext>
            </c:extLst>
          </c:dPt>
          <c:dPt>
            <c:idx val="12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46A-4BDC-BA97-DA6A023340E5}"/>
              </c:ext>
            </c:extLst>
          </c:dPt>
          <c:dPt>
            <c:idx val="13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46A-4BDC-BA97-DA6A023340E5}"/>
              </c:ext>
            </c:extLst>
          </c:dPt>
          <c:dPt>
            <c:idx val="14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46A-4BDC-BA97-DA6A023340E5}"/>
              </c:ext>
            </c:extLst>
          </c:dPt>
          <c:dPt>
            <c:idx val="15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46A-4BDC-BA97-DA6A023340E5}"/>
              </c:ext>
            </c:extLst>
          </c:dPt>
          <c:dPt>
            <c:idx val="16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46A-4BDC-BA97-DA6A023340E5}"/>
              </c:ext>
            </c:extLst>
          </c:dPt>
          <c:dPt>
            <c:idx val="17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46A-4BDC-BA97-DA6A023340E5}"/>
              </c:ext>
            </c:extLst>
          </c:dPt>
          <c:dPt>
            <c:idx val="18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46A-4BDC-BA97-DA6A023340E5}"/>
              </c:ext>
            </c:extLst>
          </c:dPt>
          <c:dPt>
            <c:idx val="19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46A-4BDC-BA97-DA6A023340E5}"/>
              </c:ext>
            </c:extLst>
          </c:dPt>
          <c:val>
            <c:numRef>
              <c:f>initiatives!$AM$10:$AM$29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C-41E3-AACD-3AB1EF15D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spPr>
            <a:ln w="3175"/>
          </c:spPr>
          <c:dPt>
            <c:idx val="0"/>
            <c:bubble3D val="0"/>
            <c:spPr>
              <a:solidFill>
                <a:srgbClr val="336699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9AF-4ACD-A353-BD1F00F50CCE}"/>
              </c:ext>
            </c:extLst>
          </c:dPt>
          <c:dPt>
            <c:idx val="1"/>
            <c:bubble3D val="0"/>
            <c:spPr>
              <a:noFill/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99AF-4ACD-A353-BD1F00F50CCE}"/>
              </c:ext>
            </c:extLst>
          </c:dPt>
          <c:val>
            <c:numRef>
              <c:f>Data_initiatives!$D$12:$E$12</c:f>
              <c:numCache>
                <c:formatCode>0%</c:formatCode>
                <c:ptCount val="2"/>
                <c:pt idx="0">
                  <c:v>0.37</c:v>
                </c:pt>
                <c:pt idx="1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9AF-4ACD-A353-BD1F00F50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431672569313105E-2"/>
          <c:y val="3.597971786373419E-2"/>
          <c:w val="0.84008355396623458"/>
          <c:h val="0.93157908181185378"/>
        </c:manualLayout>
      </c:layout>
      <c:doughnutChart>
        <c:varyColors val="1"/>
        <c:ser>
          <c:idx val="0"/>
          <c:order val="0"/>
          <c:spPr>
            <a:solidFill>
              <a:schemeClr val="bg2"/>
            </a:solidFill>
            <a:ln w="3175"/>
          </c:spPr>
          <c:dPt>
            <c:idx val="0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FB-4C02-A240-2A6CFFBBDB92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FB-4C02-A240-2A6CFFBBDB92}"/>
              </c:ext>
            </c:extLst>
          </c:dPt>
          <c:dPt>
            <c:idx val="2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FB-4C02-A240-2A6CFFBBDB92}"/>
              </c:ext>
            </c:extLst>
          </c:dPt>
          <c:dPt>
            <c:idx val="3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FB-4C02-A240-2A6CFFBBDB92}"/>
              </c:ext>
            </c:extLst>
          </c:dPt>
          <c:dPt>
            <c:idx val="4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9FB-4C02-A240-2A6CFFBBDB92}"/>
              </c:ext>
            </c:extLst>
          </c:dPt>
          <c:dPt>
            <c:idx val="5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9FB-4C02-A240-2A6CFFBBDB92}"/>
              </c:ext>
            </c:extLst>
          </c:dPt>
          <c:dPt>
            <c:idx val="6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9FB-4C02-A240-2A6CFFBBDB92}"/>
              </c:ext>
            </c:extLst>
          </c:dPt>
          <c:dPt>
            <c:idx val="7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9FB-4C02-A240-2A6CFFBBDB92}"/>
              </c:ext>
            </c:extLst>
          </c:dPt>
          <c:dPt>
            <c:idx val="8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9FB-4C02-A240-2A6CFFBBDB92}"/>
              </c:ext>
            </c:extLst>
          </c:dPt>
          <c:dPt>
            <c:idx val="9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9FB-4C02-A240-2A6CFFBBDB92}"/>
              </c:ext>
            </c:extLst>
          </c:dPt>
          <c:dPt>
            <c:idx val="10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9FB-4C02-A240-2A6CFFBBDB92}"/>
              </c:ext>
            </c:extLst>
          </c:dPt>
          <c:dPt>
            <c:idx val="11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9FB-4C02-A240-2A6CFFBBDB92}"/>
              </c:ext>
            </c:extLst>
          </c:dPt>
          <c:dPt>
            <c:idx val="12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9FB-4C02-A240-2A6CFFBBDB92}"/>
              </c:ext>
            </c:extLst>
          </c:dPt>
          <c:dPt>
            <c:idx val="13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9FB-4C02-A240-2A6CFFBBDB92}"/>
              </c:ext>
            </c:extLst>
          </c:dPt>
          <c:dPt>
            <c:idx val="14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9FB-4C02-A240-2A6CFFBBDB92}"/>
              </c:ext>
            </c:extLst>
          </c:dPt>
          <c:dPt>
            <c:idx val="15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9FB-4C02-A240-2A6CFFBBDB92}"/>
              </c:ext>
            </c:extLst>
          </c:dPt>
          <c:dPt>
            <c:idx val="16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9FB-4C02-A240-2A6CFFBBDB92}"/>
              </c:ext>
            </c:extLst>
          </c:dPt>
          <c:dPt>
            <c:idx val="17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9FB-4C02-A240-2A6CFFBBDB92}"/>
              </c:ext>
            </c:extLst>
          </c:dPt>
          <c:dPt>
            <c:idx val="18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9FB-4C02-A240-2A6CFFBBDB92}"/>
              </c:ext>
            </c:extLst>
          </c:dPt>
          <c:dPt>
            <c:idx val="19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9FB-4C02-A240-2A6CFFBBDB92}"/>
              </c:ext>
            </c:extLst>
          </c:dPt>
          <c:val>
            <c:numRef>
              <c:f>initiatives!$AM$10:$AM$29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C-41E3-AACD-3AB1EF15D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spPr>
            <a:ln w="3175"/>
          </c:spPr>
          <c:dPt>
            <c:idx val="0"/>
            <c:bubble3D val="0"/>
            <c:spPr>
              <a:solidFill>
                <a:srgbClr val="336699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AA0-47ED-906C-34253C176278}"/>
              </c:ext>
            </c:extLst>
          </c:dPt>
          <c:dPt>
            <c:idx val="1"/>
            <c:bubble3D val="0"/>
            <c:spPr>
              <a:noFill/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9AA0-47ED-906C-34253C176278}"/>
              </c:ext>
            </c:extLst>
          </c:dPt>
          <c:val>
            <c:numRef>
              <c:f>Data_initiatives!$D$8:$E$8</c:f>
              <c:numCache>
                <c:formatCode>0%</c:formatCode>
                <c:ptCount val="2"/>
                <c:pt idx="0">
                  <c:v>0.89</c:v>
                </c:pt>
                <c:pt idx="1">
                  <c:v>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AA0-47ED-906C-34253C176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431672569313105E-2"/>
          <c:y val="3.597971786373419E-2"/>
          <c:w val="0.84008355396623458"/>
          <c:h val="0.93157908181185378"/>
        </c:manualLayout>
      </c:layout>
      <c:doughnutChart>
        <c:varyColors val="1"/>
        <c:ser>
          <c:idx val="0"/>
          <c:order val="0"/>
          <c:spPr>
            <a:solidFill>
              <a:schemeClr val="bg2"/>
            </a:solidFill>
            <a:ln w="3175"/>
          </c:spPr>
          <c:dPt>
            <c:idx val="0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6A-4BDC-BA97-DA6A023340E5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6A-4BDC-BA97-DA6A023340E5}"/>
              </c:ext>
            </c:extLst>
          </c:dPt>
          <c:dPt>
            <c:idx val="2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6A-4BDC-BA97-DA6A023340E5}"/>
              </c:ext>
            </c:extLst>
          </c:dPt>
          <c:dPt>
            <c:idx val="3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6A-4BDC-BA97-DA6A023340E5}"/>
              </c:ext>
            </c:extLst>
          </c:dPt>
          <c:dPt>
            <c:idx val="4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46A-4BDC-BA97-DA6A023340E5}"/>
              </c:ext>
            </c:extLst>
          </c:dPt>
          <c:dPt>
            <c:idx val="5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46A-4BDC-BA97-DA6A023340E5}"/>
              </c:ext>
            </c:extLst>
          </c:dPt>
          <c:dPt>
            <c:idx val="6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46A-4BDC-BA97-DA6A023340E5}"/>
              </c:ext>
            </c:extLst>
          </c:dPt>
          <c:dPt>
            <c:idx val="7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46A-4BDC-BA97-DA6A023340E5}"/>
              </c:ext>
            </c:extLst>
          </c:dPt>
          <c:dPt>
            <c:idx val="8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46A-4BDC-BA97-DA6A023340E5}"/>
              </c:ext>
            </c:extLst>
          </c:dPt>
          <c:dPt>
            <c:idx val="9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46A-4BDC-BA97-DA6A023340E5}"/>
              </c:ext>
            </c:extLst>
          </c:dPt>
          <c:dPt>
            <c:idx val="10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46A-4BDC-BA97-DA6A023340E5}"/>
              </c:ext>
            </c:extLst>
          </c:dPt>
          <c:dPt>
            <c:idx val="11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46A-4BDC-BA97-DA6A023340E5}"/>
              </c:ext>
            </c:extLst>
          </c:dPt>
          <c:dPt>
            <c:idx val="12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46A-4BDC-BA97-DA6A023340E5}"/>
              </c:ext>
            </c:extLst>
          </c:dPt>
          <c:dPt>
            <c:idx val="13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46A-4BDC-BA97-DA6A023340E5}"/>
              </c:ext>
            </c:extLst>
          </c:dPt>
          <c:dPt>
            <c:idx val="14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46A-4BDC-BA97-DA6A023340E5}"/>
              </c:ext>
            </c:extLst>
          </c:dPt>
          <c:dPt>
            <c:idx val="15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46A-4BDC-BA97-DA6A023340E5}"/>
              </c:ext>
            </c:extLst>
          </c:dPt>
          <c:dPt>
            <c:idx val="16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46A-4BDC-BA97-DA6A023340E5}"/>
              </c:ext>
            </c:extLst>
          </c:dPt>
          <c:dPt>
            <c:idx val="17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46A-4BDC-BA97-DA6A023340E5}"/>
              </c:ext>
            </c:extLst>
          </c:dPt>
          <c:dPt>
            <c:idx val="18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46A-4BDC-BA97-DA6A023340E5}"/>
              </c:ext>
            </c:extLst>
          </c:dPt>
          <c:dPt>
            <c:idx val="19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46A-4BDC-BA97-DA6A023340E5}"/>
              </c:ext>
            </c:extLst>
          </c:dPt>
          <c:val>
            <c:numRef>
              <c:f>initiatives!$AM$10:$AM$29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C-41E3-AACD-3AB1EF15D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spPr>
            <a:ln w="3175"/>
          </c:spPr>
          <c:dPt>
            <c:idx val="0"/>
            <c:bubble3D val="0"/>
            <c:spPr>
              <a:solidFill>
                <a:srgbClr val="336699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FCA-4B26-91DD-51438C12521C}"/>
              </c:ext>
            </c:extLst>
          </c:dPt>
          <c:dPt>
            <c:idx val="1"/>
            <c:bubble3D val="0"/>
            <c:spPr>
              <a:noFill/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8FCA-4B26-91DD-51438C12521C}"/>
              </c:ext>
            </c:extLst>
          </c:dPt>
          <c:val>
            <c:numRef>
              <c:f>Data_initiatives!$D$13:$E$13</c:f>
              <c:numCache>
                <c:formatCode>0%</c:formatCode>
                <c:ptCount val="2"/>
                <c:pt idx="0">
                  <c:v>0.88</c:v>
                </c:pt>
                <c:pt idx="1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FCA-4B26-91DD-51438C125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431672569313105E-2"/>
          <c:y val="3.597971786373419E-2"/>
          <c:w val="0.84008355396623458"/>
          <c:h val="0.93157908181185378"/>
        </c:manualLayout>
      </c:layout>
      <c:doughnutChart>
        <c:varyColors val="1"/>
        <c:ser>
          <c:idx val="0"/>
          <c:order val="0"/>
          <c:spPr>
            <a:solidFill>
              <a:schemeClr val="bg2"/>
            </a:solidFill>
            <a:ln w="3175"/>
          </c:spPr>
          <c:dPt>
            <c:idx val="0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FB-4C02-A240-2A6CFFBBDB92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FB-4C02-A240-2A6CFFBBDB92}"/>
              </c:ext>
            </c:extLst>
          </c:dPt>
          <c:dPt>
            <c:idx val="2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FB-4C02-A240-2A6CFFBBDB92}"/>
              </c:ext>
            </c:extLst>
          </c:dPt>
          <c:dPt>
            <c:idx val="3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FB-4C02-A240-2A6CFFBBDB92}"/>
              </c:ext>
            </c:extLst>
          </c:dPt>
          <c:dPt>
            <c:idx val="4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9FB-4C02-A240-2A6CFFBBDB92}"/>
              </c:ext>
            </c:extLst>
          </c:dPt>
          <c:dPt>
            <c:idx val="5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9FB-4C02-A240-2A6CFFBBDB92}"/>
              </c:ext>
            </c:extLst>
          </c:dPt>
          <c:dPt>
            <c:idx val="6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9FB-4C02-A240-2A6CFFBBDB92}"/>
              </c:ext>
            </c:extLst>
          </c:dPt>
          <c:dPt>
            <c:idx val="7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9FB-4C02-A240-2A6CFFBBDB92}"/>
              </c:ext>
            </c:extLst>
          </c:dPt>
          <c:dPt>
            <c:idx val="8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9FB-4C02-A240-2A6CFFBBDB92}"/>
              </c:ext>
            </c:extLst>
          </c:dPt>
          <c:dPt>
            <c:idx val="9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9FB-4C02-A240-2A6CFFBBDB92}"/>
              </c:ext>
            </c:extLst>
          </c:dPt>
          <c:dPt>
            <c:idx val="10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9FB-4C02-A240-2A6CFFBBDB92}"/>
              </c:ext>
            </c:extLst>
          </c:dPt>
          <c:dPt>
            <c:idx val="11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9FB-4C02-A240-2A6CFFBBDB92}"/>
              </c:ext>
            </c:extLst>
          </c:dPt>
          <c:dPt>
            <c:idx val="12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9FB-4C02-A240-2A6CFFBBDB92}"/>
              </c:ext>
            </c:extLst>
          </c:dPt>
          <c:dPt>
            <c:idx val="13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9FB-4C02-A240-2A6CFFBBDB92}"/>
              </c:ext>
            </c:extLst>
          </c:dPt>
          <c:dPt>
            <c:idx val="14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9FB-4C02-A240-2A6CFFBBDB92}"/>
              </c:ext>
            </c:extLst>
          </c:dPt>
          <c:dPt>
            <c:idx val="15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9FB-4C02-A240-2A6CFFBBDB92}"/>
              </c:ext>
            </c:extLst>
          </c:dPt>
          <c:dPt>
            <c:idx val="16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9FB-4C02-A240-2A6CFFBBDB92}"/>
              </c:ext>
            </c:extLst>
          </c:dPt>
          <c:dPt>
            <c:idx val="17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9FB-4C02-A240-2A6CFFBBDB92}"/>
              </c:ext>
            </c:extLst>
          </c:dPt>
          <c:dPt>
            <c:idx val="18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9FB-4C02-A240-2A6CFFBBDB92}"/>
              </c:ext>
            </c:extLst>
          </c:dPt>
          <c:dPt>
            <c:idx val="19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9FB-4C02-A240-2A6CFFBBDB92}"/>
              </c:ext>
            </c:extLst>
          </c:dPt>
          <c:val>
            <c:numRef>
              <c:f>initiatives!$AM$10:$AM$29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C-41E3-AACD-3AB1EF15D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spPr>
            <a:ln w="3175"/>
          </c:spPr>
          <c:dPt>
            <c:idx val="0"/>
            <c:bubble3D val="0"/>
            <c:spPr>
              <a:solidFill>
                <a:srgbClr val="336699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B5BB-4175-8F17-610454B04626}"/>
              </c:ext>
            </c:extLst>
          </c:dPt>
          <c:dPt>
            <c:idx val="1"/>
            <c:bubble3D val="0"/>
            <c:spPr>
              <a:noFill/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5BB-4175-8F17-610454B04626}"/>
              </c:ext>
            </c:extLst>
          </c:dPt>
          <c:val>
            <c:numRef>
              <c:f>Data_initiatives!$D$9:$E$9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5BB-4175-8F17-610454B04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431672569313105E-2"/>
          <c:y val="3.597971786373419E-2"/>
          <c:w val="0.84008355396623458"/>
          <c:h val="0.93157908181185378"/>
        </c:manualLayout>
      </c:layout>
      <c:doughnutChart>
        <c:varyColors val="1"/>
        <c:ser>
          <c:idx val="0"/>
          <c:order val="0"/>
          <c:spPr>
            <a:solidFill>
              <a:schemeClr val="bg2"/>
            </a:solidFill>
            <a:ln w="3175"/>
          </c:spPr>
          <c:dPt>
            <c:idx val="0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6A-4BDC-BA97-DA6A023340E5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6A-4BDC-BA97-DA6A023340E5}"/>
              </c:ext>
            </c:extLst>
          </c:dPt>
          <c:dPt>
            <c:idx val="2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6A-4BDC-BA97-DA6A023340E5}"/>
              </c:ext>
            </c:extLst>
          </c:dPt>
          <c:dPt>
            <c:idx val="3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6A-4BDC-BA97-DA6A023340E5}"/>
              </c:ext>
            </c:extLst>
          </c:dPt>
          <c:dPt>
            <c:idx val="4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46A-4BDC-BA97-DA6A023340E5}"/>
              </c:ext>
            </c:extLst>
          </c:dPt>
          <c:dPt>
            <c:idx val="5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46A-4BDC-BA97-DA6A023340E5}"/>
              </c:ext>
            </c:extLst>
          </c:dPt>
          <c:dPt>
            <c:idx val="6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46A-4BDC-BA97-DA6A023340E5}"/>
              </c:ext>
            </c:extLst>
          </c:dPt>
          <c:dPt>
            <c:idx val="7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46A-4BDC-BA97-DA6A023340E5}"/>
              </c:ext>
            </c:extLst>
          </c:dPt>
          <c:dPt>
            <c:idx val="8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46A-4BDC-BA97-DA6A023340E5}"/>
              </c:ext>
            </c:extLst>
          </c:dPt>
          <c:dPt>
            <c:idx val="9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46A-4BDC-BA97-DA6A023340E5}"/>
              </c:ext>
            </c:extLst>
          </c:dPt>
          <c:dPt>
            <c:idx val="10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46A-4BDC-BA97-DA6A023340E5}"/>
              </c:ext>
            </c:extLst>
          </c:dPt>
          <c:dPt>
            <c:idx val="11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46A-4BDC-BA97-DA6A023340E5}"/>
              </c:ext>
            </c:extLst>
          </c:dPt>
          <c:dPt>
            <c:idx val="12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46A-4BDC-BA97-DA6A023340E5}"/>
              </c:ext>
            </c:extLst>
          </c:dPt>
          <c:dPt>
            <c:idx val="13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46A-4BDC-BA97-DA6A023340E5}"/>
              </c:ext>
            </c:extLst>
          </c:dPt>
          <c:dPt>
            <c:idx val="14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46A-4BDC-BA97-DA6A023340E5}"/>
              </c:ext>
            </c:extLst>
          </c:dPt>
          <c:dPt>
            <c:idx val="15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46A-4BDC-BA97-DA6A023340E5}"/>
              </c:ext>
            </c:extLst>
          </c:dPt>
          <c:dPt>
            <c:idx val="16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46A-4BDC-BA97-DA6A023340E5}"/>
              </c:ext>
            </c:extLst>
          </c:dPt>
          <c:dPt>
            <c:idx val="17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46A-4BDC-BA97-DA6A023340E5}"/>
              </c:ext>
            </c:extLst>
          </c:dPt>
          <c:dPt>
            <c:idx val="18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46A-4BDC-BA97-DA6A023340E5}"/>
              </c:ext>
            </c:extLst>
          </c:dPt>
          <c:dPt>
            <c:idx val="19"/>
            <c:bubble3D val="0"/>
            <c:spPr>
              <a:solidFill>
                <a:schemeClr val="bg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46A-4BDC-BA97-DA6A023340E5}"/>
              </c:ext>
            </c:extLst>
          </c:dPt>
          <c:val>
            <c:numRef>
              <c:f>initiatives!$AM$10:$AM$29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C-41E3-AACD-3AB1EF15D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spPr>
            <a:ln w="3175"/>
          </c:spPr>
          <c:dPt>
            <c:idx val="0"/>
            <c:bubble3D val="0"/>
            <c:spPr>
              <a:solidFill>
                <a:srgbClr val="336699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726-4598-B2A5-2FACC3DC717F}"/>
              </c:ext>
            </c:extLst>
          </c:dPt>
          <c:dPt>
            <c:idx val="1"/>
            <c:bubble3D val="0"/>
            <c:spPr>
              <a:noFill/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1726-4598-B2A5-2FACC3DC717F}"/>
              </c:ext>
            </c:extLst>
          </c:dPt>
          <c:val>
            <c:numRef>
              <c:f>Data_initiatives!$D$14:$E$14</c:f>
              <c:numCache>
                <c:formatCode>0%</c:formatCode>
                <c:ptCount val="2"/>
                <c:pt idx="0">
                  <c:v>0.04</c:v>
                </c:pt>
                <c:pt idx="1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726-4598-B2A5-2FACC3DC7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Initiatives Progress</a:t>
            </a:r>
          </a:p>
        </c:rich>
      </c:tx>
      <c:layout>
        <c:manualLayout>
          <c:xMode val="edge"/>
          <c:yMode val="edge"/>
          <c:x val="0.23608370933970338"/>
          <c:y val="1.2391573729863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085486154118375"/>
          <c:y val="0.14306071871127632"/>
          <c:w val="0.52638053319177802"/>
          <c:h val="0.69662256437276193"/>
        </c:manualLayout>
      </c:layout>
      <c:pieChart>
        <c:varyColors val="1"/>
        <c:ser>
          <c:idx val="0"/>
          <c:order val="0"/>
          <c:spPr>
            <a:ln w="3175"/>
          </c:spPr>
          <c:dPt>
            <c:idx val="0"/>
            <c:bubble3D val="0"/>
            <c:spPr>
              <a:solidFill>
                <a:srgbClr val="006666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D7-4F49-A3B8-47750F99BCCD}"/>
              </c:ext>
            </c:extLst>
          </c:dPt>
          <c:dPt>
            <c:idx val="1"/>
            <c:bubble3D val="0"/>
            <c:spPr>
              <a:solidFill>
                <a:srgbClr val="BA9791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D7-4F49-A3B8-47750F99BCCD}"/>
              </c:ext>
            </c:extLst>
          </c:dPt>
          <c:dPt>
            <c:idx val="2"/>
            <c:bubble3D val="0"/>
            <c:spPr>
              <a:solidFill>
                <a:srgbClr val="415987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D7-4F49-A3B8-47750F99BC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Data_initiatives!$L$4:$L$6</c:f>
              <c:strCache>
                <c:ptCount val="3"/>
                <c:pt idx="0">
                  <c:v>Completed</c:v>
                </c:pt>
                <c:pt idx="1">
                  <c:v>On Progress</c:v>
                </c:pt>
                <c:pt idx="2">
                  <c:v>Pending</c:v>
                </c:pt>
              </c:strCache>
            </c:strRef>
          </c:cat>
          <c:val>
            <c:numRef>
              <c:f>Data_initiatives!$M$4:$M$6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D7-4F49-A3B8-47750F99B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Initiatives Managers</a:t>
            </a:r>
          </a:p>
        </c:rich>
      </c:tx>
      <c:layout>
        <c:manualLayout>
          <c:xMode val="edge"/>
          <c:yMode val="edge"/>
          <c:x val="0.21698347565709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74337362759226E-2"/>
          <c:y val="0.13635802469135805"/>
          <c:w val="0.92296181287198253"/>
          <c:h val="0.720442791873238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159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Data_initiatives!$L$8:$L$11</c:f>
              <c:strCache>
                <c:ptCount val="4"/>
                <c:pt idx="0">
                  <c:v>Mohammed</c:v>
                </c:pt>
                <c:pt idx="1">
                  <c:v>Abdullah</c:v>
                </c:pt>
                <c:pt idx="2">
                  <c:v>Nasser</c:v>
                </c:pt>
                <c:pt idx="3">
                  <c:v>Abdulrazaq</c:v>
                </c:pt>
              </c:strCache>
            </c:strRef>
          </c:cat>
          <c:val>
            <c:numRef>
              <c:f>Data_initiatives!$M$8:$M$11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1-407A-9FD6-50C161669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27"/>
        <c:axId val="704789840"/>
        <c:axId val="455004032"/>
      </c:barChart>
      <c:catAx>
        <c:axId val="7047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04032"/>
        <c:crosses val="autoZero"/>
        <c:auto val="1"/>
        <c:lblAlgn val="ctr"/>
        <c:lblOffset val="100"/>
        <c:noMultiLvlLbl val="0"/>
      </c:catAx>
      <c:valAx>
        <c:axId val="455004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478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 of Leave</a:t>
            </a:r>
          </a:p>
        </c:rich>
      </c:tx>
      <c:layout>
        <c:manualLayout>
          <c:xMode val="edge"/>
          <c:yMode val="edge"/>
          <c:x val="0.69893100097181726"/>
          <c:y val="1.6420361247947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430384977388031E-2"/>
          <c:y val="5.7617366794667911E-2"/>
          <c:w val="0.54451816208159165"/>
          <c:h val="0.86908317494795906"/>
        </c:manualLayout>
      </c:layout>
      <c:pieChart>
        <c:varyColors val="1"/>
        <c:ser>
          <c:idx val="0"/>
          <c:order val="0"/>
          <c:tx>
            <c:strRef>
              <c:f>'Data_Employee Relation'!$S$4</c:f>
              <c:strCache>
                <c:ptCount val="1"/>
                <c:pt idx="0">
                  <c:v>Count</c:v>
                </c:pt>
              </c:strCache>
            </c:strRef>
          </c:tx>
          <c:spPr>
            <a:ln w="3175"/>
          </c:spPr>
          <c:dPt>
            <c:idx val="0"/>
            <c:bubble3D val="0"/>
            <c:spPr>
              <a:solidFill>
                <a:srgbClr val="7D6878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63-46C3-A55F-ADA63BB8D644}"/>
              </c:ext>
            </c:extLst>
          </c:dPt>
          <c:dPt>
            <c:idx val="1"/>
            <c:bubble3D val="0"/>
            <c:spPr>
              <a:solidFill>
                <a:srgbClr val="597068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63-46C3-A55F-ADA63BB8D644}"/>
              </c:ext>
            </c:extLst>
          </c:dPt>
          <c:dPt>
            <c:idx val="2"/>
            <c:bubble3D val="0"/>
            <c:spPr>
              <a:solidFill>
                <a:srgbClr val="9984BA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63-46C3-A55F-ADA63BB8D644}"/>
              </c:ext>
            </c:extLst>
          </c:dPt>
          <c:dPt>
            <c:idx val="3"/>
            <c:bubble3D val="0"/>
            <c:spPr>
              <a:solidFill>
                <a:srgbClr val="006666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63-46C3-A55F-ADA63BB8D6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'Data_Employee Relation'!$R$5:$R$8</c:f>
              <c:strCache>
                <c:ptCount val="4"/>
                <c:pt idx="0">
                  <c:v>Resignation</c:v>
                </c:pt>
                <c:pt idx="1">
                  <c:v>Termination</c:v>
                </c:pt>
                <c:pt idx="2">
                  <c:v>Retirement</c:v>
                </c:pt>
                <c:pt idx="3">
                  <c:v>Other</c:v>
                </c:pt>
              </c:strCache>
            </c:strRef>
          </c:cat>
          <c:val>
            <c:numRef>
              <c:f>'Data_Employee Relation'!$S$5:$S$8</c:f>
              <c:numCache>
                <c:formatCode>General</c:formatCode>
                <c:ptCount val="4"/>
                <c:pt idx="0">
                  <c:v>130</c:v>
                </c:pt>
                <c:pt idx="1">
                  <c:v>40</c:v>
                </c:pt>
                <c:pt idx="2">
                  <c:v>15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63-46C3-A55F-ADA63BB8D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552606850069669"/>
          <c:y val="0.30537540566049931"/>
          <c:w val="0.31245747059395351"/>
          <c:h val="0.554191070943718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Trainees</a:t>
            </a:r>
          </a:p>
        </c:rich>
      </c:tx>
      <c:layout>
        <c:manualLayout>
          <c:xMode val="edge"/>
          <c:yMode val="edge"/>
          <c:x val="0.41003204974631718"/>
          <c:y val="1.7452006980802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187288708586883E-2"/>
          <c:y val="0.18403141361256548"/>
          <c:w val="0.92562542258282621"/>
          <c:h val="0.6135404213216803"/>
        </c:manualLayout>
      </c:layout>
      <c:lineChart>
        <c:grouping val="standard"/>
        <c:varyColors val="0"/>
        <c:ser>
          <c:idx val="0"/>
          <c:order val="0"/>
          <c:tx>
            <c:strRef>
              <c:f>Data_Training!$D$3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rgbClr val="45546B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Data_Training!$C$4:$C$15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Data_Training!$D$4:$D$15</c:f>
              <c:numCache>
                <c:formatCode>General</c:formatCode>
                <c:ptCount val="12"/>
                <c:pt idx="0">
                  <c:v>92</c:v>
                </c:pt>
                <c:pt idx="1">
                  <c:v>101</c:v>
                </c:pt>
                <c:pt idx="2">
                  <c:v>129</c:v>
                </c:pt>
                <c:pt idx="3">
                  <c:v>152</c:v>
                </c:pt>
                <c:pt idx="4">
                  <c:v>120</c:v>
                </c:pt>
                <c:pt idx="5">
                  <c:v>100</c:v>
                </c:pt>
                <c:pt idx="6">
                  <c:v>99</c:v>
                </c:pt>
                <c:pt idx="7">
                  <c:v>158</c:v>
                </c:pt>
                <c:pt idx="8">
                  <c:v>154</c:v>
                </c:pt>
                <c:pt idx="9">
                  <c:v>84</c:v>
                </c:pt>
                <c:pt idx="10">
                  <c:v>140</c:v>
                </c:pt>
                <c:pt idx="11">
                  <c:v>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78-4D17-8EDB-A62BFE11F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88060799"/>
        <c:axId val="513751615"/>
      </c:lineChart>
      <c:catAx>
        <c:axId val="4880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51615"/>
        <c:crosses val="autoZero"/>
        <c:auto val="1"/>
        <c:lblAlgn val="ctr"/>
        <c:lblOffset val="100"/>
        <c:noMultiLvlLbl val="0"/>
      </c:catAx>
      <c:valAx>
        <c:axId val="513751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806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Trained</a:t>
            </a:r>
            <a:r>
              <a:rPr lang="en-US" baseline="0"/>
              <a:t> by Department</a:t>
            </a:r>
            <a:endParaRPr lang="en-US"/>
          </a:p>
        </c:rich>
      </c:tx>
      <c:layout>
        <c:manualLayout>
          <c:xMode val="edge"/>
          <c:yMode val="edge"/>
          <c:x val="0.21771885521885526"/>
          <c:y val="1.7452006980802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296296296296294E-2"/>
          <c:y val="0.17530541012216405"/>
          <c:w val="0.90740740740740744"/>
          <c:h val="0.65463921067458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Data_Training!$G$3</c:f>
              <c:strCache>
                <c:ptCount val="1"/>
                <c:pt idx="0">
                  <c:v>Trained</c:v>
                </c:pt>
              </c:strCache>
            </c:strRef>
          </c:tx>
          <c:spPr>
            <a:solidFill>
              <a:srgbClr val="45546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Data_Training!$F$4:$F$9</c:f>
              <c:strCache>
                <c:ptCount val="6"/>
                <c:pt idx="0">
                  <c:v>Plants</c:v>
                </c:pt>
                <c:pt idx="1">
                  <c:v>Finance</c:v>
                </c:pt>
                <c:pt idx="2">
                  <c:v>Sales</c:v>
                </c:pt>
                <c:pt idx="3">
                  <c:v>Logistics</c:v>
                </c:pt>
                <c:pt idx="4">
                  <c:v>HR</c:v>
                </c:pt>
                <c:pt idx="5">
                  <c:v>Warehouse</c:v>
                </c:pt>
              </c:strCache>
            </c:strRef>
          </c:cat>
          <c:val>
            <c:numRef>
              <c:f>Data_Training!$G$4:$G$9</c:f>
              <c:numCache>
                <c:formatCode>General</c:formatCode>
                <c:ptCount val="6"/>
                <c:pt idx="0">
                  <c:v>400</c:v>
                </c:pt>
                <c:pt idx="1">
                  <c:v>370</c:v>
                </c:pt>
                <c:pt idx="2">
                  <c:v>339</c:v>
                </c:pt>
                <c:pt idx="3">
                  <c:v>300</c:v>
                </c:pt>
                <c:pt idx="4">
                  <c:v>200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4-4C27-B89D-71FAC33C5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7"/>
        <c:axId val="477556927"/>
        <c:axId val="636966655"/>
      </c:barChart>
      <c:catAx>
        <c:axId val="47755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66655"/>
        <c:crosses val="autoZero"/>
        <c:auto val="1"/>
        <c:lblAlgn val="ctr"/>
        <c:lblOffset val="100"/>
        <c:noMultiLvlLbl val="0"/>
      </c:catAx>
      <c:valAx>
        <c:axId val="6369666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755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Courses</a:t>
            </a:r>
          </a:p>
        </c:rich>
      </c:tx>
      <c:layout>
        <c:manualLayout>
          <c:xMode val="edge"/>
          <c:yMode val="edge"/>
          <c:x val="0.5975635499690977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218385545843463E-2"/>
          <c:y val="8.4160104986876635E-2"/>
          <c:w val="0.50408509716102001"/>
          <c:h val="0.86755698300870288"/>
        </c:manualLayout>
      </c:layout>
      <c:doughnutChart>
        <c:varyColors val="1"/>
        <c:ser>
          <c:idx val="0"/>
          <c:order val="0"/>
          <c:tx>
            <c:strRef>
              <c:f>Data_Training!$J$3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noFill/>
            </a:ln>
          </c:spPr>
          <c:explosion val="1"/>
          <c:dPt>
            <c:idx val="0"/>
            <c:bubble3D val="0"/>
            <c:spPr>
              <a:solidFill>
                <a:srgbClr val="BA979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63-4D48-B6D5-BFACBE6E10F0}"/>
              </c:ext>
            </c:extLst>
          </c:dPt>
          <c:dPt>
            <c:idx val="1"/>
            <c:bubble3D val="0"/>
            <c:spPr>
              <a:solidFill>
                <a:srgbClr val="59706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63-4D48-B6D5-BFACBE6E10F0}"/>
              </c:ext>
            </c:extLst>
          </c:dPt>
          <c:dPt>
            <c:idx val="2"/>
            <c:bubble3D val="0"/>
            <c:spPr>
              <a:solidFill>
                <a:srgbClr val="45546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63-4D48-B6D5-BFACBE6E10F0}"/>
              </c:ext>
            </c:extLst>
          </c:dPt>
          <c:dPt>
            <c:idx val="3"/>
            <c:bubble3D val="0"/>
            <c:spPr>
              <a:solidFill>
                <a:srgbClr val="00666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63-4D48-B6D5-BFACBE6E10F0}"/>
              </c:ext>
            </c:extLst>
          </c:dPt>
          <c:dPt>
            <c:idx val="4"/>
            <c:bubble3D val="0"/>
            <c:spPr>
              <a:solidFill>
                <a:srgbClr val="9984B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63-4D48-B6D5-BFACBE6E10F0}"/>
              </c:ext>
            </c:extLst>
          </c:dPt>
          <c:dPt>
            <c:idx val="5"/>
            <c:bubble3D val="0"/>
            <c:spPr>
              <a:solidFill>
                <a:srgbClr val="7D687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63-4D48-B6D5-BFACBE6E10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Data_Training!$I$4:$I$9</c:f>
              <c:strCache>
                <c:ptCount val="6"/>
                <c:pt idx="0">
                  <c:v>Soft Skills</c:v>
                </c:pt>
                <c:pt idx="1">
                  <c:v>Leadership</c:v>
                </c:pt>
                <c:pt idx="2">
                  <c:v>Technical</c:v>
                </c:pt>
                <c:pt idx="3">
                  <c:v>Product Knowledge</c:v>
                </c:pt>
                <c:pt idx="4">
                  <c:v>Workshops</c:v>
                </c:pt>
                <c:pt idx="5">
                  <c:v>Orientation</c:v>
                </c:pt>
              </c:strCache>
            </c:strRef>
          </c:cat>
          <c:val>
            <c:numRef>
              <c:f>Data_Training!$J$4:$J$9</c:f>
              <c:numCache>
                <c:formatCode>General</c:formatCode>
                <c:ptCount val="6"/>
                <c:pt idx="0">
                  <c:v>30</c:v>
                </c:pt>
                <c:pt idx="1">
                  <c:v>12</c:v>
                </c:pt>
                <c:pt idx="2">
                  <c:v>78</c:v>
                </c:pt>
                <c:pt idx="3">
                  <c:v>64</c:v>
                </c:pt>
                <c:pt idx="4">
                  <c:v>20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63-4D48-B6D5-BFACBE6E1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2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40029056001027"/>
          <c:y val="0.16920845420638209"/>
          <c:w val="0.40870476052878713"/>
          <c:h val="0.750091172813924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Skill Matrices</a:t>
            </a:r>
            <a:r>
              <a:rPr lang="en-GB" baseline="0"/>
              <a:t> Complateness </a:t>
            </a:r>
            <a:endParaRPr lang="en-GB"/>
          </a:p>
        </c:rich>
      </c:tx>
      <c:layout>
        <c:manualLayout>
          <c:xMode val="edge"/>
          <c:yMode val="edge"/>
          <c:x val="0.2069725237048071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29129129129129E-2"/>
          <c:y val="0.16881305121220036"/>
          <c:w val="0.91741741741741745"/>
          <c:h val="0.71674503364804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Data_Training!$G$13</c:f>
              <c:strCache>
                <c:ptCount val="1"/>
                <c:pt idx="0">
                  <c:v>Trained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Data_Training!$F$14:$F$19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HR</c:v>
                </c:pt>
                <c:pt idx="3">
                  <c:v>Logistics</c:v>
                </c:pt>
                <c:pt idx="4">
                  <c:v>Sales</c:v>
                </c:pt>
                <c:pt idx="5">
                  <c:v>Plants</c:v>
                </c:pt>
              </c:strCache>
            </c:strRef>
          </c:cat>
          <c:val>
            <c:numRef>
              <c:f>Data_Training!$G$14:$G$19</c:f>
              <c:numCache>
                <c:formatCode>0%</c:formatCode>
                <c:ptCount val="6"/>
                <c:pt idx="0">
                  <c:v>0.4</c:v>
                </c:pt>
                <c:pt idx="1">
                  <c:v>0.88</c:v>
                </c:pt>
                <c:pt idx="2">
                  <c:v>0.9</c:v>
                </c:pt>
                <c:pt idx="3">
                  <c:v>0.67</c:v>
                </c:pt>
                <c:pt idx="4">
                  <c:v>0.5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8-44A9-AB3C-8657EA595D06}"/>
            </c:ext>
          </c:extLst>
        </c:ser>
        <c:ser>
          <c:idx val="1"/>
          <c:order val="1"/>
          <c:tx>
            <c:strRef>
              <c:f>Data_Training!$H$13</c:f>
              <c:strCache>
                <c:ptCount val="1"/>
                <c:pt idx="0">
                  <c:v>Column1</c:v>
                </c:pt>
              </c:strCache>
            </c:strRef>
          </c:tx>
          <c:spPr>
            <a:pattFill prst="pct25">
              <a:fgClr>
                <a:srgbClr val="00666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Data_Training!$F$14:$F$19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HR</c:v>
                </c:pt>
                <c:pt idx="3">
                  <c:v>Logistics</c:v>
                </c:pt>
                <c:pt idx="4">
                  <c:v>Sales</c:v>
                </c:pt>
                <c:pt idx="5">
                  <c:v>Plants</c:v>
                </c:pt>
              </c:strCache>
            </c:strRef>
          </c:cat>
          <c:val>
            <c:numRef>
              <c:f>Data_Training!$H$14:$H$19</c:f>
              <c:numCache>
                <c:formatCode>0%</c:formatCode>
                <c:ptCount val="6"/>
                <c:pt idx="0">
                  <c:v>0.6</c:v>
                </c:pt>
                <c:pt idx="1">
                  <c:v>0.12</c:v>
                </c:pt>
                <c:pt idx="2">
                  <c:v>9.9999999999999978E-2</c:v>
                </c:pt>
                <c:pt idx="3">
                  <c:v>0.32999999999999996</c:v>
                </c:pt>
                <c:pt idx="4">
                  <c:v>0.5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8-44A9-AB3C-8657EA595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100"/>
        <c:axId val="638259327"/>
        <c:axId val="761698927"/>
      </c:barChart>
      <c:catAx>
        <c:axId val="63825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98927"/>
        <c:crosses val="autoZero"/>
        <c:auto val="1"/>
        <c:lblAlgn val="ctr"/>
        <c:lblOffset val="100"/>
        <c:noMultiLvlLbl val="0"/>
      </c:catAx>
      <c:valAx>
        <c:axId val="761698927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63825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Rate</a:t>
            </a:r>
          </a:p>
        </c:rich>
      </c:tx>
      <c:layout>
        <c:manualLayout>
          <c:xMode val="edge"/>
          <c:yMode val="edge"/>
          <c:x val="0.31228464419475649"/>
          <c:y val="1.937984496124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198501872659173E-2"/>
          <c:y val="0.23343023255813958"/>
          <c:w val="0.91760299625468167"/>
          <c:h val="0.54178035158395899"/>
        </c:manualLayout>
      </c:layout>
      <c:lineChart>
        <c:grouping val="standard"/>
        <c:varyColors val="0"/>
        <c:ser>
          <c:idx val="0"/>
          <c:order val="0"/>
          <c:tx>
            <c:strRef>
              <c:f>Data_Training!$M$20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>
              <a:solidFill>
                <a:srgbClr val="45546B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Data_Training!$L$21:$L$32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Data_Training!$M$21:$M$32</c:f>
              <c:numCache>
                <c:formatCode>0%</c:formatCode>
                <c:ptCount val="12"/>
                <c:pt idx="0">
                  <c:v>0.9</c:v>
                </c:pt>
                <c:pt idx="1">
                  <c:v>0.92</c:v>
                </c:pt>
                <c:pt idx="2">
                  <c:v>0.85</c:v>
                </c:pt>
                <c:pt idx="3">
                  <c:v>0.88</c:v>
                </c:pt>
                <c:pt idx="4">
                  <c:v>0.9</c:v>
                </c:pt>
                <c:pt idx="5">
                  <c:v>0.99</c:v>
                </c:pt>
                <c:pt idx="6">
                  <c:v>1</c:v>
                </c:pt>
                <c:pt idx="7">
                  <c:v>0.9</c:v>
                </c:pt>
                <c:pt idx="8">
                  <c:v>0.88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A21-41C0-8D7B-B60A25FD1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27399487"/>
        <c:axId val="761710159"/>
      </c:lineChart>
      <c:catAx>
        <c:axId val="52739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10159"/>
        <c:crosses val="autoZero"/>
        <c:auto val="1"/>
        <c:lblAlgn val="ctr"/>
        <c:lblOffset val="100"/>
        <c:noMultiLvlLbl val="0"/>
      </c:catAx>
      <c:valAx>
        <c:axId val="761710159"/>
        <c:scaling>
          <c:orientation val="minMax"/>
          <c:max val="1.1000000000000001"/>
          <c:min val="0.60000000000000009"/>
        </c:scaling>
        <c:delete val="1"/>
        <c:axPos val="l"/>
        <c:numFmt formatCode="0%" sourceLinked="1"/>
        <c:majorTickMark val="out"/>
        <c:minorTickMark val="none"/>
        <c:tickLblPos val="nextTo"/>
        <c:crossAx val="52739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949275362318847E-2"/>
          <c:y val="3.8535645472061654E-2"/>
          <c:w val="0.89492753623188404"/>
          <c:h val="0.9518304431599229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5546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DE-4DFC-AAF5-812C69137146}"/>
              </c:ext>
            </c:extLst>
          </c:dPt>
          <c:dPt>
            <c:idx val="1"/>
            <c:bubble3D val="0"/>
            <c:spPr>
              <a:pattFill prst="pct25">
                <a:fgClr>
                  <a:srgbClr val="45546B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DE-4DFC-AAF5-812C69137146}"/>
              </c:ext>
            </c:extLst>
          </c:dPt>
          <c:val>
            <c:numRef>
              <c:f>Data_Training!$M$15:$N$15</c:f>
              <c:numCache>
                <c:formatCode>0%</c:formatCode>
                <c:ptCount val="2"/>
                <c:pt idx="0">
                  <c:v>0.9</c:v>
                </c:pt>
                <c:pt idx="1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DE-4DFC-AAF5-812C6913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1320802641623E-2"/>
          <c:y val="0.14762583095916432"/>
          <c:w val="0.8157570273473882"/>
          <c:h val="0.57637533556168741"/>
        </c:manualLayout>
      </c:layout>
      <c:pieChart>
        <c:varyColors val="1"/>
        <c:ser>
          <c:idx val="0"/>
          <c:order val="0"/>
          <c:tx>
            <c:strRef>
              <c:f>Data_Training!$G$22</c:f>
              <c:strCache>
                <c:ptCount val="1"/>
                <c:pt idx="0">
                  <c:v>%</c:v>
                </c:pt>
              </c:strCache>
            </c:strRef>
          </c:tx>
          <c:spPr>
            <a:ln w="3175"/>
          </c:spPr>
          <c:dPt>
            <c:idx val="0"/>
            <c:bubble3D val="0"/>
            <c:spPr>
              <a:solidFill>
                <a:srgbClr val="336699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DC-4A77-86EC-F1B4BA8A9238}"/>
              </c:ext>
            </c:extLst>
          </c:dPt>
          <c:dPt>
            <c:idx val="1"/>
            <c:bubble3D val="0"/>
            <c:spPr>
              <a:solidFill>
                <a:srgbClr val="7D6878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DC-4A77-86EC-F1B4BA8A9238}"/>
              </c:ext>
            </c:extLst>
          </c:dPt>
          <c:dPt>
            <c:idx val="2"/>
            <c:bubble3D val="0"/>
            <c:spPr>
              <a:solidFill>
                <a:srgbClr val="45546B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DC-4A77-86EC-F1B4BA8A9238}"/>
              </c:ext>
            </c:extLst>
          </c:dPt>
          <c:dPt>
            <c:idx val="3"/>
            <c:bubble3D val="0"/>
            <c:spPr>
              <a:solidFill>
                <a:srgbClr val="9984BA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DC-4A77-86EC-F1B4BA8A9238}"/>
              </c:ext>
            </c:extLst>
          </c:dPt>
          <c:dPt>
            <c:idx val="4"/>
            <c:bubble3D val="0"/>
            <c:spPr>
              <a:solidFill>
                <a:srgbClr val="006666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DC-4A77-86EC-F1B4BA8A92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Data_Training!$F$23:$F$27</c:f>
              <c:strCache>
                <c:ptCount val="5"/>
                <c:pt idx="0">
                  <c:v>In-House</c:v>
                </c:pt>
                <c:pt idx="1">
                  <c:v>External</c:v>
                </c:pt>
                <c:pt idx="2">
                  <c:v>E-Learning</c:v>
                </c:pt>
                <c:pt idx="3">
                  <c:v>Coaching</c:v>
                </c:pt>
                <c:pt idx="4">
                  <c:v>Other</c:v>
                </c:pt>
              </c:strCache>
            </c:strRef>
          </c:cat>
          <c:val>
            <c:numRef>
              <c:f>Data_Training!$G$23:$G$27</c:f>
              <c:numCache>
                <c:formatCode>0%</c:formatCode>
                <c:ptCount val="5"/>
                <c:pt idx="0">
                  <c:v>0.22</c:v>
                </c:pt>
                <c:pt idx="1">
                  <c:v>0.4</c:v>
                </c:pt>
                <c:pt idx="2">
                  <c:v>0.16</c:v>
                </c:pt>
                <c:pt idx="3">
                  <c:v>0.12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DC-4A77-86EC-F1B4BA8A9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Overtime (M)</a:t>
            </a:r>
          </a:p>
        </c:rich>
      </c:tx>
      <c:layout>
        <c:manualLayout>
          <c:xMode val="edge"/>
          <c:yMode val="edge"/>
          <c:x val="0.4076459192600924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179138321995464E-2"/>
          <c:y val="0.18957307060755341"/>
          <c:w val="0.93764172335600904"/>
          <c:h val="0.619964961276392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9984BA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'Data_Employee Relation'!$B$4:$B$15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'Data_Employee Relation'!$F$4:$F$15</c:f>
              <c:numCache>
                <c:formatCode>_(* #,##0.00_);_(* \(#,##0.00\);_(* "-"??_);_(@_)</c:formatCode>
                <c:ptCount val="12"/>
                <c:pt idx="0">
                  <c:v>6.5456E-2</c:v>
                </c:pt>
                <c:pt idx="1">
                  <c:v>0.84765400000000002</c:v>
                </c:pt>
                <c:pt idx="2">
                  <c:v>0.87654399999999999</c:v>
                </c:pt>
                <c:pt idx="3">
                  <c:v>3.4567839999999999</c:v>
                </c:pt>
                <c:pt idx="4">
                  <c:v>0.87654399999999999</c:v>
                </c:pt>
                <c:pt idx="5">
                  <c:v>9.8765440000000009</c:v>
                </c:pt>
                <c:pt idx="6">
                  <c:v>3.3456739999999998</c:v>
                </c:pt>
                <c:pt idx="7">
                  <c:v>7.6453340000000001</c:v>
                </c:pt>
                <c:pt idx="8">
                  <c:v>7.7765440000000003</c:v>
                </c:pt>
                <c:pt idx="9">
                  <c:v>8.4476589999999998</c:v>
                </c:pt>
                <c:pt idx="10">
                  <c:v>7.689044</c:v>
                </c:pt>
                <c:pt idx="11">
                  <c:v>2.3456739999999998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358-45E7-9EA1-5CC062C9A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597068"/>
              </a:solidFill>
              <a:round/>
            </a:ln>
            <a:effectLst/>
          </c:spPr>
        </c:dropLines>
        <c:smooth val="0"/>
        <c:axId val="775991567"/>
        <c:axId val="799703919"/>
      </c:lineChart>
      <c:catAx>
        <c:axId val="77599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03919"/>
        <c:crosses val="autoZero"/>
        <c:auto val="1"/>
        <c:lblAlgn val="ctr"/>
        <c:lblOffset val="100"/>
        <c:noMultiLvlLbl val="0"/>
      </c:catAx>
      <c:valAx>
        <c:axId val="799703919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77599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Employees on Leave</a:t>
            </a:r>
          </a:p>
        </c:rich>
      </c:tx>
      <c:layout>
        <c:manualLayout>
          <c:xMode val="edge"/>
          <c:yMode val="edge"/>
          <c:x val="0.31906731873359584"/>
          <c:y val="2.469135802469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807291666666664E-2"/>
          <c:y val="0.2727160493827161"/>
          <c:w val="0.92838541666666663"/>
          <c:h val="0.440885583746476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6666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'Data_Employee Relation'!$B$4:$B$15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'Data_Employee Relation'!$G$4:$G$15</c:f>
              <c:numCache>
                <c:formatCode>General</c:formatCode>
                <c:ptCount val="12"/>
                <c:pt idx="0">
                  <c:v>57</c:v>
                </c:pt>
                <c:pt idx="1">
                  <c:v>28</c:v>
                </c:pt>
                <c:pt idx="2">
                  <c:v>87</c:v>
                </c:pt>
                <c:pt idx="3">
                  <c:v>18</c:v>
                </c:pt>
                <c:pt idx="4">
                  <c:v>15</c:v>
                </c:pt>
                <c:pt idx="5">
                  <c:v>38</c:v>
                </c:pt>
                <c:pt idx="6">
                  <c:v>57</c:v>
                </c:pt>
                <c:pt idx="7">
                  <c:v>29</c:v>
                </c:pt>
                <c:pt idx="8">
                  <c:v>57</c:v>
                </c:pt>
                <c:pt idx="9">
                  <c:v>16</c:v>
                </c:pt>
                <c:pt idx="10">
                  <c:v>40</c:v>
                </c:pt>
                <c:pt idx="11">
                  <c:v>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6FC-4E01-9155-53E05CD58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84844783"/>
        <c:axId val="799711823"/>
      </c:lineChart>
      <c:catAx>
        <c:axId val="48484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11823"/>
        <c:crosses val="autoZero"/>
        <c:auto val="1"/>
        <c:lblAlgn val="ctr"/>
        <c:lblOffset val="100"/>
        <c:noMultiLvlLbl val="0"/>
      </c:catAx>
      <c:valAx>
        <c:axId val="799711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484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Incentive (M)</a:t>
            </a:r>
          </a:p>
        </c:rich>
      </c:tx>
      <c:layout>
        <c:manualLayout>
          <c:xMode val="edge"/>
          <c:yMode val="edge"/>
          <c:x val="0.37193550446998724"/>
          <c:y val="8.21018062397372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604086845466157E-2"/>
          <c:y val="0.15673234811165848"/>
          <c:w val="0.91079182630906774"/>
          <c:h val="0.652805683772287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666699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'Data_Employee Relation'!$B$4:$B$15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'Data_Employee Relation'!$H$4:$H$15</c:f>
              <c:numCache>
                <c:formatCode>0.00</c:formatCode>
                <c:ptCount val="12"/>
                <c:pt idx="0">
                  <c:v>0.83698399999999995</c:v>
                </c:pt>
                <c:pt idx="1">
                  <c:v>0.69390700000000005</c:v>
                </c:pt>
                <c:pt idx="2">
                  <c:v>1.5869530000000001</c:v>
                </c:pt>
                <c:pt idx="3">
                  <c:v>1.5488850000000001</c:v>
                </c:pt>
                <c:pt idx="4">
                  <c:v>0.82691800000000004</c:v>
                </c:pt>
                <c:pt idx="5">
                  <c:v>0.51334500000000005</c:v>
                </c:pt>
                <c:pt idx="6">
                  <c:v>1.5639050000000001</c:v>
                </c:pt>
                <c:pt idx="7">
                  <c:v>1.9444859999999999</c:v>
                </c:pt>
                <c:pt idx="8">
                  <c:v>0.72944799999999999</c:v>
                </c:pt>
                <c:pt idx="9">
                  <c:v>0.78356800000000004</c:v>
                </c:pt>
                <c:pt idx="10">
                  <c:v>0.50733799999999996</c:v>
                </c:pt>
                <c:pt idx="11">
                  <c:v>1.156682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B4-4D6E-BDB1-06B50D201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44911"/>
        <c:axId val="799789615"/>
      </c:lineChart>
      <c:catAx>
        <c:axId val="71824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89615"/>
        <c:crosses val="autoZero"/>
        <c:auto val="1"/>
        <c:lblAlgn val="ctr"/>
        <c:lblOffset val="100"/>
        <c:noMultiLvlLbl val="0"/>
      </c:catAx>
      <c:valAx>
        <c:axId val="79978961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1824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Violation per Department</a:t>
            </a:r>
          </a:p>
        </c:rich>
      </c:tx>
      <c:layout>
        <c:manualLayout>
          <c:xMode val="edge"/>
          <c:yMode val="edge"/>
          <c:x val="0.12307588389686583"/>
          <c:y val="2.45098039215686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'Data_Employee Relation'!$B$23:$B$28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HR</c:v>
                </c:pt>
                <c:pt idx="3">
                  <c:v>Logistics</c:v>
                </c:pt>
                <c:pt idx="4">
                  <c:v>Sales</c:v>
                </c:pt>
                <c:pt idx="5">
                  <c:v>Plants</c:v>
                </c:pt>
              </c:strCache>
            </c:strRef>
          </c:cat>
          <c:val>
            <c:numRef>
              <c:f>'Data_Employee Relation'!$G$23:$G$28</c:f>
              <c:numCache>
                <c:formatCode>General</c:formatCode>
                <c:ptCount val="6"/>
                <c:pt idx="0">
                  <c:v>35</c:v>
                </c:pt>
                <c:pt idx="1">
                  <c:v>16</c:v>
                </c:pt>
                <c:pt idx="2">
                  <c:v>5</c:v>
                </c:pt>
                <c:pt idx="3">
                  <c:v>23</c:v>
                </c:pt>
                <c:pt idx="4">
                  <c:v>40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5-4B4E-995F-A8C9CD539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718244511"/>
        <c:axId val="799730127"/>
      </c:barChart>
      <c:catAx>
        <c:axId val="7182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30127"/>
        <c:crosses val="autoZero"/>
        <c:auto val="1"/>
        <c:lblAlgn val="ctr"/>
        <c:lblOffset val="100"/>
        <c:noMultiLvlLbl val="0"/>
      </c:catAx>
      <c:valAx>
        <c:axId val="7997301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824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Length of Service</a:t>
            </a:r>
          </a:p>
        </c:rich>
      </c:tx>
      <c:layout>
        <c:manualLayout>
          <c:xMode val="edge"/>
          <c:yMode val="edge"/>
          <c:x val="0.12768797961838349"/>
          <c:y val="8.166152263374484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5546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'Data_Employee Relation'!$B$23:$B$28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HR</c:v>
                </c:pt>
                <c:pt idx="3">
                  <c:v>Logistics</c:v>
                </c:pt>
                <c:pt idx="4">
                  <c:v>Sales</c:v>
                </c:pt>
                <c:pt idx="5">
                  <c:v>Plants</c:v>
                </c:pt>
              </c:strCache>
            </c:strRef>
          </c:cat>
          <c:val>
            <c:numRef>
              <c:f>'Data_Employee Relation'!$H$23:$H$28</c:f>
              <c:numCache>
                <c:formatCode>_-* #,##0_-;\-* #,##0_-;_-* "-"???_-;_-@_-</c:formatCode>
                <c:ptCount val="6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F-49AF-83B6-B79B0BC8B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7"/>
        <c:axId val="717533839"/>
        <c:axId val="799758415"/>
      </c:barChart>
      <c:catAx>
        <c:axId val="71753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58415"/>
        <c:crosses val="autoZero"/>
        <c:auto val="1"/>
        <c:lblAlgn val="ctr"/>
        <c:lblOffset val="100"/>
        <c:noMultiLvlLbl val="0"/>
      </c:catAx>
      <c:valAx>
        <c:axId val="799758415"/>
        <c:scaling>
          <c:orientation val="minMax"/>
        </c:scaling>
        <c:delete val="1"/>
        <c:axPos val="l"/>
        <c:numFmt formatCode="_-* #,##0_-;\-* #,##0_-;_-* &quot;-&quot;???_-;_-@_-" sourceLinked="1"/>
        <c:majorTickMark val="none"/>
        <c:minorTickMark val="none"/>
        <c:tickLblPos val="nextTo"/>
        <c:crossAx val="71753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Employees Performance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Employees Performance</a:t>
          </a:r>
        </a:p>
      </cx:txPr>
    </cx:title>
    <cx:plotArea>
      <cx:plotAreaRegion>
        <cx:series layoutId="funnel" uniqueId="{C83F642A-E8A7-46C8-B737-870238BC9269}">
          <cx:tx>
            <cx:txData>
              <cx:f>_xlchart.v2.1</cx:f>
              <cx:v>Result</cx:v>
            </cx:txData>
          </cx:tx>
          <cx:dataPt idx="0">
            <cx:spPr>
              <a:solidFill>
                <a:srgbClr val="415987"/>
              </a:solidFill>
            </cx:spPr>
          </cx:dataPt>
          <cx:dataPt idx="1">
            <cx:spPr>
              <a:solidFill>
                <a:srgbClr val="BA9791"/>
              </a:solidFill>
            </cx:spPr>
          </cx:dataPt>
          <cx:dataPt idx="2">
            <cx:spPr>
              <a:solidFill>
                <a:srgbClr val="006666"/>
              </a:solidFill>
            </cx:spPr>
          </cx:dataPt>
          <cx:dataPt idx="3">
            <cx:spPr>
              <a:solidFill>
                <a:srgbClr val="336699"/>
              </a:solidFill>
            </cx:spPr>
          </cx:dataPt>
          <cx:dataPt idx="4">
            <cx:spPr>
              <a:solidFill>
                <a:srgbClr val="597068"/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en-US" sz="9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10%</a:t>
                  </a:r>
                </a:p>
              </cx:txP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20%</a:t>
                  </a:r>
                </a:p>
              </cx:txPr>
            </cx:dataLabel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rgbClr val="45546B"/>
                </a:solidFill>
              </a:defRPr>
            </a:pPr>
            <a:endParaRPr lang="en-US" sz="900" b="0" i="0" u="none" strike="noStrike" baseline="0">
              <a:solidFill>
                <a:srgbClr val="45546B"/>
              </a:solidFill>
              <a:latin typeface="Calibri" panose="020F0502020204030204"/>
            </a:endParaRPr>
          </a:p>
        </cx:txPr>
      </cx:axis>
    </cx:plotArea>
  </cx:chart>
  <cx:spPr>
    <a:ln>
      <a:solidFill>
        <a:schemeClr val="tx1">
          <a:lumMod val="50000"/>
          <a:lumOff val="50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R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5.xml"/><Relationship Id="rId3" Type="http://schemas.openxmlformats.org/officeDocument/2006/relationships/hyperlink" Target="#'Employee Relation'!A1"/><Relationship Id="rId7" Type="http://schemas.openxmlformats.org/officeDocument/2006/relationships/chart" Target="../charts/chart40.xml"/><Relationship Id="rId12" Type="http://schemas.openxmlformats.org/officeDocument/2006/relationships/chart" Target="../charts/chart44.xml"/><Relationship Id="rId2" Type="http://schemas.openxmlformats.org/officeDocument/2006/relationships/hyperlink" Target="#'Talent Acqusition'!A1"/><Relationship Id="rId1" Type="http://schemas.openxmlformats.org/officeDocument/2006/relationships/hyperlink" Target="#HR!A1"/><Relationship Id="rId6" Type="http://schemas.openxmlformats.org/officeDocument/2006/relationships/image" Target="../media/image2.png"/><Relationship Id="rId11" Type="http://schemas.openxmlformats.org/officeDocument/2006/relationships/chart" Target="../charts/chart43.xml"/><Relationship Id="rId5" Type="http://schemas.openxmlformats.org/officeDocument/2006/relationships/hyperlink" Target="#Data_Training!A1"/><Relationship Id="rId10" Type="http://schemas.microsoft.com/office/2014/relationships/chartEx" Target="../charts/chartEx1.xml"/><Relationship Id="rId4" Type="http://schemas.openxmlformats.org/officeDocument/2006/relationships/hyperlink" Target="#initiatives!A1"/><Relationship Id="rId9" Type="http://schemas.openxmlformats.org/officeDocument/2006/relationships/chart" Target="../charts/chart42.xml"/><Relationship Id="rId14" Type="http://schemas.openxmlformats.org/officeDocument/2006/relationships/chart" Target="../charts/chart4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R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Training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Employee Relation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chart" Target="../charts/chart7.xml"/><Relationship Id="rId3" Type="http://schemas.openxmlformats.org/officeDocument/2006/relationships/hyperlink" Target="#Training!A1"/><Relationship Id="rId7" Type="http://schemas.openxmlformats.org/officeDocument/2006/relationships/chart" Target="../charts/chart1.xml"/><Relationship Id="rId12" Type="http://schemas.openxmlformats.org/officeDocument/2006/relationships/chart" Target="../charts/chart6.xml"/><Relationship Id="rId2" Type="http://schemas.openxmlformats.org/officeDocument/2006/relationships/hyperlink" Target="#'Talent Acqusition'!A1"/><Relationship Id="rId1" Type="http://schemas.openxmlformats.org/officeDocument/2006/relationships/hyperlink" Target="#HR!A1"/><Relationship Id="rId6" Type="http://schemas.openxmlformats.org/officeDocument/2006/relationships/image" Target="../media/image2.png"/><Relationship Id="rId11" Type="http://schemas.openxmlformats.org/officeDocument/2006/relationships/chart" Target="../charts/chart5.xml"/><Relationship Id="rId5" Type="http://schemas.openxmlformats.org/officeDocument/2006/relationships/hyperlink" Target="#'Data_Employee Relation'!A1"/><Relationship Id="rId15" Type="http://schemas.openxmlformats.org/officeDocument/2006/relationships/chart" Target="../charts/chart9.xml"/><Relationship Id="rId10" Type="http://schemas.openxmlformats.org/officeDocument/2006/relationships/chart" Target="../charts/chart4.xml"/><Relationship Id="rId4" Type="http://schemas.openxmlformats.org/officeDocument/2006/relationships/hyperlink" Target="#initiatives!A1"/><Relationship Id="rId9" Type="http://schemas.openxmlformats.org/officeDocument/2006/relationships/chart" Target="../charts/chart3.xml"/><Relationship Id="rId1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OD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5.xml"/><Relationship Id="rId18" Type="http://schemas.openxmlformats.org/officeDocument/2006/relationships/chart" Target="../charts/chart17.xml"/><Relationship Id="rId26" Type="http://schemas.openxmlformats.org/officeDocument/2006/relationships/chart" Target="../charts/chart20.xml"/><Relationship Id="rId3" Type="http://schemas.openxmlformats.org/officeDocument/2006/relationships/hyperlink" Target="#'Employee Relation'!A1"/><Relationship Id="rId21" Type="http://schemas.openxmlformats.org/officeDocument/2006/relationships/image" Target="../media/image8.jpeg"/><Relationship Id="rId7" Type="http://schemas.openxmlformats.org/officeDocument/2006/relationships/chart" Target="../charts/chart10.xml"/><Relationship Id="rId12" Type="http://schemas.openxmlformats.org/officeDocument/2006/relationships/image" Target="../media/image3.jpeg"/><Relationship Id="rId17" Type="http://schemas.openxmlformats.org/officeDocument/2006/relationships/chart" Target="../charts/chart16.xml"/><Relationship Id="rId25" Type="http://schemas.openxmlformats.org/officeDocument/2006/relationships/image" Target="../media/image11.png"/><Relationship Id="rId2" Type="http://schemas.openxmlformats.org/officeDocument/2006/relationships/hyperlink" Target="#Training!A1"/><Relationship Id="rId16" Type="http://schemas.openxmlformats.org/officeDocument/2006/relationships/image" Target="../media/image6.png"/><Relationship Id="rId20" Type="http://schemas.openxmlformats.org/officeDocument/2006/relationships/image" Target="../media/image7.png"/><Relationship Id="rId1" Type="http://schemas.openxmlformats.org/officeDocument/2006/relationships/hyperlink" Target="#'Talent Acqusition'!A1"/><Relationship Id="rId6" Type="http://schemas.openxmlformats.org/officeDocument/2006/relationships/image" Target="../media/image2.png"/><Relationship Id="rId11" Type="http://schemas.openxmlformats.org/officeDocument/2006/relationships/chart" Target="../charts/chart14.xml"/><Relationship Id="rId24" Type="http://schemas.openxmlformats.org/officeDocument/2006/relationships/chart" Target="../charts/chart19.xml"/><Relationship Id="rId5" Type="http://schemas.openxmlformats.org/officeDocument/2006/relationships/hyperlink" Target="#Data_HR!A1"/><Relationship Id="rId15" Type="http://schemas.openxmlformats.org/officeDocument/2006/relationships/image" Target="../media/image5.png"/><Relationship Id="rId23" Type="http://schemas.openxmlformats.org/officeDocument/2006/relationships/image" Target="../media/image10.png"/><Relationship Id="rId10" Type="http://schemas.openxmlformats.org/officeDocument/2006/relationships/chart" Target="../charts/chart13.xml"/><Relationship Id="rId19" Type="http://schemas.openxmlformats.org/officeDocument/2006/relationships/chart" Target="../charts/chart18.xml"/><Relationship Id="rId4" Type="http://schemas.openxmlformats.org/officeDocument/2006/relationships/hyperlink" Target="#Data_initiatives!A1"/><Relationship Id="rId9" Type="http://schemas.openxmlformats.org/officeDocument/2006/relationships/chart" Target="../charts/chart12.xml"/><Relationship Id="rId14" Type="http://schemas.openxmlformats.org/officeDocument/2006/relationships/image" Target="../media/image4.jpeg"/><Relationship Id="rId22" Type="http://schemas.openxmlformats.org/officeDocument/2006/relationships/image" Target="../media/image9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hyperlink" Target="#'Employee Relation'!A1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hyperlink" Target="#Training!A1"/><Relationship Id="rId1" Type="http://schemas.openxmlformats.org/officeDocument/2006/relationships/hyperlink" Target="#HR!A1"/><Relationship Id="rId6" Type="http://schemas.openxmlformats.org/officeDocument/2006/relationships/image" Target="../media/image2.png"/><Relationship Id="rId11" Type="http://schemas.openxmlformats.org/officeDocument/2006/relationships/chart" Target="../charts/chart25.xml"/><Relationship Id="rId5" Type="http://schemas.openxmlformats.org/officeDocument/2006/relationships/hyperlink" Target="#'Data Talent Acquisition'!A1"/><Relationship Id="rId10" Type="http://schemas.openxmlformats.org/officeDocument/2006/relationships/chart" Target="../charts/chart24.xml"/><Relationship Id="rId4" Type="http://schemas.openxmlformats.org/officeDocument/2006/relationships/hyperlink" Target="#initiatives!A1"/><Relationship Id="rId9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hyperlink" Target="#Training!A1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hyperlink" Target="#'Talent Acqusition'!A1"/><Relationship Id="rId16" Type="http://schemas.openxmlformats.org/officeDocument/2006/relationships/chart" Target="../charts/chart37.xml"/><Relationship Id="rId1" Type="http://schemas.openxmlformats.org/officeDocument/2006/relationships/hyperlink" Target="#HR!A1"/><Relationship Id="rId6" Type="http://schemas.openxmlformats.org/officeDocument/2006/relationships/image" Target="../media/image2.png"/><Relationship Id="rId11" Type="http://schemas.openxmlformats.org/officeDocument/2006/relationships/chart" Target="../charts/chart32.xml"/><Relationship Id="rId5" Type="http://schemas.openxmlformats.org/officeDocument/2006/relationships/hyperlink" Target="#Data_OD!A1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4" Type="http://schemas.openxmlformats.org/officeDocument/2006/relationships/hyperlink" Target="#'Employee Relation'!A1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403860</xdr:colOff>
      <xdr:row>2</xdr:row>
      <xdr:rowOff>38100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137C5-0F48-4106-B2BE-59D69071D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0"/>
          <a:ext cx="403860" cy="4038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281940</xdr:colOff>
      <xdr:row>1</xdr:row>
      <xdr:rowOff>114300</xdr:rowOff>
    </xdr:from>
    <xdr:to>
      <xdr:col>30</xdr:col>
      <xdr:colOff>266700</xdr:colOff>
      <xdr:row>3</xdr:row>
      <xdr:rowOff>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905350-BE83-480C-9CAD-20CE9ACB6446}"/>
            </a:ext>
          </a:extLst>
        </xdr:cNvPr>
        <xdr:cNvSpPr/>
      </xdr:nvSpPr>
      <xdr:spPr>
        <a:xfrm>
          <a:off x="10172700" y="205740"/>
          <a:ext cx="990600" cy="2514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rgbClr val="006666"/>
              </a:solidFill>
            </a:rPr>
            <a:t>HR</a:t>
          </a:r>
        </a:p>
      </xdr:txBody>
    </xdr:sp>
    <xdr:clientData/>
  </xdr:twoCellAnchor>
  <xdr:twoCellAnchor>
    <xdr:from>
      <xdr:col>22</xdr:col>
      <xdr:colOff>213360</xdr:colOff>
      <xdr:row>4</xdr:row>
      <xdr:rowOff>53340</xdr:rowOff>
    </xdr:from>
    <xdr:to>
      <xdr:col>25</xdr:col>
      <xdr:colOff>198120</xdr:colOff>
      <xdr:row>5</xdr:row>
      <xdr:rowOff>121920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05D5985-7D1F-43F1-A115-1D06150549CA}"/>
            </a:ext>
          </a:extLst>
        </xdr:cNvPr>
        <xdr:cNvSpPr/>
      </xdr:nvSpPr>
      <xdr:spPr>
        <a:xfrm>
          <a:off x="8427720" y="693420"/>
          <a:ext cx="990600" cy="2514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GB" sz="800">
              <a:solidFill>
                <a:srgbClr val="006666"/>
              </a:solidFill>
              <a:latin typeface="+mn-lt"/>
              <a:ea typeface="+mn-ea"/>
              <a:cs typeface="+mn-cs"/>
            </a:rPr>
            <a:t>Talent Acquisition </a:t>
          </a:r>
        </a:p>
      </xdr:txBody>
    </xdr:sp>
    <xdr:clientData/>
  </xdr:twoCellAnchor>
  <xdr:twoCellAnchor>
    <xdr:from>
      <xdr:col>26</xdr:col>
      <xdr:colOff>15240</xdr:colOff>
      <xdr:row>4</xdr:row>
      <xdr:rowOff>45720</xdr:rowOff>
    </xdr:from>
    <xdr:to>
      <xdr:col>29</xdr:col>
      <xdr:colOff>0</xdr:colOff>
      <xdr:row>5</xdr:row>
      <xdr:rowOff>114300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1E5512E-A4AB-45FC-9441-ADB20B1A42AB}"/>
            </a:ext>
          </a:extLst>
        </xdr:cNvPr>
        <xdr:cNvSpPr/>
      </xdr:nvSpPr>
      <xdr:spPr>
        <a:xfrm>
          <a:off x="9570720" y="685800"/>
          <a:ext cx="990600" cy="251460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GB" sz="800">
              <a:solidFill>
                <a:srgbClr val="006666"/>
              </a:solidFill>
              <a:latin typeface="+mn-lt"/>
              <a:ea typeface="+mn-ea"/>
              <a:cs typeface="+mn-cs"/>
            </a:rPr>
            <a:t>Training</a:t>
          </a:r>
        </a:p>
      </xdr:txBody>
    </xdr:sp>
    <xdr:clientData/>
  </xdr:twoCellAnchor>
  <xdr:twoCellAnchor>
    <xdr:from>
      <xdr:col>29</xdr:col>
      <xdr:colOff>152400</xdr:colOff>
      <xdr:row>4</xdr:row>
      <xdr:rowOff>45720</xdr:rowOff>
    </xdr:from>
    <xdr:to>
      <xdr:col>32</xdr:col>
      <xdr:colOff>137160</xdr:colOff>
      <xdr:row>5</xdr:row>
      <xdr:rowOff>114300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B2AAA58-99F4-48CC-A741-8F08CEBD2C4D}"/>
            </a:ext>
          </a:extLst>
        </xdr:cNvPr>
        <xdr:cNvSpPr/>
      </xdr:nvSpPr>
      <xdr:spPr>
        <a:xfrm>
          <a:off x="10713720" y="685800"/>
          <a:ext cx="990600" cy="2514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GB" sz="800">
              <a:solidFill>
                <a:srgbClr val="006666"/>
              </a:solidFill>
              <a:latin typeface="+mn-lt"/>
              <a:ea typeface="+mn-ea"/>
              <a:cs typeface="+mn-cs"/>
            </a:rPr>
            <a:t>Employee Relation</a:t>
          </a:r>
        </a:p>
      </xdr:txBody>
    </xdr:sp>
    <xdr:clientData/>
  </xdr:twoCellAnchor>
  <xdr:twoCellAnchor>
    <xdr:from>
      <xdr:col>32</xdr:col>
      <xdr:colOff>289560</xdr:colOff>
      <xdr:row>4</xdr:row>
      <xdr:rowOff>53340</xdr:rowOff>
    </xdr:from>
    <xdr:to>
      <xdr:col>35</xdr:col>
      <xdr:colOff>274320</xdr:colOff>
      <xdr:row>5</xdr:row>
      <xdr:rowOff>121920</xdr:rowOff>
    </xdr:to>
    <xdr:sp macro="" textlink="">
      <xdr:nvSpPr>
        <xdr:cNvPr id="6" name="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901599D-CB74-4808-9B09-582BC6EF5657}"/>
            </a:ext>
          </a:extLst>
        </xdr:cNvPr>
        <xdr:cNvSpPr/>
      </xdr:nvSpPr>
      <xdr:spPr>
        <a:xfrm>
          <a:off x="11856720" y="693420"/>
          <a:ext cx="990600" cy="2514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GB" sz="800">
              <a:solidFill>
                <a:srgbClr val="006666"/>
              </a:solidFill>
              <a:latin typeface="+mn-lt"/>
              <a:ea typeface="+mn-ea"/>
              <a:cs typeface="+mn-cs"/>
            </a:rPr>
            <a:t>initiatives  </a:t>
          </a:r>
        </a:p>
      </xdr:txBody>
    </xdr:sp>
    <xdr:clientData/>
  </xdr:twoCellAnchor>
  <xdr:twoCellAnchor>
    <xdr:from>
      <xdr:col>24</xdr:col>
      <xdr:colOff>38100</xdr:colOff>
      <xdr:row>3</xdr:row>
      <xdr:rowOff>0</xdr:rowOff>
    </xdr:from>
    <xdr:to>
      <xdr:col>29</xdr:col>
      <xdr:colOff>106680</xdr:colOff>
      <xdr:row>4</xdr:row>
      <xdr:rowOff>53340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52843FFE-C2EE-407A-A37F-047F308DCB26}"/>
            </a:ext>
          </a:extLst>
        </xdr:cNvPr>
        <xdr:cNvCxnSpPr>
          <a:stCxn id="2" idx="2"/>
          <a:endCxn id="3" idx="0"/>
        </xdr:cNvCxnSpPr>
      </xdr:nvCxnSpPr>
      <xdr:spPr>
        <a:xfrm rot="5400000">
          <a:off x="9677400" y="-297180"/>
          <a:ext cx="236220" cy="1744980"/>
        </a:xfrm>
        <a:prstGeom prst="bentConnector3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175260</xdr:colOff>
      <xdr:row>3</xdr:row>
      <xdr:rowOff>0</xdr:rowOff>
    </xdr:from>
    <xdr:to>
      <xdr:col>29</xdr:col>
      <xdr:colOff>106680</xdr:colOff>
      <xdr:row>4</xdr:row>
      <xdr:rowOff>45720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D6EF09D1-E571-4ED3-AE74-CD437824A4EE}"/>
            </a:ext>
          </a:extLst>
        </xdr:cNvPr>
        <xdr:cNvCxnSpPr>
          <a:stCxn id="2" idx="2"/>
          <a:endCxn id="4" idx="0"/>
        </xdr:cNvCxnSpPr>
      </xdr:nvCxnSpPr>
      <xdr:spPr>
        <a:xfrm rot="5400000">
          <a:off x="10252710" y="270510"/>
          <a:ext cx="228600" cy="601980"/>
        </a:xfrm>
        <a:prstGeom prst="bentConnector3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106680</xdr:colOff>
      <xdr:row>3</xdr:row>
      <xdr:rowOff>0</xdr:rowOff>
    </xdr:from>
    <xdr:to>
      <xdr:col>30</xdr:col>
      <xdr:colOff>312420</xdr:colOff>
      <xdr:row>4</xdr:row>
      <xdr:rowOff>45720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0A6C8DB7-AF67-4047-816E-27A3665861A5}"/>
            </a:ext>
          </a:extLst>
        </xdr:cNvPr>
        <xdr:cNvCxnSpPr>
          <a:stCxn id="2" idx="2"/>
          <a:endCxn id="5" idx="0"/>
        </xdr:cNvCxnSpPr>
      </xdr:nvCxnSpPr>
      <xdr:spPr>
        <a:xfrm rot="16200000" flipH="1">
          <a:off x="10824210" y="300990"/>
          <a:ext cx="228600" cy="541020"/>
        </a:xfrm>
        <a:prstGeom prst="bentConnector3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106680</xdr:colOff>
      <xdr:row>3</xdr:row>
      <xdr:rowOff>0</xdr:rowOff>
    </xdr:from>
    <xdr:to>
      <xdr:col>34</xdr:col>
      <xdr:colOff>114300</xdr:colOff>
      <xdr:row>4</xdr:row>
      <xdr:rowOff>53340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1B16E85B-FB49-40DF-8666-F99FE1A98653}"/>
            </a:ext>
          </a:extLst>
        </xdr:cNvPr>
        <xdr:cNvCxnSpPr>
          <a:stCxn id="2" idx="2"/>
          <a:endCxn id="6" idx="0"/>
        </xdr:cNvCxnSpPr>
      </xdr:nvCxnSpPr>
      <xdr:spPr>
        <a:xfrm rot="16200000" flipH="1">
          <a:off x="11391900" y="-266700"/>
          <a:ext cx="236220" cy="1684020"/>
        </a:xfrm>
        <a:prstGeom prst="bentConnector3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76201</xdr:colOff>
      <xdr:row>1</xdr:row>
      <xdr:rowOff>42991</xdr:rowOff>
    </xdr:from>
    <xdr:to>
      <xdr:col>4</xdr:col>
      <xdr:colOff>146713</xdr:colOff>
      <xdr:row>5</xdr:row>
      <xdr:rowOff>106680</xdr:rowOff>
    </xdr:to>
    <xdr:pic>
      <xdr:nvPicPr>
        <xdr:cNvPr id="11" name="Picture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C45EE35-5E60-4E74-A549-75546C369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681" y="134431"/>
          <a:ext cx="1076352" cy="795209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6</xdr:row>
      <xdr:rowOff>22860</xdr:rowOff>
    </xdr:from>
    <xdr:to>
      <xdr:col>12</xdr:col>
      <xdr:colOff>106680</xdr:colOff>
      <xdr:row>14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7EE7ED5-15CE-4930-9B8A-733AD5572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137160</xdr:colOff>
      <xdr:row>6</xdr:row>
      <xdr:rowOff>22860</xdr:rowOff>
    </xdr:from>
    <xdr:to>
      <xdr:col>21</xdr:col>
      <xdr:colOff>137160</xdr:colOff>
      <xdr:row>14</xdr:row>
      <xdr:rowOff>15240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2D57FFF-4FEF-4BC0-968C-75ADC6F2A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175260</xdr:colOff>
      <xdr:row>6</xdr:row>
      <xdr:rowOff>22860</xdr:rowOff>
    </xdr:from>
    <xdr:to>
      <xdr:col>28</xdr:col>
      <xdr:colOff>320040</xdr:colOff>
      <xdr:row>14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8ABEFD4-738B-4584-8FFE-4A4183400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182880</xdr:colOff>
      <xdr:row>9</xdr:row>
      <xdr:rowOff>0</xdr:rowOff>
    </xdr:from>
    <xdr:to>
      <xdr:col>24</xdr:col>
      <xdr:colOff>121920</xdr:colOff>
      <xdr:row>11</xdr:row>
      <xdr:rowOff>114300</xdr:rowOff>
    </xdr:to>
    <xdr:sp macro="" textlink="Data_Training!J12">
      <xdr:nvSpPr>
        <xdr:cNvPr id="15" name="TextBox 14">
          <a:extLst>
            <a:ext uri="{FF2B5EF4-FFF2-40B4-BE49-F238E27FC236}">
              <a16:creationId xmlns:a16="http://schemas.microsoft.com/office/drawing/2014/main" id="{E146AC14-A1B8-4C89-AD04-A1E6CE5C97C0}"/>
            </a:ext>
          </a:extLst>
        </xdr:cNvPr>
        <xdr:cNvSpPr txBox="1"/>
      </xdr:nvSpPr>
      <xdr:spPr>
        <a:xfrm>
          <a:off x="8397240" y="1562100"/>
          <a:ext cx="609600" cy="4800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68727B5-8850-4FCA-A4EA-A406CAB1B89A}" type="TxLink">
            <a:rPr lang="en-US" sz="2400" b="1" i="0" u="none" strike="noStrike">
              <a:solidFill>
                <a:srgbClr val="006666"/>
              </a:solidFill>
              <a:latin typeface="Agency FB" panose="020B0503020202020204" pitchFamily="34" charset="0"/>
              <a:cs typeface="Calibri"/>
            </a:rPr>
            <a:pPr algn="ctr"/>
            <a:t>216</a:t>
          </a:fld>
          <a:endParaRPr lang="en-GB" sz="2400" b="1">
            <a:solidFill>
              <a:srgbClr val="006666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29</xdr:col>
      <xdr:colOff>53340</xdr:colOff>
      <xdr:row>6</xdr:row>
      <xdr:rowOff>22860</xdr:rowOff>
    </xdr:from>
    <xdr:to>
      <xdr:col>32</xdr:col>
      <xdr:colOff>127130</xdr:colOff>
      <xdr:row>14</xdr:row>
      <xdr:rowOff>15240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6B7E2DD-3C17-4918-A448-D3F26C87ED1E}"/>
            </a:ext>
          </a:extLst>
        </xdr:cNvPr>
        <xdr:cNvSpPr/>
      </xdr:nvSpPr>
      <xdr:spPr>
        <a:xfrm>
          <a:off x="10614660" y="1036320"/>
          <a:ext cx="1079630" cy="1455420"/>
        </a:xfrm>
        <a:prstGeom prst="rect">
          <a:avLst/>
        </a:prstGeom>
        <a:noFill/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29</xdr:col>
      <xdr:colOff>60960</xdr:colOff>
      <xdr:row>6</xdr:row>
      <xdr:rowOff>22860</xdr:rowOff>
    </xdr:from>
    <xdr:to>
      <xdr:col>32</xdr:col>
      <xdr:colOff>125828</xdr:colOff>
      <xdr:row>8</xdr:row>
      <xdr:rowOff>106680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1A7DDB7-0E79-4D1A-8A77-E3B3952A2D62}"/>
            </a:ext>
          </a:extLst>
        </xdr:cNvPr>
        <xdr:cNvSpPr txBox="1"/>
      </xdr:nvSpPr>
      <xdr:spPr>
        <a:xfrm>
          <a:off x="10622280" y="1036320"/>
          <a:ext cx="1070708" cy="449580"/>
        </a:xfrm>
        <a:prstGeom prst="rect">
          <a:avLst/>
        </a:prstGeom>
        <a:solidFill>
          <a:srgbClr val="45546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050">
              <a:solidFill>
                <a:schemeClr val="bg1"/>
              </a:solidFill>
            </a:rPr>
            <a:t>Satisfaction</a:t>
          </a:r>
          <a:r>
            <a:rPr lang="en-GB" sz="1050" baseline="0">
              <a:solidFill>
                <a:schemeClr val="bg1"/>
              </a:solidFill>
            </a:rPr>
            <a:t> </a:t>
          </a:r>
          <a:endParaRPr lang="en-GB" sz="1050">
            <a:solidFill>
              <a:schemeClr val="bg1"/>
            </a:solidFill>
          </a:endParaRPr>
        </a:p>
      </xdr:txBody>
    </xdr:sp>
    <xdr:clientData/>
  </xdr:twoCellAnchor>
  <xdr:twoCellAnchor>
    <xdr:from>
      <xdr:col>29</xdr:col>
      <xdr:colOff>76200</xdr:colOff>
      <xdr:row>8</xdr:row>
      <xdr:rowOff>99060</xdr:rowOff>
    </xdr:from>
    <xdr:to>
      <xdr:col>32</xdr:col>
      <xdr:colOff>114300</xdr:colOff>
      <xdr:row>14</xdr:row>
      <xdr:rowOff>0</xdr:rowOff>
    </xdr:to>
    <xdr:sp macro="" textlink="Data_Training!M3">
      <xdr:nvSpPr>
        <xdr:cNvPr id="18" name="TextBox 17">
          <a:extLst>
            <a:ext uri="{FF2B5EF4-FFF2-40B4-BE49-F238E27FC236}">
              <a16:creationId xmlns:a16="http://schemas.microsoft.com/office/drawing/2014/main" id="{CE62BC1D-F979-4274-BE29-1E068EDAB9BC}"/>
            </a:ext>
          </a:extLst>
        </xdr:cNvPr>
        <xdr:cNvSpPr txBox="1"/>
      </xdr:nvSpPr>
      <xdr:spPr>
        <a:xfrm>
          <a:off x="10637520" y="1478280"/>
          <a:ext cx="1043940" cy="998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F3BCA9B-2AAE-4BC6-8D09-C5822667CC56}" type="TxLink">
            <a:rPr lang="en-US" sz="3200" b="0" i="0" u="none" strike="noStrike">
              <a:solidFill>
                <a:srgbClr val="45546B"/>
              </a:solidFill>
              <a:latin typeface="Impact" panose="020B0806030902050204" pitchFamily="34" charset="0"/>
              <a:ea typeface="+mn-ea"/>
              <a:cs typeface="Calibri"/>
            </a:rPr>
            <a:pPr marL="0" indent="0" algn="ctr"/>
            <a:t>78%</a:t>
          </a:fld>
          <a:endParaRPr lang="en-GB" sz="3200" b="0" i="0" u="none" strike="noStrike">
            <a:solidFill>
              <a:srgbClr val="45546B"/>
            </a:solidFill>
            <a:latin typeface="Impact" panose="020B080603090205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32</xdr:col>
      <xdr:colOff>190500</xdr:colOff>
      <xdr:row>6</xdr:row>
      <xdr:rowOff>22860</xdr:rowOff>
    </xdr:from>
    <xdr:to>
      <xdr:col>35</xdr:col>
      <xdr:colOff>264290</xdr:colOff>
      <xdr:row>14</xdr:row>
      <xdr:rowOff>15240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B270BC29-6D33-48D7-AB7D-EA05E694C706}"/>
            </a:ext>
          </a:extLst>
        </xdr:cNvPr>
        <xdr:cNvSpPr/>
      </xdr:nvSpPr>
      <xdr:spPr>
        <a:xfrm>
          <a:off x="11757660" y="1036320"/>
          <a:ext cx="1079630" cy="1455420"/>
        </a:xfrm>
        <a:prstGeom prst="rect">
          <a:avLst/>
        </a:prstGeom>
        <a:noFill/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32</xdr:col>
      <xdr:colOff>198120</xdr:colOff>
      <xdr:row>6</xdr:row>
      <xdr:rowOff>22860</xdr:rowOff>
    </xdr:from>
    <xdr:to>
      <xdr:col>35</xdr:col>
      <xdr:colOff>262988</xdr:colOff>
      <xdr:row>8</xdr:row>
      <xdr:rowOff>106680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7F08188-C4B3-4163-9E64-F6EE5F3E6ABE}"/>
            </a:ext>
          </a:extLst>
        </xdr:cNvPr>
        <xdr:cNvSpPr txBox="1"/>
      </xdr:nvSpPr>
      <xdr:spPr>
        <a:xfrm>
          <a:off x="11765280" y="1036320"/>
          <a:ext cx="1070708" cy="449580"/>
        </a:xfrm>
        <a:prstGeom prst="rect">
          <a:avLst/>
        </a:prstGeom>
        <a:solidFill>
          <a:srgbClr val="00666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050">
              <a:solidFill>
                <a:schemeClr val="bg1"/>
              </a:solidFill>
            </a:rPr>
            <a:t>Effectiveness </a:t>
          </a:r>
        </a:p>
      </xdr:txBody>
    </xdr:sp>
    <xdr:clientData/>
  </xdr:twoCellAnchor>
  <xdr:twoCellAnchor>
    <xdr:from>
      <xdr:col>32</xdr:col>
      <xdr:colOff>213360</xdr:colOff>
      <xdr:row>8</xdr:row>
      <xdr:rowOff>99060</xdr:rowOff>
    </xdr:from>
    <xdr:to>
      <xdr:col>35</xdr:col>
      <xdr:colOff>251460</xdr:colOff>
      <xdr:row>14</xdr:row>
      <xdr:rowOff>0</xdr:rowOff>
    </xdr:to>
    <xdr:sp macro="" textlink="Data_Training!M4">
      <xdr:nvSpPr>
        <xdr:cNvPr id="24" name="TextBox 23">
          <a:extLst>
            <a:ext uri="{FF2B5EF4-FFF2-40B4-BE49-F238E27FC236}">
              <a16:creationId xmlns:a16="http://schemas.microsoft.com/office/drawing/2014/main" id="{10CEEDCB-7EBA-4E49-9878-F446611E25B5}"/>
            </a:ext>
          </a:extLst>
        </xdr:cNvPr>
        <xdr:cNvSpPr txBox="1"/>
      </xdr:nvSpPr>
      <xdr:spPr>
        <a:xfrm>
          <a:off x="11780520" y="1478280"/>
          <a:ext cx="1043940" cy="998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5AE6CD4-4449-498B-BBA7-757D5A88E27B}" type="TxLink">
            <a:rPr lang="en-US" sz="3200" b="0" i="0" u="none" strike="noStrike">
              <a:solidFill>
                <a:srgbClr val="006666"/>
              </a:solidFill>
              <a:latin typeface="Impact" panose="020B0806030902050204" pitchFamily="34" charset="0"/>
              <a:ea typeface="+mn-ea"/>
              <a:cs typeface="Calibri"/>
            </a:rPr>
            <a:pPr marL="0" indent="0" algn="ctr"/>
            <a:t>60%</a:t>
          </a:fld>
          <a:endParaRPr lang="en-GB" sz="3200" b="0" i="0" u="none" strike="noStrike">
            <a:solidFill>
              <a:srgbClr val="006666"/>
            </a:solidFill>
            <a:latin typeface="Impact" panose="020B080603090205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45720</xdr:colOff>
      <xdr:row>14</xdr:row>
      <xdr:rowOff>30480</xdr:rowOff>
    </xdr:from>
    <xdr:to>
      <xdr:col>12</xdr:col>
      <xdr:colOff>106680</xdr:colOff>
      <xdr:row>28</xdr:row>
      <xdr:rowOff>144780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2A4928B9-E21D-4225-B331-F6E4F00352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2506980"/>
              <a:ext cx="3749040" cy="2674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152400</xdr:colOff>
      <xdr:row>14</xdr:row>
      <xdr:rowOff>38100</xdr:rowOff>
    </xdr:from>
    <xdr:to>
      <xdr:col>15</xdr:col>
      <xdr:colOff>226190</xdr:colOff>
      <xdr:row>21</xdr:row>
      <xdr:rowOff>60960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564162CE-7877-48E5-9FC3-858B3B7F4DC8}"/>
            </a:ext>
          </a:extLst>
        </xdr:cNvPr>
        <xdr:cNvSpPr/>
      </xdr:nvSpPr>
      <xdr:spPr>
        <a:xfrm>
          <a:off x="5013960" y="2514600"/>
          <a:ext cx="1079630" cy="1303020"/>
        </a:xfrm>
        <a:prstGeom prst="rect">
          <a:avLst/>
        </a:prstGeom>
        <a:noFill/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160020</xdr:colOff>
      <xdr:row>14</xdr:row>
      <xdr:rowOff>38100</xdr:rowOff>
    </xdr:from>
    <xdr:to>
      <xdr:col>15</xdr:col>
      <xdr:colOff>224888</xdr:colOff>
      <xdr:row>16</xdr:row>
      <xdr:rowOff>121920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07F1899-1587-4AE2-8C89-9049FA973E8A}"/>
            </a:ext>
          </a:extLst>
        </xdr:cNvPr>
        <xdr:cNvSpPr txBox="1"/>
      </xdr:nvSpPr>
      <xdr:spPr>
        <a:xfrm>
          <a:off x="5021580" y="2514600"/>
          <a:ext cx="1070708" cy="449580"/>
        </a:xfrm>
        <a:prstGeom prst="rect">
          <a:avLst/>
        </a:prstGeom>
        <a:solidFill>
          <a:srgbClr val="336699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050">
              <a:solidFill>
                <a:schemeClr val="bg1"/>
              </a:solidFill>
            </a:rPr>
            <a:t>Certified Employees</a:t>
          </a:r>
          <a:r>
            <a:rPr lang="en-GB" sz="1050" baseline="0">
              <a:solidFill>
                <a:schemeClr val="bg1"/>
              </a:solidFill>
            </a:rPr>
            <a:t> </a:t>
          </a:r>
          <a:endParaRPr lang="en-GB" sz="105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175260</xdr:colOff>
      <xdr:row>16</xdr:row>
      <xdr:rowOff>114300</xdr:rowOff>
    </xdr:from>
    <xdr:to>
      <xdr:col>15</xdr:col>
      <xdr:colOff>213360</xdr:colOff>
      <xdr:row>21</xdr:row>
      <xdr:rowOff>0</xdr:rowOff>
    </xdr:to>
    <xdr:sp macro="" textlink="Data_Training!M16">
      <xdr:nvSpPr>
        <xdr:cNvPr id="29" name="TextBox 28">
          <a:extLst>
            <a:ext uri="{FF2B5EF4-FFF2-40B4-BE49-F238E27FC236}">
              <a16:creationId xmlns:a16="http://schemas.microsoft.com/office/drawing/2014/main" id="{F8DF9F0E-8596-4B34-8F96-24F7348A68B1}"/>
            </a:ext>
          </a:extLst>
        </xdr:cNvPr>
        <xdr:cNvSpPr txBox="1"/>
      </xdr:nvSpPr>
      <xdr:spPr>
        <a:xfrm>
          <a:off x="5036820" y="2956560"/>
          <a:ext cx="1043940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14EB10BA-70AE-44EF-9BFB-A5EA4AF83983}" type="TxLink">
            <a:rPr lang="en-US" sz="3200" b="0" i="0" u="none" strike="noStrike">
              <a:solidFill>
                <a:srgbClr val="336699"/>
              </a:solidFill>
              <a:latin typeface="Impact" panose="020B0806030902050204" pitchFamily="34" charset="0"/>
              <a:ea typeface="+mn-ea"/>
              <a:cs typeface="Calibri"/>
            </a:rPr>
            <a:pPr marL="0" indent="0" algn="ctr"/>
            <a:t>33</a:t>
          </a:fld>
          <a:endParaRPr lang="en-GB" sz="3200" b="0" i="0" u="none" strike="noStrike">
            <a:solidFill>
              <a:srgbClr val="336699"/>
            </a:solidFill>
            <a:latin typeface="Impact" panose="020B080603090205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144780</xdr:colOff>
      <xdr:row>21</xdr:row>
      <xdr:rowOff>121920</xdr:rowOff>
    </xdr:from>
    <xdr:to>
      <xdr:col>15</xdr:col>
      <xdr:colOff>218570</xdr:colOff>
      <xdr:row>28</xdr:row>
      <xdr:rowOff>144780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4D92671B-8E5B-4CA5-B8E2-929C1270006F}"/>
            </a:ext>
          </a:extLst>
        </xdr:cNvPr>
        <xdr:cNvSpPr/>
      </xdr:nvSpPr>
      <xdr:spPr>
        <a:xfrm>
          <a:off x="5006340" y="3878580"/>
          <a:ext cx="1079630" cy="1303020"/>
        </a:xfrm>
        <a:prstGeom prst="rect">
          <a:avLst/>
        </a:prstGeom>
        <a:noFill/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152400</xdr:colOff>
      <xdr:row>21</xdr:row>
      <xdr:rowOff>121920</xdr:rowOff>
    </xdr:from>
    <xdr:to>
      <xdr:col>15</xdr:col>
      <xdr:colOff>217268</xdr:colOff>
      <xdr:row>24</xdr:row>
      <xdr:rowOff>22860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71D0971D-85C6-41A8-80DA-6B50D970F16A}"/>
            </a:ext>
          </a:extLst>
        </xdr:cNvPr>
        <xdr:cNvSpPr txBox="1"/>
      </xdr:nvSpPr>
      <xdr:spPr>
        <a:xfrm>
          <a:off x="5013960" y="3878580"/>
          <a:ext cx="1070708" cy="449580"/>
        </a:xfrm>
        <a:prstGeom prst="rect">
          <a:avLst/>
        </a:prstGeom>
        <a:solidFill>
          <a:srgbClr val="7D687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050">
              <a:solidFill>
                <a:schemeClr val="bg1"/>
              </a:solidFill>
            </a:rPr>
            <a:t>Employees Hold</a:t>
          </a:r>
          <a:r>
            <a:rPr lang="en-GB" sz="1050" baseline="0">
              <a:solidFill>
                <a:schemeClr val="bg1"/>
              </a:solidFill>
            </a:rPr>
            <a:t> (Degree) </a:t>
          </a:r>
          <a:endParaRPr lang="en-GB" sz="105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167640</xdr:colOff>
      <xdr:row>24</xdr:row>
      <xdr:rowOff>15240</xdr:rowOff>
    </xdr:from>
    <xdr:to>
      <xdr:col>15</xdr:col>
      <xdr:colOff>205740</xdr:colOff>
      <xdr:row>28</xdr:row>
      <xdr:rowOff>121920</xdr:rowOff>
    </xdr:to>
    <xdr:sp macro="" textlink="Data_Training!M17">
      <xdr:nvSpPr>
        <xdr:cNvPr id="41" name="TextBox 40">
          <a:extLst>
            <a:ext uri="{FF2B5EF4-FFF2-40B4-BE49-F238E27FC236}">
              <a16:creationId xmlns:a16="http://schemas.microsoft.com/office/drawing/2014/main" id="{96E5B6EB-A407-4FBF-BBE9-0B8793012C6C}"/>
            </a:ext>
          </a:extLst>
        </xdr:cNvPr>
        <xdr:cNvSpPr txBox="1"/>
      </xdr:nvSpPr>
      <xdr:spPr>
        <a:xfrm>
          <a:off x="5029200" y="4320540"/>
          <a:ext cx="1043940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90204F6-3AC1-4961-AFBE-6211D2F99D81}" type="TxLink">
            <a:rPr lang="en-US" sz="3200" b="0" i="0" u="none" strike="noStrike">
              <a:solidFill>
                <a:srgbClr val="7D6878"/>
              </a:solidFill>
              <a:latin typeface="Impact" panose="020B0806030902050204" pitchFamily="34" charset="0"/>
              <a:ea typeface="+mn-ea"/>
              <a:cs typeface="Calibri"/>
            </a:rPr>
            <a:pPr marL="0" indent="0" algn="ctr"/>
            <a:t>400</a:t>
          </a:fld>
          <a:endParaRPr lang="en-GB" sz="3200" b="0" i="0" u="none" strike="noStrike">
            <a:solidFill>
              <a:srgbClr val="7D6878"/>
            </a:solidFill>
            <a:latin typeface="Impact" panose="020B080603090205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15</xdr:col>
      <xdr:colOff>266700</xdr:colOff>
      <xdr:row>21</xdr:row>
      <xdr:rowOff>106680</xdr:rowOff>
    </xdr:from>
    <xdr:to>
      <xdr:col>25</xdr:col>
      <xdr:colOff>297180</xdr:colOff>
      <xdr:row>28</xdr:row>
      <xdr:rowOff>137160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11E9B163-1908-479E-B1E1-B7AF4BCC1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259080</xdr:colOff>
      <xdr:row>14</xdr:row>
      <xdr:rowOff>38100</xdr:rowOff>
    </xdr:from>
    <xdr:to>
      <xdr:col>25</xdr:col>
      <xdr:colOff>297180</xdr:colOff>
      <xdr:row>21</xdr:row>
      <xdr:rowOff>68580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D63D996-C2F2-45EB-A6F1-E6E7C5E54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312420</xdr:colOff>
      <xdr:row>21</xdr:row>
      <xdr:rowOff>106680</xdr:rowOff>
    </xdr:from>
    <xdr:to>
      <xdr:col>30</xdr:col>
      <xdr:colOff>38100</xdr:colOff>
      <xdr:row>28</xdr:row>
      <xdr:rowOff>144780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CC704297-CD58-48CD-91C8-2B24B6405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190500</xdr:colOff>
      <xdr:row>22</xdr:row>
      <xdr:rowOff>175260</xdr:rowOff>
    </xdr:from>
    <xdr:to>
      <xdr:col>29</xdr:col>
      <xdr:colOff>121920</xdr:colOff>
      <xdr:row>25</xdr:row>
      <xdr:rowOff>106680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53B1C3B3-CE0D-4897-9DE7-E74D0240D347}"/>
            </a:ext>
          </a:extLst>
        </xdr:cNvPr>
        <xdr:cNvSpPr txBox="1"/>
      </xdr:nvSpPr>
      <xdr:spPr>
        <a:xfrm>
          <a:off x="9745980" y="4114800"/>
          <a:ext cx="937260" cy="4800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 u="none" strike="noStrike">
              <a:solidFill>
                <a:srgbClr val="336699"/>
              </a:solidFill>
              <a:latin typeface="Agency FB" panose="020B0503020202020204" pitchFamily="34" charset="0"/>
              <a:cs typeface="Calibri"/>
            </a:rPr>
            <a:t>Spent Budget</a:t>
          </a:r>
        </a:p>
      </xdr:txBody>
    </xdr:sp>
    <xdr:clientData/>
  </xdr:twoCellAnchor>
  <xdr:twoCellAnchor>
    <xdr:from>
      <xdr:col>26</xdr:col>
      <xdr:colOff>198120</xdr:colOff>
      <xdr:row>24</xdr:row>
      <xdr:rowOff>68580</xdr:rowOff>
    </xdr:from>
    <xdr:to>
      <xdr:col>29</xdr:col>
      <xdr:colOff>129540</xdr:colOff>
      <xdr:row>27</xdr:row>
      <xdr:rowOff>0</xdr:rowOff>
    </xdr:to>
    <xdr:sp macro="" textlink="Data_Training!M15">
      <xdr:nvSpPr>
        <xdr:cNvPr id="47" name="TextBox 46">
          <a:extLst>
            <a:ext uri="{FF2B5EF4-FFF2-40B4-BE49-F238E27FC236}">
              <a16:creationId xmlns:a16="http://schemas.microsoft.com/office/drawing/2014/main" id="{78CD9263-4001-4FD0-A988-906C20F9DD0B}"/>
            </a:ext>
          </a:extLst>
        </xdr:cNvPr>
        <xdr:cNvSpPr txBox="1"/>
      </xdr:nvSpPr>
      <xdr:spPr>
        <a:xfrm>
          <a:off x="9753600" y="4373880"/>
          <a:ext cx="937260" cy="4800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9C86686-1898-4CEF-A33C-C9BF917F1B0F}" type="TxLink">
            <a:rPr lang="en-US" sz="2000" b="1" i="0" u="none" strike="noStrike">
              <a:solidFill>
                <a:srgbClr val="336699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90%</a:t>
          </a:fld>
          <a:endParaRPr lang="en-US" sz="2000" b="1" i="0" u="none" strike="noStrike">
            <a:solidFill>
              <a:srgbClr val="336699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25</xdr:col>
      <xdr:colOff>320039</xdr:colOff>
      <xdr:row>14</xdr:row>
      <xdr:rowOff>38100</xdr:rowOff>
    </xdr:from>
    <xdr:to>
      <xdr:col>30</xdr:col>
      <xdr:colOff>46370</xdr:colOff>
      <xdr:row>21</xdr:row>
      <xdr:rowOff>60960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FD222D8F-8130-46D8-B578-E0CDF7EEE0C8}"/>
            </a:ext>
          </a:extLst>
        </xdr:cNvPr>
        <xdr:cNvSpPr/>
      </xdr:nvSpPr>
      <xdr:spPr>
        <a:xfrm>
          <a:off x="9540239" y="2514600"/>
          <a:ext cx="1402731" cy="1303020"/>
        </a:xfrm>
        <a:prstGeom prst="rect">
          <a:avLst/>
        </a:prstGeom>
        <a:noFill/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327659</xdr:colOff>
      <xdr:row>14</xdr:row>
      <xdr:rowOff>38100</xdr:rowOff>
    </xdr:from>
    <xdr:to>
      <xdr:col>30</xdr:col>
      <xdr:colOff>42398</xdr:colOff>
      <xdr:row>16</xdr:row>
      <xdr:rowOff>121920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93E8A4E8-9E6B-4418-949A-7165D3C338BA}"/>
            </a:ext>
          </a:extLst>
        </xdr:cNvPr>
        <xdr:cNvSpPr txBox="1"/>
      </xdr:nvSpPr>
      <xdr:spPr>
        <a:xfrm>
          <a:off x="9547859" y="2514600"/>
          <a:ext cx="1391139" cy="449580"/>
        </a:xfrm>
        <a:prstGeom prst="rect">
          <a:avLst/>
        </a:prstGeom>
        <a:solidFill>
          <a:schemeClr val="tx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ar-SA" sz="1050">
              <a:solidFill>
                <a:schemeClr val="bg1"/>
              </a:solidFill>
            </a:rPr>
            <a:t>#</a:t>
          </a:r>
          <a:r>
            <a:rPr lang="en-GB" sz="1050" baseline="0">
              <a:solidFill>
                <a:schemeClr val="bg1"/>
              </a:solidFill>
            </a:rPr>
            <a:t> Employees in Development Plan</a:t>
          </a:r>
          <a:endParaRPr lang="en-GB" sz="1050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7620</xdr:colOff>
      <xdr:row>16</xdr:row>
      <xdr:rowOff>114300</xdr:rowOff>
    </xdr:from>
    <xdr:to>
      <xdr:col>30</xdr:col>
      <xdr:colOff>22860</xdr:colOff>
      <xdr:row>21</xdr:row>
      <xdr:rowOff>0</xdr:rowOff>
    </xdr:to>
    <xdr:sp macro="" textlink="Data_Training!M18">
      <xdr:nvSpPr>
        <xdr:cNvPr id="50" name="TextBox 49">
          <a:extLst>
            <a:ext uri="{FF2B5EF4-FFF2-40B4-BE49-F238E27FC236}">
              <a16:creationId xmlns:a16="http://schemas.microsoft.com/office/drawing/2014/main" id="{93FBD91D-55DE-4F56-806A-5684DE71167C}"/>
            </a:ext>
          </a:extLst>
        </xdr:cNvPr>
        <xdr:cNvSpPr txBox="1"/>
      </xdr:nvSpPr>
      <xdr:spPr>
        <a:xfrm>
          <a:off x="9563100" y="2956560"/>
          <a:ext cx="1356360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7F38054-B605-4D5A-8EA2-EFC13F0D3435}" type="TxLink">
            <a:rPr lang="en-US" sz="3200" b="0" i="0" u="none" strike="noStrike">
              <a:solidFill>
                <a:srgbClr val="45546B"/>
              </a:solidFill>
              <a:latin typeface="Impact" panose="020B0806030902050204" pitchFamily="34" charset="0"/>
              <a:ea typeface="+mn-ea"/>
              <a:cs typeface="Calibri"/>
            </a:rPr>
            <a:pPr marL="0" indent="0" algn="ctr"/>
            <a:t>49</a:t>
          </a:fld>
          <a:endParaRPr lang="en-GB" sz="3200" b="0" i="0" u="none" strike="noStrike">
            <a:solidFill>
              <a:srgbClr val="45546B"/>
            </a:solidFill>
            <a:latin typeface="Impact" panose="020B080603090205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30</xdr:col>
      <xdr:colOff>68580</xdr:colOff>
      <xdr:row>14</xdr:row>
      <xdr:rowOff>45720</xdr:rowOff>
    </xdr:from>
    <xdr:to>
      <xdr:col>35</xdr:col>
      <xdr:colOff>281940</xdr:colOff>
      <xdr:row>28</xdr:row>
      <xdr:rowOff>144780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B8BDD67E-80C7-47EF-9EAB-9A4C6B598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403860</xdr:colOff>
      <xdr:row>2</xdr:row>
      <xdr:rowOff>38100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74777F-F9A2-4C9A-8ED9-17A4CC345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0"/>
          <a:ext cx="403860" cy="403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403860</xdr:colOff>
      <xdr:row>2</xdr:row>
      <xdr:rowOff>38100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691CA6-72B7-42CA-9CAA-23684A1DD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0"/>
          <a:ext cx="403860" cy="403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403860</xdr:colOff>
      <xdr:row>2</xdr:row>
      <xdr:rowOff>38100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84802-B3E9-45E3-ADCE-D4AEA06CD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0"/>
          <a:ext cx="403860" cy="4038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281940</xdr:colOff>
      <xdr:row>1</xdr:row>
      <xdr:rowOff>114300</xdr:rowOff>
    </xdr:from>
    <xdr:to>
      <xdr:col>30</xdr:col>
      <xdr:colOff>266700</xdr:colOff>
      <xdr:row>3</xdr:row>
      <xdr:rowOff>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8D28AB-CB72-4262-9016-E0F5E8059191}"/>
            </a:ext>
          </a:extLst>
        </xdr:cNvPr>
        <xdr:cNvSpPr/>
      </xdr:nvSpPr>
      <xdr:spPr>
        <a:xfrm>
          <a:off x="10172700" y="205740"/>
          <a:ext cx="990600" cy="2514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rgbClr val="006666"/>
              </a:solidFill>
            </a:rPr>
            <a:t>HR</a:t>
          </a:r>
        </a:p>
      </xdr:txBody>
    </xdr:sp>
    <xdr:clientData/>
  </xdr:twoCellAnchor>
  <xdr:twoCellAnchor>
    <xdr:from>
      <xdr:col>22</xdr:col>
      <xdr:colOff>213360</xdr:colOff>
      <xdr:row>4</xdr:row>
      <xdr:rowOff>53340</xdr:rowOff>
    </xdr:from>
    <xdr:to>
      <xdr:col>25</xdr:col>
      <xdr:colOff>198120</xdr:colOff>
      <xdr:row>5</xdr:row>
      <xdr:rowOff>121920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87D20C0-C5CE-43EB-9EFD-24C78D50D5C5}"/>
            </a:ext>
          </a:extLst>
        </xdr:cNvPr>
        <xdr:cNvSpPr/>
      </xdr:nvSpPr>
      <xdr:spPr>
        <a:xfrm>
          <a:off x="8427720" y="693420"/>
          <a:ext cx="990600" cy="2514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GB" sz="800">
              <a:solidFill>
                <a:srgbClr val="006666"/>
              </a:solidFill>
              <a:latin typeface="+mn-lt"/>
              <a:ea typeface="+mn-ea"/>
              <a:cs typeface="+mn-cs"/>
            </a:rPr>
            <a:t>Talent Acquisition </a:t>
          </a:r>
        </a:p>
      </xdr:txBody>
    </xdr:sp>
    <xdr:clientData/>
  </xdr:twoCellAnchor>
  <xdr:twoCellAnchor>
    <xdr:from>
      <xdr:col>26</xdr:col>
      <xdr:colOff>15240</xdr:colOff>
      <xdr:row>4</xdr:row>
      <xdr:rowOff>45720</xdr:rowOff>
    </xdr:from>
    <xdr:to>
      <xdr:col>29</xdr:col>
      <xdr:colOff>0</xdr:colOff>
      <xdr:row>5</xdr:row>
      <xdr:rowOff>114300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06A42B6-0317-4771-A683-CF0E5A9B850D}"/>
            </a:ext>
          </a:extLst>
        </xdr:cNvPr>
        <xdr:cNvSpPr/>
      </xdr:nvSpPr>
      <xdr:spPr>
        <a:xfrm>
          <a:off x="9570720" y="685800"/>
          <a:ext cx="990600" cy="2514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GB" sz="800">
              <a:solidFill>
                <a:srgbClr val="006666"/>
              </a:solidFill>
              <a:latin typeface="+mn-lt"/>
              <a:ea typeface="+mn-ea"/>
              <a:cs typeface="+mn-cs"/>
            </a:rPr>
            <a:t>Training</a:t>
          </a:r>
        </a:p>
      </xdr:txBody>
    </xdr:sp>
    <xdr:clientData/>
  </xdr:twoCellAnchor>
  <xdr:twoCellAnchor>
    <xdr:from>
      <xdr:col>29</xdr:col>
      <xdr:colOff>152400</xdr:colOff>
      <xdr:row>4</xdr:row>
      <xdr:rowOff>45720</xdr:rowOff>
    </xdr:from>
    <xdr:to>
      <xdr:col>32</xdr:col>
      <xdr:colOff>137160</xdr:colOff>
      <xdr:row>5</xdr:row>
      <xdr:rowOff>114300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A5A2526-E6C6-43B3-91F6-C58C826E40E4}"/>
            </a:ext>
          </a:extLst>
        </xdr:cNvPr>
        <xdr:cNvSpPr/>
      </xdr:nvSpPr>
      <xdr:spPr>
        <a:xfrm>
          <a:off x="10713720" y="685800"/>
          <a:ext cx="990600" cy="251460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GB" sz="800">
              <a:solidFill>
                <a:srgbClr val="006666"/>
              </a:solidFill>
              <a:latin typeface="+mn-lt"/>
              <a:ea typeface="+mn-ea"/>
              <a:cs typeface="+mn-cs"/>
            </a:rPr>
            <a:t>Employee Relation</a:t>
          </a:r>
        </a:p>
      </xdr:txBody>
    </xdr:sp>
    <xdr:clientData/>
  </xdr:twoCellAnchor>
  <xdr:twoCellAnchor>
    <xdr:from>
      <xdr:col>32</xdr:col>
      <xdr:colOff>289560</xdr:colOff>
      <xdr:row>4</xdr:row>
      <xdr:rowOff>53340</xdr:rowOff>
    </xdr:from>
    <xdr:to>
      <xdr:col>35</xdr:col>
      <xdr:colOff>274320</xdr:colOff>
      <xdr:row>5</xdr:row>
      <xdr:rowOff>121920</xdr:rowOff>
    </xdr:to>
    <xdr:sp macro="" textlink="">
      <xdr:nvSpPr>
        <xdr:cNvPr id="6" name="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19CACBD-9705-4162-9DA3-71CA321E3CBC}"/>
            </a:ext>
          </a:extLst>
        </xdr:cNvPr>
        <xdr:cNvSpPr/>
      </xdr:nvSpPr>
      <xdr:spPr>
        <a:xfrm>
          <a:off x="11856720" y="693420"/>
          <a:ext cx="990600" cy="2514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GB" sz="800">
              <a:solidFill>
                <a:srgbClr val="006666"/>
              </a:solidFill>
              <a:latin typeface="+mn-lt"/>
              <a:ea typeface="+mn-ea"/>
              <a:cs typeface="+mn-cs"/>
            </a:rPr>
            <a:t>initiatives  </a:t>
          </a:r>
        </a:p>
      </xdr:txBody>
    </xdr:sp>
    <xdr:clientData/>
  </xdr:twoCellAnchor>
  <xdr:twoCellAnchor>
    <xdr:from>
      <xdr:col>24</xdr:col>
      <xdr:colOff>38100</xdr:colOff>
      <xdr:row>3</xdr:row>
      <xdr:rowOff>0</xdr:rowOff>
    </xdr:from>
    <xdr:to>
      <xdr:col>29</xdr:col>
      <xdr:colOff>106680</xdr:colOff>
      <xdr:row>4</xdr:row>
      <xdr:rowOff>53340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B3BFA7CD-58F1-4BF0-B0EE-FFEFD0E4889D}"/>
            </a:ext>
          </a:extLst>
        </xdr:cNvPr>
        <xdr:cNvCxnSpPr>
          <a:stCxn id="2" idx="2"/>
          <a:endCxn id="3" idx="0"/>
        </xdr:cNvCxnSpPr>
      </xdr:nvCxnSpPr>
      <xdr:spPr>
        <a:xfrm rot="5400000">
          <a:off x="9677400" y="-297180"/>
          <a:ext cx="236220" cy="1744980"/>
        </a:xfrm>
        <a:prstGeom prst="bentConnector3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175260</xdr:colOff>
      <xdr:row>3</xdr:row>
      <xdr:rowOff>0</xdr:rowOff>
    </xdr:from>
    <xdr:to>
      <xdr:col>29</xdr:col>
      <xdr:colOff>106680</xdr:colOff>
      <xdr:row>4</xdr:row>
      <xdr:rowOff>45720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FF699A38-188F-4A03-882F-8234142BE53C}"/>
            </a:ext>
          </a:extLst>
        </xdr:cNvPr>
        <xdr:cNvCxnSpPr>
          <a:stCxn id="2" idx="2"/>
          <a:endCxn id="4" idx="0"/>
        </xdr:cNvCxnSpPr>
      </xdr:nvCxnSpPr>
      <xdr:spPr>
        <a:xfrm rot="5400000">
          <a:off x="10252710" y="270510"/>
          <a:ext cx="228600" cy="601980"/>
        </a:xfrm>
        <a:prstGeom prst="bentConnector3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106680</xdr:colOff>
      <xdr:row>3</xdr:row>
      <xdr:rowOff>0</xdr:rowOff>
    </xdr:from>
    <xdr:to>
      <xdr:col>30</xdr:col>
      <xdr:colOff>312420</xdr:colOff>
      <xdr:row>4</xdr:row>
      <xdr:rowOff>45720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BC3A5CE5-EE01-47BC-B304-57ABAE4C74C5}"/>
            </a:ext>
          </a:extLst>
        </xdr:cNvPr>
        <xdr:cNvCxnSpPr>
          <a:stCxn id="2" idx="2"/>
          <a:endCxn id="5" idx="0"/>
        </xdr:cNvCxnSpPr>
      </xdr:nvCxnSpPr>
      <xdr:spPr>
        <a:xfrm rot="16200000" flipH="1">
          <a:off x="10824210" y="300990"/>
          <a:ext cx="228600" cy="541020"/>
        </a:xfrm>
        <a:prstGeom prst="bentConnector3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106680</xdr:colOff>
      <xdr:row>3</xdr:row>
      <xdr:rowOff>0</xdr:rowOff>
    </xdr:from>
    <xdr:to>
      <xdr:col>34</xdr:col>
      <xdr:colOff>114300</xdr:colOff>
      <xdr:row>4</xdr:row>
      <xdr:rowOff>53340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C54CC424-78D9-4D75-8346-5CF58C8A61C0}"/>
            </a:ext>
          </a:extLst>
        </xdr:cNvPr>
        <xdr:cNvCxnSpPr>
          <a:stCxn id="2" idx="2"/>
          <a:endCxn id="6" idx="0"/>
        </xdr:cNvCxnSpPr>
      </xdr:nvCxnSpPr>
      <xdr:spPr>
        <a:xfrm rot="16200000" flipH="1">
          <a:off x="11391900" y="-266700"/>
          <a:ext cx="236220" cy="1684020"/>
        </a:xfrm>
        <a:prstGeom prst="bentConnector3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76201</xdr:colOff>
      <xdr:row>1</xdr:row>
      <xdr:rowOff>42991</xdr:rowOff>
    </xdr:from>
    <xdr:to>
      <xdr:col>4</xdr:col>
      <xdr:colOff>146713</xdr:colOff>
      <xdr:row>5</xdr:row>
      <xdr:rowOff>106680</xdr:rowOff>
    </xdr:to>
    <xdr:pic>
      <xdr:nvPicPr>
        <xdr:cNvPr id="11" name="Picture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B201D15-65AB-44B3-B0B7-3C1389C32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681" y="134431"/>
          <a:ext cx="1076352" cy="795209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6</xdr:row>
      <xdr:rowOff>15240</xdr:rowOff>
    </xdr:from>
    <xdr:to>
      <xdr:col>11</xdr:col>
      <xdr:colOff>297180</xdr:colOff>
      <xdr:row>14</xdr:row>
      <xdr:rowOff>100200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A500EB5-D45F-48D8-87F5-4C5A1F8F0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137160</xdr:colOff>
      <xdr:row>6</xdr:row>
      <xdr:rowOff>15240</xdr:rowOff>
    </xdr:from>
    <xdr:to>
      <xdr:col>26</xdr:col>
      <xdr:colOff>121920</xdr:colOff>
      <xdr:row>14</xdr:row>
      <xdr:rowOff>100200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4C3B41-ACCC-4AC9-9EFD-2BE6B627B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6</xdr:row>
      <xdr:rowOff>15240</xdr:rowOff>
    </xdr:from>
    <xdr:to>
      <xdr:col>19</xdr:col>
      <xdr:colOff>99060</xdr:colOff>
      <xdr:row>14</xdr:row>
      <xdr:rowOff>100200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F42E368-DAB8-4F5F-B894-6D5F22E4C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38100</xdr:colOff>
      <xdr:row>14</xdr:row>
      <xdr:rowOff>121920</xdr:rowOff>
    </xdr:from>
    <xdr:to>
      <xdr:col>8</xdr:col>
      <xdr:colOff>160020</xdr:colOff>
      <xdr:row>23</xdr:row>
      <xdr:rowOff>22860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735CA74-9C07-4B53-AD0F-D739EE88F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60959</xdr:colOff>
      <xdr:row>23</xdr:row>
      <xdr:rowOff>53340</xdr:rowOff>
    </xdr:from>
    <xdr:to>
      <xdr:col>4</xdr:col>
      <xdr:colOff>299846</xdr:colOff>
      <xdr:row>28</xdr:row>
      <xdr:rowOff>137160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E08A74C8-23D3-49F2-9D41-39804F18E914}"/>
            </a:ext>
          </a:extLst>
        </xdr:cNvPr>
        <xdr:cNvSpPr/>
      </xdr:nvSpPr>
      <xdr:spPr>
        <a:xfrm>
          <a:off x="1234439" y="4175760"/>
          <a:ext cx="1244727" cy="998220"/>
        </a:xfrm>
        <a:prstGeom prst="rect">
          <a:avLst/>
        </a:prstGeom>
        <a:noFill/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68580</xdr:colOff>
      <xdr:row>23</xdr:row>
      <xdr:rowOff>53340</xdr:rowOff>
    </xdr:from>
    <xdr:to>
      <xdr:col>4</xdr:col>
      <xdr:colOff>297180</xdr:colOff>
      <xdr:row>25</xdr:row>
      <xdr:rowOff>137160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A3128DC-9ACF-4E6E-A9BA-414A5551F54B}"/>
            </a:ext>
          </a:extLst>
        </xdr:cNvPr>
        <xdr:cNvSpPr txBox="1"/>
      </xdr:nvSpPr>
      <xdr:spPr>
        <a:xfrm>
          <a:off x="1242060" y="4175760"/>
          <a:ext cx="1234440" cy="449580"/>
        </a:xfrm>
        <a:prstGeom prst="rect">
          <a:avLst/>
        </a:prstGeom>
        <a:solidFill>
          <a:srgbClr val="00808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>
              <a:solidFill>
                <a:schemeClr val="bg1"/>
              </a:solidFill>
            </a:rPr>
            <a:t>Medical Expenses </a:t>
          </a:r>
        </a:p>
      </xdr:txBody>
    </xdr:sp>
    <xdr:clientData/>
  </xdr:twoCellAnchor>
  <xdr:twoCellAnchor>
    <xdr:from>
      <xdr:col>1</xdr:col>
      <xdr:colOff>83819</xdr:colOff>
      <xdr:row>25</xdr:row>
      <xdr:rowOff>144780</xdr:rowOff>
    </xdr:from>
    <xdr:to>
      <xdr:col>4</xdr:col>
      <xdr:colOff>281558</xdr:colOff>
      <xdr:row>28</xdr:row>
      <xdr:rowOff>121920</xdr:rowOff>
    </xdr:to>
    <xdr:sp macro="" textlink="'Data_Employee Relation'!N6">
      <xdr:nvSpPr>
        <xdr:cNvPr id="24" name="TextBox 23">
          <a:extLst>
            <a:ext uri="{FF2B5EF4-FFF2-40B4-BE49-F238E27FC236}">
              <a16:creationId xmlns:a16="http://schemas.microsoft.com/office/drawing/2014/main" id="{D6F42DE5-99DA-4A46-9BF6-2A93FA9B7D7A}"/>
            </a:ext>
          </a:extLst>
        </xdr:cNvPr>
        <xdr:cNvSpPr txBox="1"/>
      </xdr:nvSpPr>
      <xdr:spPr>
        <a:xfrm>
          <a:off x="1257299" y="4632960"/>
          <a:ext cx="1203579" cy="5257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A969BBB-B966-4485-81B9-8E454AF883AD}" type="TxLink">
            <a:rPr lang="en-US" sz="3200" b="0" i="0" u="none" strike="noStrike">
              <a:solidFill>
                <a:srgbClr val="006666"/>
              </a:solidFill>
              <a:latin typeface="Impact" panose="020B0806030902050204" pitchFamily="34" charset="0"/>
              <a:ea typeface="+mn-ea"/>
              <a:cs typeface="Calibri"/>
            </a:rPr>
            <a:pPr marL="0" indent="0" algn="ctr"/>
            <a:t>14 M</a:t>
          </a:fld>
          <a:endParaRPr lang="en-GB" sz="3200" b="0" i="0" u="none" strike="noStrike">
            <a:solidFill>
              <a:srgbClr val="006666"/>
            </a:solidFill>
            <a:latin typeface="Impact" panose="020B080603090205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26</xdr:col>
      <xdr:colOff>160020</xdr:colOff>
      <xdr:row>6</xdr:row>
      <xdr:rowOff>15240</xdr:rowOff>
    </xdr:from>
    <xdr:to>
      <xdr:col>35</xdr:col>
      <xdr:colOff>274320</xdr:colOff>
      <xdr:row>14</xdr:row>
      <xdr:rowOff>100200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0716059-B9C6-4BD0-82B5-CA89D93A6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22859</xdr:colOff>
      <xdr:row>23</xdr:row>
      <xdr:rowOff>53340</xdr:rowOff>
    </xdr:from>
    <xdr:to>
      <xdr:col>8</xdr:col>
      <xdr:colOff>261746</xdr:colOff>
      <xdr:row>28</xdr:row>
      <xdr:rowOff>137160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587D457B-B868-4751-A251-02F85FB8C5FB}"/>
            </a:ext>
          </a:extLst>
        </xdr:cNvPr>
        <xdr:cNvSpPr/>
      </xdr:nvSpPr>
      <xdr:spPr>
        <a:xfrm>
          <a:off x="2537459" y="4175760"/>
          <a:ext cx="1244727" cy="998220"/>
        </a:xfrm>
        <a:prstGeom prst="rect">
          <a:avLst/>
        </a:prstGeom>
        <a:noFill/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30480</xdr:colOff>
      <xdr:row>23</xdr:row>
      <xdr:rowOff>53340</xdr:rowOff>
    </xdr:from>
    <xdr:to>
      <xdr:col>8</xdr:col>
      <xdr:colOff>259080</xdr:colOff>
      <xdr:row>25</xdr:row>
      <xdr:rowOff>137160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798A3AE6-D8E6-45C7-A351-812F28C99BB9}"/>
            </a:ext>
          </a:extLst>
        </xdr:cNvPr>
        <xdr:cNvSpPr txBox="1"/>
      </xdr:nvSpPr>
      <xdr:spPr>
        <a:xfrm>
          <a:off x="2545080" y="4175760"/>
          <a:ext cx="1234440" cy="449580"/>
        </a:xfrm>
        <a:prstGeom prst="rect">
          <a:avLst/>
        </a:prstGeom>
        <a:solidFill>
          <a:srgbClr val="7D687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>
              <a:solidFill>
                <a:schemeClr val="bg1"/>
              </a:solidFill>
            </a:rPr>
            <a:t>Corrective actions</a:t>
          </a:r>
        </a:p>
      </xdr:txBody>
    </xdr:sp>
    <xdr:clientData/>
  </xdr:twoCellAnchor>
  <xdr:twoCellAnchor>
    <xdr:from>
      <xdr:col>5</xdr:col>
      <xdr:colOff>45719</xdr:colOff>
      <xdr:row>25</xdr:row>
      <xdr:rowOff>144780</xdr:rowOff>
    </xdr:from>
    <xdr:to>
      <xdr:col>8</xdr:col>
      <xdr:colOff>243458</xdr:colOff>
      <xdr:row>28</xdr:row>
      <xdr:rowOff>144780</xdr:rowOff>
    </xdr:to>
    <xdr:sp macro="" textlink="'Data_Employee Relation'!N8">
      <xdr:nvSpPr>
        <xdr:cNvPr id="28" name="TextBox 27">
          <a:extLst>
            <a:ext uri="{FF2B5EF4-FFF2-40B4-BE49-F238E27FC236}">
              <a16:creationId xmlns:a16="http://schemas.microsoft.com/office/drawing/2014/main" id="{65E4BFC3-511C-4E6D-850A-7C1B6487D46A}"/>
            </a:ext>
          </a:extLst>
        </xdr:cNvPr>
        <xdr:cNvSpPr txBox="1"/>
      </xdr:nvSpPr>
      <xdr:spPr>
        <a:xfrm>
          <a:off x="2560319" y="4632960"/>
          <a:ext cx="1203579" cy="548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DB88274-0C98-42F7-BA7A-645A322F7FFD}" type="TxLink">
            <a:rPr lang="en-US" sz="3200" b="0" i="0" u="none" strike="noStrike">
              <a:solidFill>
                <a:srgbClr val="7D6878"/>
              </a:solidFill>
              <a:latin typeface="Impact" panose="020B0806030902050204" pitchFamily="34" charset="0"/>
              <a:ea typeface="+mn-ea"/>
              <a:cs typeface="Calibri"/>
            </a:rPr>
            <a:pPr marL="0" indent="0" algn="ctr"/>
            <a:t>470</a:t>
          </a:fld>
          <a:endParaRPr lang="en-GB" sz="3200" b="0" i="0" u="none" strike="noStrike">
            <a:solidFill>
              <a:srgbClr val="7D6878"/>
            </a:solidFill>
            <a:latin typeface="Impact" panose="020B080603090205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297179</xdr:colOff>
      <xdr:row>23</xdr:row>
      <xdr:rowOff>53340</xdr:rowOff>
    </xdr:from>
    <xdr:to>
      <xdr:col>12</xdr:col>
      <xdr:colOff>200786</xdr:colOff>
      <xdr:row>28</xdr:row>
      <xdr:rowOff>137160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A7375922-EE6C-4DC0-A4CE-04593E8AF2CD}"/>
            </a:ext>
          </a:extLst>
        </xdr:cNvPr>
        <xdr:cNvSpPr/>
      </xdr:nvSpPr>
      <xdr:spPr>
        <a:xfrm>
          <a:off x="3817619" y="4175760"/>
          <a:ext cx="1244727" cy="998220"/>
        </a:xfrm>
        <a:prstGeom prst="rect">
          <a:avLst/>
        </a:prstGeom>
        <a:noFill/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304800</xdr:colOff>
      <xdr:row>23</xdr:row>
      <xdr:rowOff>53340</xdr:rowOff>
    </xdr:from>
    <xdr:to>
      <xdr:col>12</xdr:col>
      <xdr:colOff>198120</xdr:colOff>
      <xdr:row>25</xdr:row>
      <xdr:rowOff>137160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E056677-4418-4185-9ADD-51C5E9727E2B}"/>
            </a:ext>
          </a:extLst>
        </xdr:cNvPr>
        <xdr:cNvSpPr txBox="1"/>
      </xdr:nvSpPr>
      <xdr:spPr>
        <a:xfrm>
          <a:off x="3825240" y="4175760"/>
          <a:ext cx="1234440" cy="449580"/>
        </a:xfrm>
        <a:prstGeom prst="rect">
          <a:avLst/>
        </a:prstGeom>
        <a:solidFill>
          <a:srgbClr val="41598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>
              <a:solidFill>
                <a:schemeClr val="bg1"/>
              </a:solidFill>
            </a:rPr>
            <a:t>Cost of Vacation Balance</a:t>
          </a:r>
        </a:p>
      </xdr:txBody>
    </xdr:sp>
    <xdr:clientData/>
  </xdr:twoCellAnchor>
  <xdr:twoCellAnchor>
    <xdr:from>
      <xdr:col>8</xdr:col>
      <xdr:colOff>320039</xdr:colOff>
      <xdr:row>25</xdr:row>
      <xdr:rowOff>144780</xdr:rowOff>
    </xdr:from>
    <xdr:to>
      <xdr:col>12</xdr:col>
      <xdr:colOff>182498</xdr:colOff>
      <xdr:row>28</xdr:row>
      <xdr:rowOff>137160</xdr:rowOff>
    </xdr:to>
    <xdr:sp macro="" textlink="'Data_Employee Relation'!N12">
      <xdr:nvSpPr>
        <xdr:cNvPr id="31" name="TextBox 30">
          <a:extLst>
            <a:ext uri="{FF2B5EF4-FFF2-40B4-BE49-F238E27FC236}">
              <a16:creationId xmlns:a16="http://schemas.microsoft.com/office/drawing/2014/main" id="{CEC75FEB-C046-4B40-80BF-909DD732467D}"/>
            </a:ext>
          </a:extLst>
        </xdr:cNvPr>
        <xdr:cNvSpPr txBox="1"/>
      </xdr:nvSpPr>
      <xdr:spPr>
        <a:xfrm>
          <a:off x="3840479" y="4632960"/>
          <a:ext cx="1203579" cy="54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AE211AB-2A22-47EA-9A62-AC945D6847B8}" type="TxLink">
            <a:rPr lang="en-US" sz="3200" b="0" i="0" u="none" strike="noStrike">
              <a:solidFill>
                <a:srgbClr val="415987"/>
              </a:solidFill>
              <a:latin typeface="Impact" panose="020B0806030902050204" pitchFamily="34" charset="0"/>
              <a:ea typeface="+mn-ea"/>
              <a:cs typeface="Calibri"/>
            </a:rPr>
            <a:pPr marL="0" indent="0" algn="ctr"/>
            <a:t>12 M</a:t>
          </a:fld>
          <a:endParaRPr lang="en-GB" sz="3200" b="0" i="0" u="none" strike="noStrike">
            <a:solidFill>
              <a:srgbClr val="415987"/>
            </a:solidFill>
            <a:latin typeface="Impact" panose="020B080603090205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251459</xdr:colOff>
      <xdr:row>23</xdr:row>
      <xdr:rowOff>53340</xdr:rowOff>
    </xdr:from>
    <xdr:to>
      <xdr:col>16</xdr:col>
      <xdr:colOff>155066</xdr:colOff>
      <xdr:row>28</xdr:row>
      <xdr:rowOff>137160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494643DB-F6BA-4E9B-AB6B-9B7C2998CD5D}"/>
            </a:ext>
          </a:extLst>
        </xdr:cNvPr>
        <xdr:cNvSpPr/>
      </xdr:nvSpPr>
      <xdr:spPr>
        <a:xfrm>
          <a:off x="5113019" y="4175760"/>
          <a:ext cx="1244727" cy="998220"/>
        </a:xfrm>
        <a:prstGeom prst="rect">
          <a:avLst/>
        </a:prstGeom>
        <a:noFill/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259080</xdr:colOff>
      <xdr:row>23</xdr:row>
      <xdr:rowOff>53340</xdr:rowOff>
    </xdr:from>
    <xdr:to>
      <xdr:col>16</xdr:col>
      <xdr:colOff>152400</xdr:colOff>
      <xdr:row>25</xdr:row>
      <xdr:rowOff>137160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2D8CCB1-CB37-44A3-949E-FCACE3160BD3}"/>
            </a:ext>
          </a:extLst>
        </xdr:cNvPr>
        <xdr:cNvSpPr txBox="1"/>
      </xdr:nvSpPr>
      <xdr:spPr>
        <a:xfrm>
          <a:off x="5120640" y="4175760"/>
          <a:ext cx="1234440" cy="449580"/>
        </a:xfrm>
        <a:prstGeom prst="rect">
          <a:avLst/>
        </a:prstGeom>
        <a:solidFill>
          <a:srgbClr val="BA979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>
              <a:solidFill>
                <a:schemeClr val="bg1"/>
              </a:solidFill>
            </a:rPr>
            <a:t>Cost of EOS</a:t>
          </a:r>
        </a:p>
      </xdr:txBody>
    </xdr:sp>
    <xdr:clientData/>
  </xdr:twoCellAnchor>
  <xdr:twoCellAnchor>
    <xdr:from>
      <xdr:col>12</xdr:col>
      <xdr:colOff>274319</xdr:colOff>
      <xdr:row>25</xdr:row>
      <xdr:rowOff>144780</xdr:rowOff>
    </xdr:from>
    <xdr:to>
      <xdr:col>16</xdr:col>
      <xdr:colOff>136778</xdr:colOff>
      <xdr:row>28</xdr:row>
      <xdr:rowOff>129540</xdr:rowOff>
    </xdr:to>
    <xdr:sp macro="" textlink="'Data_Employee Relation'!N13">
      <xdr:nvSpPr>
        <xdr:cNvPr id="34" name="TextBox 33">
          <a:extLst>
            <a:ext uri="{FF2B5EF4-FFF2-40B4-BE49-F238E27FC236}">
              <a16:creationId xmlns:a16="http://schemas.microsoft.com/office/drawing/2014/main" id="{C625635C-11DA-4C2F-8C87-EE0850C3D4A8}"/>
            </a:ext>
          </a:extLst>
        </xdr:cNvPr>
        <xdr:cNvSpPr txBox="1"/>
      </xdr:nvSpPr>
      <xdr:spPr>
        <a:xfrm>
          <a:off x="5135879" y="4632960"/>
          <a:ext cx="1203579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8559DB7-49D4-4254-A41F-AD2E3E5B6568}" type="TxLink">
            <a:rPr lang="en-US" sz="3200" b="0" i="0" u="none" strike="noStrike">
              <a:solidFill>
                <a:srgbClr val="BA9791"/>
              </a:solidFill>
              <a:latin typeface="Impact" panose="020B0806030902050204" pitchFamily="34" charset="0"/>
              <a:ea typeface="+mn-ea"/>
              <a:cs typeface="Calibri"/>
            </a:rPr>
            <a:pPr marL="0" indent="0" algn="ctr"/>
            <a:t>26 M</a:t>
          </a:fld>
          <a:endParaRPr lang="en-GB" sz="3200" b="0" i="0" u="none" strike="noStrike">
            <a:solidFill>
              <a:srgbClr val="BA9791"/>
            </a:solidFill>
            <a:latin typeface="Impact" panose="020B080603090205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16</xdr:col>
      <xdr:colOff>205739</xdr:colOff>
      <xdr:row>23</xdr:row>
      <xdr:rowOff>60960</xdr:rowOff>
    </xdr:from>
    <xdr:to>
      <xdr:col>20</xdr:col>
      <xdr:colOff>109346</xdr:colOff>
      <xdr:row>28</xdr:row>
      <xdr:rowOff>144780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D3377549-6E0E-48F1-9E6A-6B4D8BC7B37E}"/>
            </a:ext>
          </a:extLst>
        </xdr:cNvPr>
        <xdr:cNvSpPr/>
      </xdr:nvSpPr>
      <xdr:spPr>
        <a:xfrm>
          <a:off x="6408419" y="4183380"/>
          <a:ext cx="1244727" cy="998220"/>
        </a:xfrm>
        <a:prstGeom prst="rect">
          <a:avLst/>
        </a:prstGeom>
        <a:noFill/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213360</xdr:colOff>
      <xdr:row>23</xdr:row>
      <xdr:rowOff>60960</xdr:rowOff>
    </xdr:from>
    <xdr:to>
      <xdr:col>20</xdr:col>
      <xdr:colOff>106680</xdr:colOff>
      <xdr:row>25</xdr:row>
      <xdr:rowOff>144780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CE49986-3781-4252-97EF-06EBA6238D2F}"/>
            </a:ext>
          </a:extLst>
        </xdr:cNvPr>
        <xdr:cNvSpPr txBox="1"/>
      </xdr:nvSpPr>
      <xdr:spPr>
        <a:xfrm>
          <a:off x="6416040" y="4183380"/>
          <a:ext cx="1234440" cy="449580"/>
        </a:xfrm>
        <a:prstGeom prst="rect">
          <a:avLst/>
        </a:prstGeom>
        <a:solidFill>
          <a:srgbClr val="9984B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>
              <a:solidFill>
                <a:schemeClr val="bg1"/>
              </a:solidFill>
            </a:rPr>
            <a:t>Manual Payroll</a:t>
          </a:r>
        </a:p>
      </xdr:txBody>
    </xdr:sp>
    <xdr:clientData/>
  </xdr:twoCellAnchor>
  <xdr:twoCellAnchor>
    <xdr:from>
      <xdr:col>16</xdr:col>
      <xdr:colOff>228599</xdr:colOff>
      <xdr:row>25</xdr:row>
      <xdr:rowOff>152400</xdr:rowOff>
    </xdr:from>
    <xdr:to>
      <xdr:col>20</xdr:col>
      <xdr:colOff>91058</xdr:colOff>
      <xdr:row>28</xdr:row>
      <xdr:rowOff>129540</xdr:rowOff>
    </xdr:to>
    <xdr:sp macro="" textlink="'Data_Employee Relation'!N15">
      <xdr:nvSpPr>
        <xdr:cNvPr id="37" name="TextBox 36">
          <a:extLst>
            <a:ext uri="{FF2B5EF4-FFF2-40B4-BE49-F238E27FC236}">
              <a16:creationId xmlns:a16="http://schemas.microsoft.com/office/drawing/2014/main" id="{2F06C187-8CA0-4775-A36C-4C82C501D871}"/>
            </a:ext>
          </a:extLst>
        </xdr:cNvPr>
        <xdr:cNvSpPr txBox="1"/>
      </xdr:nvSpPr>
      <xdr:spPr>
        <a:xfrm>
          <a:off x="6431279" y="4640580"/>
          <a:ext cx="1203579" cy="5257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7A4A64D-3985-4CD2-92C9-D808FBC0BD9F}" type="TxLink">
            <a:rPr lang="en-US" sz="3200" b="0" i="0" u="none" strike="noStrike">
              <a:solidFill>
                <a:srgbClr val="9984BA"/>
              </a:solidFill>
              <a:latin typeface="Impact" panose="020B0806030902050204" pitchFamily="34" charset="0"/>
              <a:ea typeface="+mn-ea"/>
              <a:cs typeface="Calibri"/>
            </a:rPr>
            <a:pPr marL="0" indent="0" algn="ctr"/>
            <a:t>3%</a:t>
          </a:fld>
          <a:endParaRPr lang="en-GB" sz="3200" b="0" i="0" u="none" strike="noStrike">
            <a:solidFill>
              <a:srgbClr val="9984BA"/>
            </a:solidFill>
            <a:latin typeface="Impact" panose="020B080603090205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20</xdr:col>
      <xdr:colOff>160019</xdr:colOff>
      <xdr:row>23</xdr:row>
      <xdr:rowOff>53340</xdr:rowOff>
    </xdr:from>
    <xdr:to>
      <xdr:col>24</xdr:col>
      <xdr:colOff>63626</xdr:colOff>
      <xdr:row>28</xdr:row>
      <xdr:rowOff>137160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330C159A-6CFB-4777-9E24-BF281A8DE93D}"/>
            </a:ext>
          </a:extLst>
        </xdr:cNvPr>
        <xdr:cNvSpPr/>
      </xdr:nvSpPr>
      <xdr:spPr>
        <a:xfrm>
          <a:off x="7703819" y="4175760"/>
          <a:ext cx="1244727" cy="998220"/>
        </a:xfrm>
        <a:prstGeom prst="rect">
          <a:avLst/>
        </a:prstGeom>
        <a:noFill/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167640</xdr:colOff>
      <xdr:row>23</xdr:row>
      <xdr:rowOff>53340</xdr:rowOff>
    </xdr:from>
    <xdr:to>
      <xdr:col>24</xdr:col>
      <xdr:colOff>60960</xdr:colOff>
      <xdr:row>25</xdr:row>
      <xdr:rowOff>137160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400BC81-5EAC-4941-9DB2-526B83FD777B}"/>
            </a:ext>
          </a:extLst>
        </xdr:cNvPr>
        <xdr:cNvSpPr txBox="1"/>
      </xdr:nvSpPr>
      <xdr:spPr>
        <a:xfrm>
          <a:off x="7711440" y="4175760"/>
          <a:ext cx="1234440" cy="449580"/>
        </a:xfrm>
        <a:prstGeom prst="rect">
          <a:avLst/>
        </a:prstGeom>
        <a:solidFill>
          <a:srgbClr val="59706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>
              <a:solidFill>
                <a:schemeClr val="bg1"/>
              </a:solidFill>
            </a:rPr>
            <a:t>Average age</a:t>
          </a:r>
        </a:p>
      </xdr:txBody>
    </xdr:sp>
    <xdr:clientData/>
  </xdr:twoCellAnchor>
  <xdr:twoCellAnchor>
    <xdr:from>
      <xdr:col>20</xdr:col>
      <xdr:colOff>182879</xdr:colOff>
      <xdr:row>25</xdr:row>
      <xdr:rowOff>144780</xdr:rowOff>
    </xdr:from>
    <xdr:to>
      <xdr:col>24</xdr:col>
      <xdr:colOff>45338</xdr:colOff>
      <xdr:row>28</xdr:row>
      <xdr:rowOff>144780</xdr:rowOff>
    </xdr:to>
    <xdr:sp macro="" textlink="'Data_Employee Relation'!N16">
      <xdr:nvSpPr>
        <xdr:cNvPr id="40" name="TextBox 39">
          <a:extLst>
            <a:ext uri="{FF2B5EF4-FFF2-40B4-BE49-F238E27FC236}">
              <a16:creationId xmlns:a16="http://schemas.microsoft.com/office/drawing/2014/main" id="{FCB56B1B-8D3D-4943-ADA3-8160964A2B6C}"/>
            </a:ext>
          </a:extLst>
        </xdr:cNvPr>
        <xdr:cNvSpPr txBox="1"/>
      </xdr:nvSpPr>
      <xdr:spPr>
        <a:xfrm>
          <a:off x="7726679" y="4632960"/>
          <a:ext cx="1203579" cy="548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C0D973C-F14B-4187-B9DB-80165716CB25}" type="TxLink">
            <a:rPr lang="en-US" sz="3200" b="0" i="0" u="none" strike="noStrike">
              <a:solidFill>
                <a:srgbClr val="597068"/>
              </a:solidFill>
              <a:latin typeface="Impact" panose="020B0806030902050204" pitchFamily="34" charset="0"/>
              <a:ea typeface="+mn-ea"/>
              <a:cs typeface="Calibri"/>
            </a:rPr>
            <a:pPr marL="0" indent="0" algn="ctr"/>
            <a:t>38</a:t>
          </a:fld>
          <a:endParaRPr lang="en-GB" sz="3200" b="0" i="0" u="none" strike="noStrike">
            <a:solidFill>
              <a:srgbClr val="597068"/>
            </a:solidFill>
            <a:latin typeface="Impact" panose="020B080603090205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24</xdr:col>
      <xdr:colOff>99060</xdr:colOff>
      <xdr:row>23</xdr:row>
      <xdr:rowOff>53340</xdr:rowOff>
    </xdr:from>
    <xdr:to>
      <xdr:col>35</xdr:col>
      <xdr:colOff>281940</xdr:colOff>
      <xdr:row>28</xdr:row>
      <xdr:rowOff>129540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DF0103AE-11DC-412E-A600-70AED1A94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190500</xdr:colOff>
      <xdr:row>14</xdr:row>
      <xdr:rowOff>121920</xdr:rowOff>
    </xdr:from>
    <xdr:to>
      <xdr:col>17</xdr:col>
      <xdr:colOff>304980</xdr:colOff>
      <xdr:row>23</xdr:row>
      <xdr:rowOff>22860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81C5558E-6A95-464D-B0A0-6053589F2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7620</xdr:colOff>
      <xdr:row>14</xdr:row>
      <xdr:rowOff>114300</xdr:rowOff>
    </xdr:from>
    <xdr:to>
      <xdr:col>25</xdr:col>
      <xdr:colOff>251460</xdr:colOff>
      <xdr:row>23</xdr:row>
      <xdr:rowOff>22860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1BDFF903-D82E-4469-88BC-896D5533D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281940</xdr:colOff>
      <xdr:row>14</xdr:row>
      <xdr:rowOff>114300</xdr:rowOff>
    </xdr:from>
    <xdr:to>
      <xdr:col>33</xdr:col>
      <xdr:colOff>198120</xdr:colOff>
      <xdr:row>23</xdr:row>
      <xdr:rowOff>23580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49313525-8153-4B1D-830E-E2BDB5A51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228599</xdr:colOff>
      <xdr:row>14</xdr:row>
      <xdr:rowOff>121920</xdr:rowOff>
    </xdr:from>
    <xdr:to>
      <xdr:col>35</xdr:col>
      <xdr:colOff>267286</xdr:colOff>
      <xdr:row>23</xdr:row>
      <xdr:rowOff>22860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5E7768D1-11ED-4D9D-82F8-9695608A9727}"/>
            </a:ext>
          </a:extLst>
        </xdr:cNvPr>
        <xdr:cNvSpPr/>
      </xdr:nvSpPr>
      <xdr:spPr>
        <a:xfrm>
          <a:off x="12131039" y="2598420"/>
          <a:ext cx="709247" cy="1546860"/>
        </a:xfrm>
        <a:prstGeom prst="rect">
          <a:avLst/>
        </a:prstGeom>
        <a:noFill/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236220</xdr:colOff>
      <xdr:row>14</xdr:row>
      <xdr:rowOff>121920</xdr:rowOff>
    </xdr:from>
    <xdr:to>
      <xdr:col>35</xdr:col>
      <xdr:colOff>269046</xdr:colOff>
      <xdr:row>18</xdr:row>
      <xdr:rowOff>83820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BF0DE28E-CD74-4708-ABD7-05D336953F5B}"/>
            </a:ext>
          </a:extLst>
        </xdr:cNvPr>
        <xdr:cNvSpPr txBox="1"/>
      </xdr:nvSpPr>
      <xdr:spPr>
        <a:xfrm>
          <a:off x="12138660" y="2598420"/>
          <a:ext cx="703386" cy="693420"/>
        </a:xfrm>
        <a:prstGeom prst="rect">
          <a:avLst/>
        </a:prstGeom>
        <a:solidFill>
          <a:srgbClr val="7D687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solidFill>
                <a:schemeClr val="bg1"/>
              </a:solidFill>
            </a:rPr>
            <a:t>Average Tenure</a:t>
          </a:r>
        </a:p>
      </xdr:txBody>
    </xdr:sp>
    <xdr:clientData/>
  </xdr:twoCellAnchor>
  <xdr:twoCellAnchor>
    <xdr:from>
      <xdr:col>33</xdr:col>
      <xdr:colOff>251459</xdr:colOff>
      <xdr:row>18</xdr:row>
      <xdr:rowOff>99060</xdr:rowOff>
    </xdr:from>
    <xdr:to>
      <xdr:col>35</xdr:col>
      <xdr:colOff>266700</xdr:colOff>
      <xdr:row>22</xdr:row>
      <xdr:rowOff>175260</xdr:rowOff>
    </xdr:to>
    <xdr:sp macro="" textlink="'Data_Employee Relation'!N17">
      <xdr:nvSpPr>
        <xdr:cNvPr id="48" name="TextBox 47">
          <a:extLst>
            <a:ext uri="{FF2B5EF4-FFF2-40B4-BE49-F238E27FC236}">
              <a16:creationId xmlns:a16="http://schemas.microsoft.com/office/drawing/2014/main" id="{88052668-C31E-4634-AD4C-D40F4AF99950}"/>
            </a:ext>
          </a:extLst>
        </xdr:cNvPr>
        <xdr:cNvSpPr txBox="1"/>
      </xdr:nvSpPr>
      <xdr:spPr>
        <a:xfrm>
          <a:off x="12153899" y="3307080"/>
          <a:ext cx="685801" cy="807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B78C182-D5CC-4258-AD2C-362D0DFD8CCA}" type="TxLink">
            <a:rPr lang="en-US" sz="3200" b="0" i="0" u="none" strike="noStrike">
              <a:solidFill>
                <a:srgbClr val="7D6878"/>
              </a:solidFill>
              <a:latin typeface="Impact" panose="020B0806030902050204" pitchFamily="34" charset="0"/>
              <a:ea typeface="+mn-ea"/>
              <a:cs typeface="Calibri"/>
            </a:rPr>
            <a:pPr marL="0" indent="0" algn="ctr"/>
            <a:t> 9 </a:t>
          </a:fld>
          <a:endParaRPr lang="en-GB" sz="3200" b="0" i="0" u="none" strike="noStrike">
            <a:solidFill>
              <a:srgbClr val="7D6878"/>
            </a:solidFill>
            <a:latin typeface="Impact" panose="020B0806030902050204" pitchFamily="34" charset="0"/>
            <a:ea typeface="+mn-ea"/>
            <a:cs typeface="Calibri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403860</xdr:colOff>
      <xdr:row>2</xdr:row>
      <xdr:rowOff>38100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960DBC-C493-44E7-B1F7-C555513D9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0"/>
          <a:ext cx="403860" cy="403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281940</xdr:colOff>
      <xdr:row>1</xdr:row>
      <xdr:rowOff>114300</xdr:rowOff>
    </xdr:from>
    <xdr:to>
      <xdr:col>30</xdr:col>
      <xdr:colOff>266700</xdr:colOff>
      <xdr:row>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B2C78E9-7D31-4500-B617-8C7CFF3D23D7}"/>
            </a:ext>
          </a:extLst>
        </xdr:cNvPr>
        <xdr:cNvSpPr/>
      </xdr:nvSpPr>
      <xdr:spPr>
        <a:xfrm>
          <a:off x="10675620" y="205740"/>
          <a:ext cx="990600" cy="251460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rgbClr val="006666"/>
              </a:solidFill>
            </a:rPr>
            <a:t>HR</a:t>
          </a:r>
        </a:p>
      </xdr:txBody>
    </xdr:sp>
    <xdr:clientData/>
  </xdr:twoCellAnchor>
  <xdr:twoCellAnchor>
    <xdr:from>
      <xdr:col>22</xdr:col>
      <xdr:colOff>213360</xdr:colOff>
      <xdr:row>4</xdr:row>
      <xdr:rowOff>53340</xdr:rowOff>
    </xdr:from>
    <xdr:to>
      <xdr:col>25</xdr:col>
      <xdr:colOff>198120</xdr:colOff>
      <xdr:row>5</xdr:row>
      <xdr:rowOff>121920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3770-720B-496C-97E7-B4F0FCC43200}"/>
            </a:ext>
          </a:extLst>
        </xdr:cNvPr>
        <xdr:cNvSpPr/>
      </xdr:nvSpPr>
      <xdr:spPr>
        <a:xfrm>
          <a:off x="8930640" y="693420"/>
          <a:ext cx="990600" cy="2514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GB" sz="800">
              <a:solidFill>
                <a:srgbClr val="006666"/>
              </a:solidFill>
              <a:latin typeface="+mn-lt"/>
              <a:ea typeface="+mn-ea"/>
              <a:cs typeface="+mn-cs"/>
            </a:rPr>
            <a:t>Talent Acquisition</a:t>
          </a:r>
          <a:r>
            <a:rPr lang="en-GB" sz="800" baseline="0">
              <a:solidFill>
                <a:srgbClr val="006666"/>
              </a:solidFill>
              <a:latin typeface="+mn-lt"/>
              <a:ea typeface="+mn-ea"/>
              <a:cs typeface="+mn-cs"/>
            </a:rPr>
            <a:t> </a:t>
          </a:r>
          <a:endParaRPr lang="en-GB" sz="800">
            <a:solidFill>
              <a:srgbClr val="006666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15240</xdr:colOff>
      <xdr:row>4</xdr:row>
      <xdr:rowOff>45720</xdr:rowOff>
    </xdr:from>
    <xdr:to>
      <xdr:col>29</xdr:col>
      <xdr:colOff>0</xdr:colOff>
      <xdr:row>5</xdr:row>
      <xdr:rowOff>114300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1772EBC-9F53-4D12-84E1-E61352687AD2}"/>
            </a:ext>
          </a:extLst>
        </xdr:cNvPr>
        <xdr:cNvSpPr/>
      </xdr:nvSpPr>
      <xdr:spPr>
        <a:xfrm>
          <a:off x="10073640" y="685800"/>
          <a:ext cx="990600" cy="2514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GB" sz="800">
              <a:solidFill>
                <a:srgbClr val="006666"/>
              </a:solidFill>
              <a:latin typeface="+mn-lt"/>
              <a:ea typeface="+mn-ea"/>
              <a:cs typeface="+mn-cs"/>
            </a:rPr>
            <a:t>Training</a:t>
          </a:r>
        </a:p>
      </xdr:txBody>
    </xdr:sp>
    <xdr:clientData/>
  </xdr:twoCellAnchor>
  <xdr:twoCellAnchor>
    <xdr:from>
      <xdr:col>29</xdr:col>
      <xdr:colOff>152400</xdr:colOff>
      <xdr:row>4</xdr:row>
      <xdr:rowOff>45720</xdr:rowOff>
    </xdr:from>
    <xdr:to>
      <xdr:col>32</xdr:col>
      <xdr:colOff>137160</xdr:colOff>
      <xdr:row>5</xdr:row>
      <xdr:rowOff>114300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9B0C1FB-6050-4CBA-AC85-86236FCFE7D5}"/>
            </a:ext>
          </a:extLst>
        </xdr:cNvPr>
        <xdr:cNvSpPr/>
      </xdr:nvSpPr>
      <xdr:spPr>
        <a:xfrm>
          <a:off x="11216640" y="685800"/>
          <a:ext cx="990600" cy="2514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GB" sz="800">
              <a:solidFill>
                <a:srgbClr val="006666"/>
              </a:solidFill>
              <a:latin typeface="+mn-lt"/>
              <a:ea typeface="+mn-ea"/>
              <a:cs typeface="+mn-cs"/>
            </a:rPr>
            <a:t>Employee Relation</a:t>
          </a:r>
        </a:p>
      </xdr:txBody>
    </xdr:sp>
    <xdr:clientData/>
  </xdr:twoCellAnchor>
  <xdr:twoCellAnchor>
    <xdr:from>
      <xdr:col>32</xdr:col>
      <xdr:colOff>289560</xdr:colOff>
      <xdr:row>4</xdr:row>
      <xdr:rowOff>53340</xdr:rowOff>
    </xdr:from>
    <xdr:to>
      <xdr:col>35</xdr:col>
      <xdr:colOff>274320</xdr:colOff>
      <xdr:row>5</xdr:row>
      <xdr:rowOff>121920</xdr:rowOff>
    </xdr:to>
    <xdr:sp macro="" textlink="">
      <xdr:nvSpPr>
        <xdr:cNvPr id="6" name="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CC75D32-7458-47EA-9003-2EA58C85ED14}"/>
            </a:ext>
          </a:extLst>
        </xdr:cNvPr>
        <xdr:cNvSpPr/>
      </xdr:nvSpPr>
      <xdr:spPr>
        <a:xfrm>
          <a:off x="12359640" y="693420"/>
          <a:ext cx="990600" cy="2514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GB" sz="800">
              <a:solidFill>
                <a:srgbClr val="006666"/>
              </a:solidFill>
              <a:latin typeface="+mn-lt"/>
              <a:ea typeface="+mn-ea"/>
              <a:cs typeface="+mn-cs"/>
            </a:rPr>
            <a:t>initiatives</a:t>
          </a:r>
          <a:r>
            <a:rPr lang="en-GB" sz="800" baseline="0">
              <a:solidFill>
                <a:srgbClr val="006666"/>
              </a:solidFill>
              <a:latin typeface="+mn-lt"/>
              <a:ea typeface="+mn-ea"/>
              <a:cs typeface="+mn-cs"/>
            </a:rPr>
            <a:t> </a:t>
          </a:r>
          <a:r>
            <a:rPr lang="en-GB" sz="800">
              <a:solidFill>
                <a:srgbClr val="006666"/>
              </a:solidFill>
              <a:latin typeface="+mn-lt"/>
              <a:ea typeface="+mn-ea"/>
              <a:cs typeface="+mn-cs"/>
            </a:rPr>
            <a:t> </a:t>
          </a:r>
        </a:p>
      </xdr:txBody>
    </xdr:sp>
    <xdr:clientData/>
  </xdr:twoCellAnchor>
  <xdr:twoCellAnchor>
    <xdr:from>
      <xdr:col>24</xdr:col>
      <xdr:colOff>38100</xdr:colOff>
      <xdr:row>3</xdr:row>
      <xdr:rowOff>0</xdr:rowOff>
    </xdr:from>
    <xdr:to>
      <xdr:col>29</xdr:col>
      <xdr:colOff>106680</xdr:colOff>
      <xdr:row>4</xdr:row>
      <xdr:rowOff>53340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D60BAE50-6428-4215-905A-5D057F3E6DC5}"/>
            </a:ext>
          </a:extLst>
        </xdr:cNvPr>
        <xdr:cNvCxnSpPr>
          <a:stCxn id="2" idx="2"/>
          <a:endCxn id="3" idx="0"/>
        </xdr:cNvCxnSpPr>
      </xdr:nvCxnSpPr>
      <xdr:spPr>
        <a:xfrm rot="5400000">
          <a:off x="10180320" y="-297180"/>
          <a:ext cx="236220" cy="1744980"/>
        </a:xfrm>
        <a:prstGeom prst="bentConnector3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175260</xdr:colOff>
      <xdr:row>3</xdr:row>
      <xdr:rowOff>0</xdr:rowOff>
    </xdr:from>
    <xdr:to>
      <xdr:col>29</xdr:col>
      <xdr:colOff>106680</xdr:colOff>
      <xdr:row>4</xdr:row>
      <xdr:rowOff>45720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7118B675-542C-4237-ADF5-7B4AC0E0165E}"/>
            </a:ext>
          </a:extLst>
        </xdr:cNvPr>
        <xdr:cNvCxnSpPr>
          <a:stCxn id="2" idx="2"/>
          <a:endCxn id="4" idx="0"/>
        </xdr:cNvCxnSpPr>
      </xdr:nvCxnSpPr>
      <xdr:spPr>
        <a:xfrm rot="5400000">
          <a:off x="10755630" y="270510"/>
          <a:ext cx="228600" cy="601980"/>
        </a:xfrm>
        <a:prstGeom prst="bentConnector3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106680</xdr:colOff>
      <xdr:row>3</xdr:row>
      <xdr:rowOff>0</xdr:rowOff>
    </xdr:from>
    <xdr:to>
      <xdr:col>30</xdr:col>
      <xdr:colOff>312420</xdr:colOff>
      <xdr:row>4</xdr:row>
      <xdr:rowOff>45720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50AEC11E-7A36-449C-9F8B-07EE4D5D1FB8}"/>
            </a:ext>
          </a:extLst>
        </xdr:cNvPr>
        <xdr:cNvCxnSpPr>
          <a:stCxn id="2" idx="2"/>
          <a:endCxn id="5" idx="0"/>
        </xdr:cNvCxnSpPr>
      </xdr:nvCxnSpPr>
      <xdr:spPr>
        <a:xfrm rot="16200000" flipH="1">
          <a:off x="11327130" y="300990"/>
          <a:ext cx="228600" cy="541020"/>
        </a:xfrm>
        <a:prstGeom prst="bentConnector3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106680</xdr:colOff>
      <xdr:row>3</xdr:row>
      <xdr:rowOff>0</xdr:rowOff>
    </xdr:from>
    <xdr:to>
      <xdr:col>34</xdr:col>
      <xdr:colOff>114300</xdr:colOff>
      <xdr:row>4</xdr:row>
      <xdr:rowOff>53340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CB800E2B-CF1A-49DF-9026-523F9062C5A0}"/>
            </a:ext>
          </a:extLst>
        </xdr:cNvPr>
        <xdr:cNvCxnSpPr>
          <a:stCxn id="2" idx="2"/>
          <a:endCxn id="6" idx="0"/>
        </xdr:cNvCxnSpPr>
      </xdr:nvCxnSpPr>
      <xdr:spPr>
        <a:xfrm rot="16200000" flipH="1">
          <a:off x="11894820" y="-266700"/>
          <a:ext cx="236220" cy="1684020"/>
        </a:xfrm>
        <a:prstGeom prst="bentConnector3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76201</xdr:colOff>
      <xdr:row>1</xdr:row>
      <xdr:rowOff>42991</xdr:rowOff>
    </xdr:from>
    <xdr:to>
      <xdr:col>4</xdr:col>
      <xdr:colOff>146713</xdr:colOff>
      <xdr:row>5</xdr:row>
      <xdr:rowOff>106680</xdr:rowOff>
    </xdr:to>
    <xdr:pic>
      <xdr:nvPicPr>
        <xdr:cNvPr id="16" name="Picture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A11DD17-2BC6-43B4-9576-33329481F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1" y="134431"/>
          <a:ext cx="1076352" cy="795209"/>
        </a:xfrm>
        <a:prstGeom prst="rect">
          <a:avLst/>
        </a:prstGeom>
      </xdr:spPr>
    </xdr:pic>
    <xdr:clientData/>
  </xdr:twoCellAnchor>
  <xdr:twoCellAnchor>
    <xdr:from>
      <xdr:col>1</xdr:col>
      <xdr:colOff>22860</xdr:colOff>
      <xdr:row>6</xdr:row>
      <xdr:rowOff>15240</xdr:rowOff>
    </xdr:from>
    <xdr:to>
      <xdr:col>12</xdr:col>
      <xdr:colOff>114300</xdr:colOff>
      <xdr:row>14</xdr:row>
      <xdr:rowOff>68580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C564811-A4D9-4EB8-BFA0-55E0D8E54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198120</xdr:colOff>
      <xdr:row>6</xdr:row>
      <xdr:rowOff>15240</xdr:rowOff>
    </xdr:from>
    <xdr:to>
      <xdr:col>26</xdr:col>
      <xdr:colOff>121920</xdr:colOff>
      <xdr:row>14</xdr:row>
      <xdr:rowOff>67800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9FF457F-7D6A-48F7-A76C-29C7922C5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144780</xdr:colOff>
      <xdr:row>6</xdr:row>
      <xdr:rowOff>15240</xdr:rowOff>
    </xdr:from>
    <xdr:to>
      <xdr:col>16</xdr:col>
      <xdr:colOff>182880</xdr:colOff>
      <xdr:row>14</xdr:row>
      <xdr:rowOff>68580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9C2D43E-1CA9-484B-8CAA-C4DEBBE24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137160</xdr:colOff>
      <xdr:row>6</xdr:row>
      <xdr:rowOff>15240</xdr:rowOff>
    </xdr:from>
    <xdr:to>
      <xdr:col>30</xdr:col>
      <xdr:colOff>236220</xdr:colOff>
      <xdr:row>14</xdr:row>
      <xdr:rowOff>67800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78A16C0-040A-4AA9-B391-EC945D1E5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205741</xdr:colOff>
      <xdr:row>12</xdr:row>
      <xdr:rowOff>38104</xdr:rowOff>
    </xdr:from>
    <xdr:to>
      <xdr:col>30</xdr:col>
      <xdr:colOff>227849</xdr:colOff>
      <xdr:row>13</xdr:row>
      <xdr:rowOff>167646</xdr:rowOff>
    </xdr:to>
    <xdr:sp macro="" textlink="">
      <xdr:nvSpPr>
        <xdr:cNvPr id="27" name="Freeform: Shape 26">
          <a:extLst>
            <a:ext uri="{FF2B5EF4-FFF2-40B4-BE49-F238E27FC236}">
              <a16:creationId xmlns:a16="http://schemas.microsoft.com/office/drawing/2014/main" id="{EACE5CC8-42E4-4E1F-A6D6-40E0F182C903}"/>
            </a:ext>
          </a:extLst>
        </xdr:cNvPr>
        <xdr:cNvSpPr/>
      </xdr:nvSpPr>
      <xdr:spPr>
        <a:xfrm rot="5400000">
          <a:off x="10789544" y="2126361"/>
          <a:ext cx="312422" cy="357388"/>
        </a:xfrm>
        <a:custGeom>
          <a:avLst/>
          <a:gdLst>
            <a:gd name="connsiteX0" fmla="*/ 0 w 604454"/>
            <a:gd name="connsiteY0" fmla="*/ 977571 h 977571"/>
            <a:gd name="connsiteX1" fmla="*/ 0 w 604454"/>
            <a:gd name="connsiteY1" fmla="*/ 791089 h 977571"/>
            <a:gd name="connsiteX2" fmla="*/ 35395 w 604454"/>
            <a:gd name="connsiteY2" fmla="*/ 745462 h 977571"/>
            <a:gd name="connsiteX3" fmla="*/ 59723 w 604454"/>
            <a:gd name="connsiteY3" fmla="*/ 708777 h 977571"/>
            <a:gd name="connsiteX4" fmla="*/ 94063 w 604454"/>
            <a:gd name="connsiteY4" fmla="*/ 650327 h 977571"/>
            <a:gd name="connsiteX5" fmla="*/ 115433 w 604454"/>
            <a:gd name="connsiteY5" fmla="*/ 609213 h 977571"/>
            <a:gd name="connsiteX6" fmla="*/ 144998 w 604454"/>
            <a:gd name="connsiteY6" fmla="*/ 542265 h 977571"/>
            <a:gd name="connsiteX7" fmla="*/ 162331 w 604454"/>
            <a:gd name="connsiteY7" fmla="*/ 499116 h 977571"/>
            <a:gd name="connsiteX8" fmla="*/ 187984 w 604454"/>
            <a:gd name="connsiteY8" fmla="*/ 419068 h 977571"/>
            <a:gd name="connsiteX9" fmla="*/ 199841 w 604454"/>
            <a:gd name="connsiteY9" fmla="*/ 379503 h 977571"/>
            <a:gd name="connsiteX10" fmla="*/ 227264 w 604454"/>
            <a:gd name="connsiteY10" fmla="*/ 251460 h 977571"/>
            <a:gd name="connsiteX11" fmla="*/ 101534 w 604454"/>
            <a:gd name="connsiteY11" fmla="*/ 251460 h 977571"/>
            <a:gd name="connsiteX12" fmla="*/ 373380 w 604454"/>
            <a:gd name="connsiteY12" fmla="*/ 0 h 977571"/>
            <a:gd name="connsiteX13" fmla="*/ 604454 w 604454"/>
            <a:gd name="connsiteY13" fmla="*/ 251460 h 977571"/>
            <a:gd name="connsiteX14" fmla="*/ 478724 w 604454"/>
            <a:gd name="connsiteY14" fmla="*/ 251460 h 977571"/>
            <a:gd name="connsiteX15" fmla="*/ 478723 w 604454"/>
            <a:gd name="connsiteY15" fmla="*/ 251465 h 977571"/>
            <a:gd name="connsiteX16" fmla="*/ 443010 w 604454"/>
            <a:gd name="connsiteY16" fmla="*/ 411379 h 977571"/>
            <a:gd name="connsiteX17" fmla="*/ 442725 w 604454"/>
            <a:gd name="connsiteY17" fmla="*/ 412187 h 977571"/>
            <a:gd name="connsiteX18" fmla="*/ 442369 w 604454"/>
            <a:gd name="connsiteY18" fmla="*/ 413778 h 977571"/>
            <a:gd name="connsiteX19" fmla="*/ 414143 w 604454"/>
            <a:gd name="connsiteY19" fmla="*/ 493433 h 977571"/>
            <a:gd name="connsiteX20" fmla="*/ 391891 w 604454"/>
            <a:gd name="connsiteY20" fmla="*/ 556686 h 977571"/>
            <a:gd name="connsiteX21" fmla="*/ 391347 w 604454"/>
            <a:gd name="connsiteY21" fmla="*/ 557765 h 977571"/>
            <a:gd name="connsiteX22" fmla="*/ 390441 w 604454"/>
            <a:gd name="connsiteY22" fmla="*/ 560322 h 977571"/>
            <a:gd name="connsiteX23" fmla="*/ 352577 w 604454"/>
            <a:gd name="connsiteY23" fmla="*/ 634699 h 977571"/>
            <a:gd name="connsiteX24" fmla="*/ 327073 w 604454"/>
            <a:gd name="connsiteY24" fmla="*/ 685311 h 977571"/>
            <a:gd name="connsiteX25" fmla="*/ 326115 w 604454"/>
            <a:gd name="connsiteY25" fmla="*/ 686681 h 977571"/>
            <a:gd name="connsiteX26" fmla="*/ 324798 w 604454"/>
            <a:gd name="connsiteY26" fmla="*/ 689267 h 977571"/>
            <a:gd name="connsiteX27" fmla="*/ 284079 w 604454"/>
            <a:gd name="connsiteY27" fmla="*/ 746810 h 977571"/>
            <a:gd name="connsiteX28" fmla="*/ 250259 w 604454"/>
            <a:gd name="connsiteY28" fmla="*/ 795187 h 977571"/>
            <a:gd name="connsiteX29" fmla="*/ 248765 w 604454"/>
            <a:gd name="connsiteY29" fmla="*/ 796714 h 977571"/>
            <a:gd name="connsiteX30" fmla="*/ 247301 w 604454"/>
            <a:gd name="connsiteY30" fmla="*/ 798783 h 977571"/>
            <a:gd name="connsiteX31" fmla="*/ 205471 w 604454"/>
            <a:gd name="connsiteY31" fmla="*/ 840979 h 977571"/>
            <a:gd name="connsiteX32" fmla="*/ 163153 w 604454"/>
            <a:gd name="connsiteY32" fmla="*/ 884246 h 977571"/>
            <a:gd name="connsiteX33" fmla="*/ 161329 w 604454"/>
            <a:gd name="connsiteY33" fmla="*/ 885507 h 977571"/>
            <a:gd name="connsiteX34" fmla="*/ 159807 w 604454"/>
            <a:gd name="connsiteY34" fmla="*/ 887042 h 977571"/>
            <a:gd name="connsiteX35" fmla="*/ 111506 w 604454"/>
            <a:gd name="connsiteY35" fmla="*/ 919960 h 977571"/>
            <a:gd name="connsiteX36" fmla="*/ 67460 w 604454"/>
            <a:gd name="connsiteY36" fmla="*/ 950419 h 977571"/>
            <a:gd name="connsiteX37" fmla="*/ 65885 w 604454"/>
            <a:gd name="connsiteY37" fmla="*/ 951052 h 977571"/>
            <a:gd name="connsiteX38" fmla="*/ 64176 w 604454"/>
            <a:gd name="connsiteY38" fmla="*/ 952217 h 97757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</a:cxnLst>
          <a:rect l="l" t="t" r="r" b="b"/>
          <a:pathLst>
            <a:path w="604454" h="977571">
              <a:moveTo>
                <a:pt x="0" y="977571"/>
              </a:moveTo>
              <a:lnTo>
                <a:pt x="0" y="791089"/>
              </a:lnTo>
              <a:lnTo>
                <a:pt x="35395" y="745462"/>
              </a:lnTo>
              <a:lnTo>
                <a:pt x="59723" y="708777"/>
              </a:lnTo>
              <a:lnTo>
                <a:pt x="94063" y="650327"/>
              </a:lnTo>
              <a:lnTo>
                <a:pt x="115433" y="609213"/>
              </a:lnTo>
              <a:lnTo>
                <a:pt x="144998" y="542265"/>
              </a:lnTo>
              <a:lnTo>
                <a:pt x="162331" y="499116"/>
              </a:lnTo>
              <a:lnTo>
                <a:pt x="187984" y="419068"/>
              </a:lnTo>
              <a:lnTo>
                <a:pt x="199841" y="379503"/>
              </a:lnTo>
              <a:lnTo>
                <a:pt x="227264" y="251460"/>
              </a:lnTo>
              <a:lnTo>
                <a:pt x="101534" y="251460"/>
              </a:lnTo>
              <a:lnTo>
                <a:pt x="373380" y="0"/>
              </a:lnTo>
              <a:lnTo>
                <a:pt x="604454" y="251460"/>
              </a:lnTo>
              <a:lnTo>
                <a:pt x="478724" y="251460"/>
              </a:lnTo>
              <a:lnTo>
                <a:pt x="478723" y="251465"/>
              </a:lnTo>
              <a:lnTo>
                <a:pt x="443010" y="411379"/>
              </a:lnTo>
              <a:lnTo>
                <a:pt x="442725" y="412187"/>
              </a:lnTo>
              <a:lnTo>
                <a:pt x="442369" y="413778"/>
              </a:lnTo>
              <a:lnTo>
                <a:pt x="414143" y="493433"/>
              </a:lnTo>
              <a:lnTo>
                <a:pt x="391891" y="556686"/>
              </a:lnTo>
              <a:lnTo>
                <a:pt x="391347" y="557765"/>
              </a:lnTo>
              <a:lnTo>
                <a:pt x="390441" y="560322"/>
              </a:lnTo>
              <a:lnTo>
                <a:pt x="352577" y="634699"/>
              </a:lnTo>
              <a:lnTo>
                <a:pt x="327073" y="685311"/>
              </a:lnTo>
              <a:lnTo>
                <a:pt x="326115" y="686681"/>
              </a:lnTo>
              <a:lnTo>
                <a:pt x="324798" y="689267"/>
              </a:lnTo>
              <a:lnTo>
                <a:pt x="284079" y="746810"/>
              </a:lnTo>
              <a:lnTo>
                <a:pt x="250259" y="795187"/>
              </a:lnTo>
              <a:lnTo>
                <a:pt x="248765" y="796714"/>
              </a:lnTo>
              <a:lnTo>
                <a:pt x="247301" y="798783"/>
              </a:lnTo>
              <a:lnTo>
                <a:pt x="205471" y="840979"/>
              </a:lnTo>
              <a:lnTo>
                <a:pt x="163153" y="884246"/>
              </a:lnTo>
              <a:lnTo>
                <a:pt x="161329" y="885507"/>
              </a:lnTo>
              <a:lnTo>
                <a:pt x="159807" y="887042"/>
              </a:lnTo>
              <a:lnTo>
                <a:pt x="111506" y="919960"/>
              </a:lnTo>
              <a:lnTo>
                <a:pt x="67460" y="950419"/>
              </a:lnTo>
              <a:lnTo>
                <a:pt x="65885" y="951052"/>
              </a:lnTo>
              <a:lnTo>
                <a:pt x="64176" y="952217"/>
              </a:lnTo>
              <a:close/>
            </a:path>
          </a:pathLst>
        </a:cu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144782</xdr:colOff>
      <xdr:row>7</xdr:row>
      <xdr:rowOff>7623</xdr:rowOff>
    </xdr:from>
    <xdr:to>
      <xdr:col>28</xdr:col>
      <xdr:colOff>2213</xdr:colOff>
      <xdr:row>8</xdr:row>
      <xdr:rowOff>132724</xdr:rowOff>
    </xdr:to>
    <xdr:sp macro="" textlink="">
      <xdr:nvSpPr>
        <xdr:cNvPr id="28" name="Freeform: Shape 27">
          <a:extLst>
            <a:ext uri="{FF2B5EF4-FFF2-40B4-BE49-F238E27FC236}">
              <a16:creationId xmlns:a16="http://schemas.microsoft.com/office/drawing/2014/main" id="{710C3DC3-0415-462B-A312-C6DAE9E16964}"/>
            </a:ext>
          </a:extLst>
        </xdr:cNvPr>
        <xdr:cNvSpPr/>
      </xdr:nvSpPr>
      <xdr:spPr>
        <a:xfrm rot="16200000" flipH="1">
          <a:off x="9810267" y="1093958"/>
          <a:ext cx="307981" cy="527991"/>
        </a:xfrm>
        <a:custGeom>
          <a:avLst/>
          <a:gdLst>
            <a:gd name="connsiteX0" fmla="*/ 0 w 574681"/>
            <a:gd name="connsiteY0" fmla="*/ 0 h 1000216"/>
            <a:gd name="connsiteX1" fmla="*/ 251460 w 574681"/>
            <a:gd name="connsiteY1" fmla="*/ 0 h 1000216"/>
            <a:gd name="connsiteX2" fmla="*/ 251460 w 574681"/>
            <a:gd name="connsiteY2" fmla="*/ 3 h 1000216"/>
            <a:gd name="connsiteX3" fmla="*/ 263767 w 574681"/>
            <a:gd name="connsiteY3" fmla="*/ 191274 h 1000216"/>
            <a:gd name="connsiteX4" fmla="*/ 274025 w 574681"/>
            <a:gd name="connsiteY4" fmla="*/ 250773 h 1000216"/>
            <a:gd name="connsiteX5" fmla="*/ 297723 w 574681"/>
            <a:gd name="connsiteY5" fmla="*/ 370382 h 1000216"/>
            <a:gd name="connsiteX6" fmla="*/ 316900 w 574681"/>
            <a:gd name="connsiteY6" fmla="*/ 434786 h 1000216"/>
            <a:gd name="connsiteX7" fmla="*/ 351310 w 574681"/>
            <a:gd name="connsiteY7" fmla="*/ 534114 h 1000216"/>
            <a:gd name="connsiteX8" fmla="*/ 378021 w 574681"/>
            <a:gd name="connsiteY8" fmla="*/ 594505 h 1000216"/>
            <a:gd name="connsiteX9" fmla="*/ 422703 w 574681"/>
            <a:gd name="connsiteY9" fmla="*/ 679353 h 1000216"/>
            <a:gd name="connsiteX10" fmla="*/ 466851 w 574681"/>
            <a:gd name="connsiteY10" fmla="*/ 750193 h 1000216"/>
            <a:gd name="connsiteX11" fmla="*/ 477459 w 574681"/>
            <a:gd name="connsiteY11" fmla="*/ 765299 h 1000216"/>
            <a:gd name="connsiteX12" fmla="*/ 553361 w 574681"/>
            <a:gd name="connsiteY12" fmla="*/ 852007 h 1000216"/>
            <a:gd name="connsiteX13" fmla="*/ 568434 w 574681"/>
            <a:gd name="connsiteY13" fmla="*/ 866354 h 1000216"/>
            <a:gd name="connsiteX14" fmla="*/ 574681 w 574681"/>
            <a:gd name="connsiteY14" fmla="*/ 871214 h 1000216"/>
            <a:gd name="connsiteX15" fmla="*/ 574681 w 574681"/>
            <a:gd name="connsiteY15" fmla="*/ 1000216 h 1000216"/>
            <a:gd name="connsiteX16" fmla="*/ 497001 w 574681"/>
            <a:gd name="connsiteY16" fmla="*/ 980084 h 1000216"/>
            <a:gd name="connsiteX17" fmla="*/ 283045 w 574681"/>
            <a:gd name="connsiteY17" fmla="*/ 834059 h 1000216"/>
            <a:gd name="connsiteX18" fmla="*/ 233623 w 574681"/>
            <a:gd name="connsiteY18" fmla="*/ 776155 h 1000216"/>
            <a:gd name="connsiteX19" fmla="*/ 0 w 574681"/>
            <a:gd name="connsiteY19" fmla="*/ 0 h 100021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</a:cxnLst>
          <a:rect l="l" t="t" r="r" b="b"/>
          <a:pathLst>
            <a:path w="574681" h="1000216">
              <a:moveTo>
                <a:pt x="0" y="0"/>
              </a:moveTo>
              <a:lnTo>
                <a:pt x="251460" y="0"/>
              </a:lnTo>
              <a:lnTo>
                <a:pt x="251460" y="3"/>
              </a:lnTo>
              <a:lnTo>
                <a:pt x="263767" y="191274"/>
              </a:lnTo>
              <a:lnTo>
                <a:pt x="274025" y="250773"/>
              </a:lnTo>
              <a:lnTo>
                <a:pt x="297723" y="370382"/>
              </a:lnTo>
              <a:lnTo>
                <a:pt x="316900" y="434786"/>
              </a:lnTo>
              <a:lnTo>
                <a:pt x="351310" y="534114"/>
              </a:lnTo>
              <a:lnTo>
                <a:pt x="378021" y="594505"/>
              </a:lnTo>
              <a:lnTo>
                <a:pt x="422703" y="679353"/>
              </a:lnTo>
              <a:lnTo>
                <a:pt x="466851" y="750193"/>
              </a:lnTo>
              <a:lnTo>
                <a:pt x="477459" y="765299"/>
              </a:lnTo>
              <a:lnTo>
                <a:pt x="553361" y="852007"/>
              </a:lnTo>
              <a:lnTo>
                <a:pt x="568434" y="866354"/>
              </a:lnTo>
              <a:lnTo>
                <a:pt x="574681" y="871214"/>
              </a:lnTo>
              <a:lnTo>
                <a:pt x="574681" y="1000216"/>
              </a:lnTo>
              <a:lnTo>
                <a:pt x="497001" y="980084"/>
              </a:lnTo>
              <a:cubicBezTo>
                <a:pt x="419347" y="951998"/>
                <a:pt x="347084" y="901842"/>
                <a:pt x="283045" y="834059"/>
              </a:cubicBezTo>
              <a:cubicBezTo>
                <a:pt x="265968" y="815983"/>
                <a:pt x="249476" y="796654"/>
                <a:pt x="233623" y="776155"/>
              </a:cubicBezTo>
              <a:cubicBezTo>
                <a:pt x="90944" y="591669"/>
                <a:pt x="0" y="312475"/>
                <a:pt x="0" y="0"/>
              </a:cubicBezTo>
              <a:close/>
            </a:path>
          </a:pathLst>
        </a:custGeom>
        <a:solidFill>
          <a:srgbClr val="0066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228600</xdr:colOff>
      <xdr:row>9</xdr:row>
      <xdr:rowOff>121920</xdr:rowOff>
    </xdr:from>
    <xdr:to>
      <xdr:col>29</xdr:col>
      <xdr:colOff>152400</xdr:colOff>
      <xdr:row>11</xdr:row>
      <xdr:rowOff>68580</xdr:rowOff>
    </xdr:to>
    <xdr:sp macro="" textlink="Data_HR!C15">
      <xdr:nvSpPr>
        <xdr:cNvPr id="7" name="TextBox 6">
          <a:extLst>
            <a:ext uri="{FF2B5EF4-FFF2-40B4-BE49-F238E27FC236}">
              <a16:creationId xmlns:a16="http://schemas.microsoft.com/office/drawing/2014/main" id="{FDD32B0B-2CCF-4123-9355-623956F91C2D}"/>
            </a:ext>
          </a:extLst>
        </xdr:cNvPr>
        <xdr:cNvSpPr txBox="1"/>
      </xdr:nvSpPr>
      <xdr:spPr>
        <a:xfrm>
          <a:off x="10119360" y="1684020"/>
          <a:ext cx="59436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F4491AE-60C7-41DF-A18F-B50A00750E5B}" type="TxLink">
            <a:rPr lang="en-US" sz="18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cs typeface="Calibri"/>
            </a:rPr>
            <a:pPr algn="ctr"/>
            <a:t>6%</a:t>
          </a:fld>
          <a:endParaRPr lang="en-GB" sz="1800" b="1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13</xdr:col>
      <xdr:colOff>129540</xdr:colOff>
      <xdr:row>14</xdr:row>
      <xdr:rowOff>106680</xdr:rowOff>
    </xdr:from>
    <xdr:to>
      <xdr:col>19</xdr:col>
      <xdr:colOff>15240</xdr:colOff>
      <xdr:row>22</xdr:row>
      <xdr:rowOff>106680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B6C1C80-C762-4663-B9EE-8B83E07D5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13</xdr:col>
      <xdr:colOff>129541</xdr:colOff>
      <xdr:row>22</xdr:row>
      <xdr:rowOff>144780</xdr:rowOff>
    </xdr:from>
    <xdr:to>
      <xdr:col>19</xdr:col>
      <xdr:colOff>15241</xdr:colOff>
      <xdr:row>28</xdr:row>
      <xdr:rowOff>99060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7C28432-A1C9-4D45-8888-C4B1AF57D2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541" b="10058"/>
        <a:stretch/>
      </xdr:blipFill>
      <xdr:spPr>
        <a:xfrm>
          <a:off x="5326381" y="4130040"/>
          <a:ext cx="1897380" cy="1097280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17</xdr:col>
      <xdr:colOff>320040</xdr:colOff>
      <xdr:row>22</xdr:row>
      <xdr:rowOff>144780</xdr:rowOff>
    </xdr:from>
    <xdr:to>
      <xdr:col>19</xdr:col>
      <xdr:colOff>106680</xdr:colOff>
      <xdr:row>24</xdr:row>
      <xdr:rowOff>22860</xdr:rowOff>
    </xdr:to>
    <xdr:sp macro="" textlink="Data_HR!H10">
      <xdr:nvSpPr>
        <xdr:cNvPr id="22" name="TextBox 21">
          <a:extLst>
            <a:ext uri="{FF2B5EF4-FFF2-40B4-BE49-F238E27FC236}">
              <a16:creationId xmlns:a16="http://schemas.microsoft.com/office/drawing/2014/main" id="{51678BA1-5196-4D4D-9FEC-E38E351D158A}"/>
            </a:ext>
          </a:extLst>
        </xdr:cNvPr>
        <xdr:cNvSpPr txBox="1"/>
      </xdr:nvSpPr>
      <xdr:spPr>
        <a:xfrm>
          <a:off x="6858000" y="4130040"/>
          <a:ext cx="45720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6FBBB5D-3255-4546-AF54-3AB3256BF2C3}" type="TxLink">
            <a:rPr lang="en-US" sz="1100" b="1" i="0" u="none" strike="noStrike">
              <a:solidFill>
                <a:srgbClr val="02A3FE"/>
              </a:solidFill>
              <a:latin typeface="Agency FB" panose="020B0503020202020204" pitchFamily="34" charset="0"/>
              <a:cs typeface="Calibri"/>
            </a:rPr>
            <a:pPr/>
            <a:t>40%</a:t>
          </a:fld>
          <a:endParaRPr lang="en-GB" sz="1100" b="1">
            <a:solidFill>
              <a:srgbClr val="02A3FE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15</xdr:col>
      <xdr:colOff>30480</xdr:colOff>
      <xdr:row>22</xdr:row>
      <xdr:rowOff>160020</xdr:rowOff>
    </xdr:from>
    <xdr:to>
      <xdr:col>16</xdr:col>
      <xdr:colOff>152400</xdr:colOff>
      <xdr:row>24</xdr:row>
      <xdr:rowOff>38100</xdr:rowOff>
    </xdr:to>
    <xdr:sp macro="" textlink="Data_HR!H11">
      <xdr:nvSpPr>
        <xdr:cNvPr id="42" name="TextBox 41">
          <a:extLst>
            <a:ext uri="{FF2B5EF4-FFF2-40B4-BE49-F238E27FC236}">
              <a16:creationId xmlns:a16="http://schemas.microsoft.com/office/drawing/2014/main" id="{6F574ADD-21E5-4EA9-A3C8-894482C4CC23}"/>
            </a:ext>
          </a:extLst>
        </xdr:cNvPr>
        <xdr:cNvSpPr txBox="1"/>
      </xdr:nvSpPr>
      <xdr:spPr>
        <a:xfrm>
          <a:off x="5897880" y="4145280"/>
          <a:ext cx="45720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3664A92-1543-4F88-BD4F-9DC07882B26E}" type="TxLink">
            <a:rPr lang="en-US" sz="1100" b="1" i="0" u="none" strike="noStrike">
              <a:solidFill>
                <a:srgbClr val="EC49A6"/>
              </a:solidFill>
              <a:latin typeface="Agency FB" panose="020B0503020202020204" pitchFamily="34" charset="0"/>
              <a:cs typeface="Calibri"/>
            </a:rPr>
            <a:pPr/>
            <a:t>60%</a:t>
          </a:fld>
          <a:endParaRPr lang="en-GB" sz="1100" b="1">
            <a:solidFill>
              <a:srgbClr val="EC49A6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30</xdr:col>
      <xdr:colOff>251460</xdr:colOff>
      <xdr:row>6</xdr:row>
      <xdr:rowOff>22860</xdr:rowOff>
    </xdr:from>
    <xdr:to>
      <xdr:col>35</xdr:col>
      <xdr:colOff>289560</xdr:colOff>
      <xdr:row>14</xdr:row>
      <xdr:rowOff>68580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87814D20-CB46-4426-B293-4F93BFD2C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25</xdr:col>
      <xdr:colOff>53340</xdr:colOff>
      <xdr:row>6</xdr:row>
      <xdr:rowOff>53340</xdr:rowOff>
    </xdr:from>
    <xdr:to>
      <xdr:col>26</xdr:col>
      <xdr:colOff>84316</xdr:colOff>
      <xdr:row>9</xdr:row>
      <xdr:rowOff>7619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D85A7C5-F45A-42E5-8C11-ED95AA0A8A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250" t="12125" r="19125" b="7375"/>
        <a:stretch/>
      </xdr:blipFill>
      <xdr:spPr>
        <a:xfrm>
          <a:off x="9273540" y="1066800"/>
          <a:ext cx="366256" cy="502919"/>
        </a:xfrm>
        <a:prstGeom prst="rect">
          <a:avLst/>
        </a:prstGeom>
      </xdr:spPr>
    </xdr:pic>
    <xdr:clientData/>
  </xdr:twoCellAnchor>
  <xdr:twoCellAnchor editAs="oneCell">
    <xdr:from>
      <xdr:col>8</xdr:col>
      <xdr:colOff>105297</xdr:colOff>
      <xdr:row>6</xdr:row>
      <xdr:rowOff>45721</xdr:rowOff>
    </xdr:from>
    <xdr:to>
      <xdr:col>12</xdr:col>
      <xdr:colOff>182879</xdr:colOff>
      <xdr:row>8</xdr:row>
      <xdr:rowOff>106680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1D06B203-8797-4DD4-8B9C-7E3A6B7D9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5737" y="1059181"/>
          <a:ext cx="1418702" cy="426719"/>
        </a:xfrm>
        <a:prstGeom prst="rect">
          <a:avLst/>
        </a:prstGeom>
      </xdr:spPr>
    </xdr:pic>
    <xdr:clientData/>
  </xdr:twoCellAnchor>
  <xdr:twoCellAnchor editAs="oneCell">
    <xdr:from>
      <xdr:col>13</xdr:col>
      <xdr:colOff>223622</xdr:colOff>
      <xdr:row>9</xdr:row>
      <xdr:rowOff>60960</xdr:rowOff>
    </xdr:from>
    <xdr:to>
      <xdr:col>15</xdr:col>
      <xdr:colOff>129497</xdr:colOff>
      <xdr:row>12</xdr:row>
      <xdr:rowOff>68580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4839AC7-6B2C-47ED-B0C0-D4160DBE4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420462" y="1623060"/>
          <a:ext cx="576435" cy="556260"/>
        </a:xfrm>
        <a:prstGeom prst="rect">
          <a:avLst/>
        </a:prstGeom>
      </xdr:spPr>
    </xdr:pic>
    <xdr:clientData/>
  </xdr:twoCellAnchor>
  <xdr:twoCellAnchor>
    <xdr:from>
      <xdr:col>19</xdr:col>
      <xdr:colOff>45720</xdr:colOff>
      <xdr:row>14</xdr:row>
      <xdr:rowOff>106680</xdr:rowOff>
    </xdr:from>
    <xdr:to>
      <xdr:col>25</xdr:col>
      <xdr:colOff>114300</xdr:colOff>
      <xdr:row>21</xdr:row>
      <xdr:rowOff>160020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3B1F2250-AA67-4E16-A555-C2E45112D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152400</xdr:colOff>
      <xdr:row>14</xdr:row>
      <xdr:rowOff>106680</xdr:rowOff>
    </xdr:from>
    <xdr:to>
      <xdr:col>35</xdr:col>
      <xdr:colOff>297180</xdr:colOff>
      <xdr:row>21</xdr:row>
      <xdr:rowOff>160020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6F816BD8-6C9F-4106-8D60-A1477ED49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53340</xdr:colOff>
      <xdr:row>22</xdr:row>
      <xdr:rowOff>0</xdr:rowOff>
    </xdr:from>
    <xdr:to>
      <xdr:col>28</xdr:col>
      <xdr:colOff>45720</xdr:colOff>
      <xdr:row>28</xdr:row>
      <xdr:rowOff>99060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87F80DF-4F7F-4170-A7BA-7CE1F12B9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99060</xdr:colOff>
      <xdr:row>22</xdr:row>
      <xdr:rowOff>0</xdr:rowOff>
    </xdr:from>
    <xdr:to>
      <xdr:col>35</xdr:col>
      <xdr:colOff>289560</xdr:colOff>
      <xdr:row>28</xdr:row>
      <xdr:rowOff>91440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C1587BA-F46E-4B0A-B71A-84FD56FEF8B8}"/>
            </a:ext>
          </a:extLst>
        </xdr:cNvPr>
        <xdr:cNvSpPr/>
      </xdr:nvSpPr>
      <xdr:spPr>
        <a:xfrm>
          <a:off x="10325100" y="3985260"/>
          <a:ext cx="2537460" cy="1234440"/>
        </a:xfrm>
        <a:prstGeom prst="rect">
          <a:avLst/>
        </a:prstGeom>
        <a:noFill/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28</xdr:col>
      <xdr:colOff>213359</xdr:colOff>
      <xdr:row>24</xdr:row>
      <xdr:rowOff>42572</xdr:rowOff>
    </xdr:from>
    <xdr:to>
      <xdr:col>31</xdr:col>
      <xdr:colOff>24700</xdr:colOff>
      <xdr:row>28</xdr:row>
      <xdr:rowOff>53341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5670C05-A699-4499-83AF-C54E76277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4408832"/>
          <a:ext cx="817181" cy="772769"/>
        </a:xfrm>
        <a:prstGeom prst="rect">
          <a:avLst/>
        </a:prstGeom>
      </xdr:spPr>
    </xdr:pic>
    <xdr:clientData/>
  </xdr:twoCellAnchor>
  <xdr:twoCellAnchor>
    <xdr:from>
      <xdr:col>28</xdr:col>
      <xdr:colOff>190500</xdr:colOff>
      <xdr:row>22</xdr:row>
      <xdr:rowOff>76200</xdr:rowOff>
    </xdr:from>
    <xdr:to>
      <xdr:col>35</xdr:col>
      <xdr:colOff>190500</xdr:colOff>
      <xdr:row>24</xdr:row>
      <xdr:rowOff>30480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DA5C1B2-EA7E-46A8-83BC-A9666DBAEF05}"/>
            </a:ext>
          </a:extLst>
        </xdr:cNvPr>
        <xdr:cNvSpPr txBox="1"/>
      </xdr:nvSpPr>
      <xdr:spPr>
        <a:xfrm>
          <a:off x="10416540" y="4061460"/>
          <a:ext cx="2346960" cy="335280"/>
        </a:xfrm>
        <a:prstGeom prst="rect">
          <a:avLst/>
        </a:prstGeom>
        <a:solidFill>
          <a:srgbClr val="00666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400">
              <a:solidFill>
                <a:schemeClr val="bg1"/>
              </a:solidFill>
            </a:rPr>
            <a:t>Satisfaction </a:t>
          </a:r>
        </a:p>
      </xdr:txBody>
    </xdr:sp>
    <xdr:clientData/>
  </xdr:twoCellAnchor>
  <xdr:twoCellAnchor>
    <xdr:from>
      <xdr:col>31</xdr:col>
      <xdr:colOff>106680</xdr:colOff>
      <xdr:row>24</xdr:row>
      <xdr:rowOff>45720</xdr:rowOff>
    </xdr:from>
    <xdr:to>
      <xdr:col>35</xdr:col>
      <xdr:colOff>68580</xdr:colOff>
      <xdr:row>28</xdr:row>
      <xdr:rowOff>0</xdr:rowOff>
    </xdr:to>
    <xdr:sp macro="" textlink="Data_HR!I28">
      <xdr:nvSpPr>
        <xdr:cNvPr id="37" name="TextBox 36">
          <a:extLst>
            <a:ext uri="{FF2B5EF4-FFF2-40B4-BE49-F238E27FC236}">
              <a16:creationId xmlns:a16="http://schemas.microsoft.com/office/drawing/2014/main" id="{7099F741-9EC0-4A2B-9114-158A137A7A40}"/>
            </a:ext>
          </a:extLst>
        </xdr:cNvPr>
        <xdr:cNvSpPr txBox="1"/>
      </xdr:nvSpPr>
      <xdr:spPr>
        <a:xfrm>
          <a:off x="11338560" y="4411980"/>
          <a:ext cx="1303020" cy="716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838CAAA-AB88-4F12-A8DC-B8111C93199C}" type="TxLink">
            <a:rPr lang="en-US" sz="3200" b="0" i="0" u="none" strike="noStrike">
              <a:solidFill>
                <a:srgbClr val="006666"/>
              </a:solidFill>
              <a:latin typeface="Agency FB" panose="020B0503020202020204" pitchFamily="34" charset="0"/>
              <a:cs typeface="Calibri"/>
            </a:rPr>
            <a:pPr algn="ctr"/>
            <a:t>66%</a:t>
          </a:fld>
          <a:endParaRPr lang="en-GB" sz="4000">
            <a:solidFill>
              <a:srgbClr val="006666"/>
            </a:solidFill>
            <a:latin typeface="Agency FB" panose="020B0503020202020204" pitchFamily="34" charset="0"/>
          </a:endParaRPr>
        </a:p>
      </xdr:txBody>
    </xdr:sp>
    <xdr:clientData/>
  </xdr:twoCellAnchor>
  <xdr:twoCellAnchor editAs="oneCell">
    <xdr:from>
      <xdr:col>19</xdr:col>
      <xdr:colOff>144781</xdr:colOff>
      <xdr:row>21</xdr:row>
      <xdr:rowOff>125730</xdr:rowOff>
    </xdr:from>
    <xdr:to>
      <xdr:col>22</xdr:col>
      <xdr:colOff>121920</xdr:colOff>
      <xdr:row>25</xdr:row>
      <xdr:rowOff>19049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AB4C41A-A95B-4437-BCCF-CB625BE19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1" y="3920490"/>
          <a:ext cx="982979" cy="655319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13</xdr:row>
      <xdr:rowOff>181140</xdr:rowOff>
    </xdr:from>
    <xdr:to>
      <xdr:col>28</xdr:col>
      <xdr:colOff>312420</xdr:colOff>
      <xdr:row>18</xdr:row>
      <xdr:rowOff>53500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CB7A299-F3E0-4B6E-9E86-0AFF7B355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2474760"/>
          <a:ext cx="1203960" cy="802000"/>
        </a:xfrm>
        <a:prstGeom prst="rect">
          <a:avLst/>
        </a:prstGeom>
      </xdr:spPr>
    </xdr:pic>
    <xdr:clientData/>
  </xdr:twoCellAnchor>
  <xdr:twoCellAnchor editAs="oneCell">
    <xdr:from>
      <xdr:col>1</xdr:col>
      <xdr:colOff>99060</xdr:colOff>
      <xdr:row>15</xdr:row>
      <xdr:rowOff>22860</xdr:rowOff>
    </xdr:from>
    <xdr:to>
      <xdr:col>3</xdr:col>
      <xdr:colOff>62865</xdr:colOff>
      <xdr:row>18</xdr:row>
      <xdr:rowOff>93345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A1672D7-B893-42C3-ACAD-80C164365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540" y="2682240"/>
          <a:ext cx="634365" cy="634365"/>
        </a:xfrm>
        <a:prstGeom prst="rect">
          <a:avLst/>
        </a:prstGeom>
      </xdr:spPr>
    </xdr:pic>
    <xdr:clientData/>
  </xdr:twoCellAnchor>
  <xdr:twoCellAnchor>
    <xdr:from>
      <xdr:col>1</xdr:col>
      <xdr:colOff>23446</xdr:colOff>
      <xdr:row>14</xdr:row>
      <xdr:rowOff>114300</xdr:rowOff>
    </xdr:from>
    <xdr:to>
      <xdr:col>7</xdr:col>
      <xdr:colOff>22860</xdr:colOff>
      <xdr:row>18</xdr:row>
      <xdr:rowOff>144780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13A7243F-4A4F-424E-90FE-F9756D7DE238}"/>
            </a:ext>
          </a:extLst>
        </xdr:cNvPr>
        <xdr:cNvSpPr/>
      </xdr:nvSpPr>
      <xdr:spPr>
        <a:xfrm>
          <a:off x="1195754" y="2582008"/>
          <a:ext cx="2004060" cy="780757"/>
        </a:xfrm>
        <a:prstGeom prst="rect">
          <a:avLst/>
        </a:prstGeom>
        <a:noFill/>
        <a:ln w="952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7620</xdr:colOff>
      <xdr:row>13</xdr:row>
      <xdr:rowOff>83820</xdr:rowOff>
    </xdr:from>
    <xdr:to>
      <xdr:col>8</xdr:col>
      <xdr:colOff>60960</xdr:colOff>
      <xdr:row>17</xdr:row>
      <xdr:rowOff>121920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CF2812FE-34B6-49FA-9FC5-00320BC68BDE}"/>
            </a:ext>
          </a:extLst>
        </xdr:cNvPr>
        <xdr:cNvSpPr txBox="1"/>
      </xdr:nvSpPr>
      <xdr:spPr>
        <a:xfrm>
          <a:off x="1516380" y="2377440"/>
          <a:ext cx="2065020" cy="777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050" b="1">
              <a:latin typeface="Agency FB" panose="020B0503020202020204" pitchFamily="34" charset="0"/>
            </a:rPr>
            <a:t>Updated Organization </a:t>
          </a:r>
        </a:p>
        <a:p>
          <a:pPr algn="ctr"/>
          <a:r>
            <a:rPr lang="en-GB" sz="1050" b="1" baseline="0">
              <a:latin typeface="Agency FB" panose="020B0503020202020204" pitchFamily="34" charset="0"/>
            </a:rPr>
            <a:t>Structure</a:t>
          </a:r>
          <a:endParaRPr lang="en-GB" sz="1050" b="1">
            <a:latin typeface="Agency FB" panose="020B0503020202020204" pitchFamily="34" charset="0"/>
          </a:endParaRPr>
        </a:p>
      </xdr:txBody>
    </xdr:sp>
    <xdr:clientData/>
  </xdr:twoCellAnchor>
  <xdr:twoCellAnchor>
    <xdr:from>
      <xdr:col>3</xdr:col>
      <xdr:colOff>137160</xdr:colOff>
      <xdr:row>15</xdr:row>
      <xdr:rowOff>175260</xdr:rowOff>
    </xdr:from>
    <xdr:to>
      <xdr:col>7</xdr:col>
      <xdr:colOff>7620</xdr:colOff>
      <xdr:row>18</xdr:row>
      <xdr:rowOff>144780</xdr:rowOff>
    </xdr:to>
    <xdr:sp macro="" textlink="Data_OD!D13">
      <xdr:nvSpPr>
        <xdr:cNvPr id="41" name="TextBox 40">
          <a:extLst>
            <a:ext uri="{FF2B5EF4-FFF2-40B4-BE49-F238E27FC236}">
              <a16:creationId xmlns:a16="http://schemas.microsoft.com/office/drawing/2014/main" id="{1F13C577-10FB-4A2F-9236-1EA30894D375}"/>
            </a:ext>
          </a:extLst>
        </xdr:cNvPr>
        <xdr:cNvSpPr txBox="1"/>
      </xdr:nvSpPr>
      <xdr:spPr>
        <a:xfrm>
          <a:off x="1981200" y="2834640"/>
          <a:ext cx="121158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9C17CEF-C81D-493D-85D3-B0262464C735}" type="TxLink">
            <a:rPr lang="en-US" sz="3200" b="1" i="0" u="none" strike="noStrike">
              <a:solidFill>
                <a:schemeClr val="tx2"/>
              </a:solidFill>
              <a:latin typeface="Agency FB" panose="020B0503020202020204" pitchFamily="34" charset="0"/>
              <a:cs typeface="Calibri"/>
            </a:rPr>
            <a:pPr algn="ctr"/>
            <a:t>82%</a:t>
          </a:fld>
          <a:endParaRPr lang="en-GB" sz="3200" b="1">
            <a:solidFill>
              <a:schemeClr val="tx2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</xdr:col>
      <xdr:colOff>29307</xdr:colOff>
      <xdr:row>18</xdr:row>
      <xdr:rowOff>175260</xdr:rowOff>
    </xdr:from>
    <xdr:to>
      <xdr:col>7</xdr:col>
      <xdr:colOff>22860</xdr:colOff>
      <xdr:row>28</xdr:row>
      <xdr:rowOff>111370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8FDEC70-4389-45AC-9608-A67CCE06A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68580</xdr:colOff>
      <xdr:row>14</xdr:row>
      <xdr:rowOff>114300</xdr:rowOff>
    </xdr:from>
    <xdr:to>
      <xdr:col>13</xdr:col>
      <xdr:colOff>60960</xdr:colOff>
      <xdr:row>18</xdr:row>
      <xdr:rowOff>144780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A351CFF0-EC66-42CF-8D06-3A7DCF5ED1B5}"/>
            </a:ext>
          </a:extLst>
        </xdr:cNvPr>
        <xdr:cNvSpPr/>
      </xdr:nvSpPr>
      <xdr:spPr>
        <a:xfrm>
          <a:off x="3253740" y="2590800"/>
          <a:ext cx="2004060" cy="777240"/>
        </a:xfrm>
        <a:prstGeom prst="rect">
          <a:avLst/>
        </a:prstGeom>
        <a:noFill/>
        <a:ln w="952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289560</xdr:colOff>
      <xdr:row>14</xdr:row>
      <xdr:rowOff>99060</xdr:rowOff>
    </xdr:from>
    <xdr:to>
      <xdr:col>14</xdr:col>
      <xdr:colOff>7620</xdr:colOff>
      <xdr:row>16</xdr:row>
      <xdr:rowOff>30480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96920392-ED5F-4722-B74F-852881D644FA}"/>
            </a:ext>
          </a:extLst>
        </xdr:cNvPr>
        <xdr:cNvSpPr txBox="1"/>
      </xdr:nvSpPr>
      <xdr:spPr>
        <a:xfrm>
          <a:off x="3474720" y="2575560"/>
          <a:ext cx="206502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 b="1">
              <a:latin typeface="Agency FB" panose="020B0503020202020204" pitchFamily="34" charset="0"/>
            </a:rPr>
            <a:t>Job Discriptions </a:t>
          </a:r>
        </a:p>
      </xdr:txBody>
    </xdr:sp>
    <xdr:clientData/>
  </xdr:twoCellAnchor>
  <xdr:twoCellAnchor>
    <xdr:from>
      <xdr:col>7</xdr:col>
      <xdr:colOff>327660</xdr:colOff>
      <xdr:row>16</xdr:row>
      <xdr:rowOff>30480</xdr:rowOff>
    </xdr:from>
    <xdr:to>
      <xdr:col>13</xdr:col>
      <xdr:colOff>320040</xdr:colOff>
      <xdr:row>18</xdr:row>
      <xdr:rowOff>182880</xdr:rowOff>
    </xdr:to>
    <xdr:sp macro="" textlink="Data_OD!D28">
      <xdr:nvSpPr>
        <xdr:cNvPr id="53" name="TextBox 52">
          <a:extLst>
            <a:ext uri="{FF2B5EF4-FFF2-40B4-BE49-F238E27FC236}">
              <a16:creationId xmlns:a16="http://schemas.microsoft.com/office/drawing/2014/main" id="{0A35128B-9EEF-482A-B6A9-A7DDA14866C3}"/>
            </a:ext>
          </a:extLst>
        </xdr:cNvPr>
        <xdr:cNvSpPr txBox="1"/>
      </xdr:nvSpPr>
      <xdr:spPr>
        <a:xfrm>
          <a:off x="3512820" y="2872740"/>
          <a:ext cx="200406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D9E6BD1-269D-48EC-A836-CF2C7057EFBF}" type="TxLink">
            <a:rPr lang="en-US" sz="3200" b="1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78%</a:t>
          </a:fld>
          <a:endParaRPr lang="en-GB" sz="3200" b="1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 editAs="oneCell">
    <xdr:from>
      <xdr:col>7</xdr:col>
      <xdr:colOff>106680</xdr:colOff>
      <xdr:row>15</xdr:row>
      <xdr:rowOff>0</xdr:rowOff>
    </xdr:from>
    <xdr:to>
      <xdr:col>9</xdr:col>
      <xdr:colOff>32385</xdr:colOff>
      <xdr:row>18</xdr:row>
      <xdr:rowOff>32385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EF1292AB-8C79-4184-817E-3A30711CB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1840" y="2659380"/>
          <a:ext cx="596265" cy="596265"/>
        </a:xfrm>
        <a:prstGeom prst="rect">
          <a:avLst/>
        </a:prstGeom>
      </xdr:spPr>
    </xdr:pic>
    <xdr:clientData/>
  </xdr:twoCellAnchor>
  <xdr:twoCellAnchor>
    <xdr:from>
      <xdr:col>7</xdr:col>
      <xdr:colOff>60960</xdr:colOff>
      <xdr:row>18</xdr:row>
      <xdr:rowOff>182880</xdr:rowOff>
    </xdr:from>
    <xdr:to>
      <xdr:col>13</xdr:col>
      <xdr:colOff>53340</xdr:colOff>
      <xdr:row>28</xdr:row>
      <xdr:rowOff>111370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E35B65F8-61D3-4A54-8C27-4323DC0E8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281940</xdr:colOff>
      <xdr:row>1</xdr:row>
      <xdr:rowOff>114300</xdr:rowOff>
    </xdr:from>
    <xdr:to>
      <xdr:col>30</xdr:col>
      <xdr:colOff>266700</xdr:colOff>
      <xdr:row>3</xdr:row>
      <xdr:rowOff>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19A943-4BA5-4020-8013-D431BF78AFFB}"/>
            </a:ext>
          </a:extLst>
        </xdr:cNvPr>
        <xdr:cNvSpPr/>
      </xdr:nvSpPr>
      <xdr:spPr>
        <a:xfrm>
          <a:off x="10172700" y="205740"/>
          <a:ext cx="990600" cy="2514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rgbClr val="006666"/>
              </a:solidFill>
            </a:rPr>
            <a:t>HR</a:t>
          </a:r>
        </a:p>
      </xdr:txBody>
    </xdr:sp>
    <xdr:clientData/>
  </xdr:twoCellAnchor>
  <xdr:twoCellAnchor>
    <xdr:from>
      <xdr:col>22</xdr:col>
      <xdr:colOff>213360</xdr:colOff>
      <xdr:row>4</xdr:row>
      <xdr:rowOff>53340</xdr:rowOff>
    </xdr:from>
    <xdr:to>
      <xdr:col>25</xdr:col>
      <xdr:colOff>198120</xdr:colOff>
      <xdr:row>5</xdr:row>
      <xdr:rowOff>121920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966C319-1E86-4509-B3E5-9569ECD4377B}"/>
            </a:ext>
          </a:extLst>
        </xdr:cNvPr>
        <xdr:cNvSpPr/>
      </xdr:nvSpPr>
      <xdr:spPr>
        <a:xfrm>
          <a:off x="8427720" y="693420"/>
          <a:ext cx="990600" cy="251460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GB" sz="800">
              <a:solidFill>
                <a:srgbClr val="006666"/>
              </a:solidFill>
              <a:latin typeface="+mn-lt"/>
              <a:ea typeface="+mn-ea"/>
              <a:cs typeface="+mn-cs"/>
            </a:rPr>
            <a:t>Talent Acquisition</a:t>
          </a:r>
          <a:r>
            <a:rPr lang="en-GB" sz="800" baseline="0">
              <a:solidFill>
                <a:srgbClr val="006666"/>
              </a:solidFill>
              <a:latin typeface="+mn-lt"/>
              <a:ea typeface="+mn-ea"/>
              <a:cs typeface="+mn-cs"/>
            </a:rPr>
            <a:t> </a:t>
          </a:r>
          <a:endParaRPr lang="en-GB" sz="800">
            <a:solidFill>
              <a:srgbClr val="006666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15240</xdr:colOff>
      <xdr:row>4</xdr:row>
      <xdr:rowOff>45720</xdr:rowOff>
    </xdr:from>
    <xdr:to>
      <xdr:col>29</xdr:col>
      <xdr:colOff>0</xdr:colOff>
      <xdr:row>5</xdr:row>
      <xdr:rowOff>114300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7140E22-65DD-4A30-BF65-85C30487ADCE}"/>
            </a:ext>
          </a:extLst>
        </xdr:cNvPr>
        <xdr:cNvSpPr/>
      </xdr:nvSpPr>
      <xdr:spPr>
        <a:xfrm>
          <a:off x="9570720" y="685800"/>
          <a:ext cx="990600" cy="2514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GB" sz="800">
              <a:solidFill>
                <a:srgbClr val="006666"/>
              </a:solidFill>
              <a:latin typeface="+mn-lt"/>
              <a:ea typeface="+mn-ea"/>
              <a:cs typeface="+mn-cs"/>
            </a:rPr>
            <a:t>Training</a:t>
          </a:r>
        </a:p>
      </xdr:txBody>
    </xdr:sp>
    <xdr:clientData/>
  </xdr:twoCellAnchor>
  <xdr:twoCellAnchor>
    <xdr:from>
      <xdr:col>29</xdr:col>
      <xdr:colOff>152400</xdr:colOff>
      <xdr:row>4</xdr:row>
      <xdr:rowOff>45720</xdr:rowOff>
    </xdr:from>
    <xdr:to>
      <xdr:col>32</xdr:col>
      <xdr:colOff>137160</xdr:colOff>
      <xdr:row>5</xdr:row>
      <xdr:rowOff>114300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6927D38-0A79-47BE-9F55-4D39CDA5E284}"/>
            </a:ext>
          </a:extLst>
        </xdr:cNvPr>
        <xdr:cNvSpPr/>
      </xdr:nvSpPr>
      <xdr:spPr>
        <a:xfrm>
          <a:off x="10713720" y="685800"/>
          <a:ext cx="990600" cy="2514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GB" sz="800">
              <a:solidFill>
                <a:srgbClr val="006666"/>
              </a:solidFill>
              <a:latin typeface="+mn-lt"/>
              <a:ea typeface="+mn-ea"/>
              <a:cs typeface="+mn-cs"/>
            </a:rPr>
            <a:t>Employee Relation</a:t>
          </a:r>
        </a:p>
      </xdr:txBody>
    </xdr:sp>
    <xdr:clientData/>
  </xdr:twoCellAnchor>
  <xdr:twoCellAnchor>
    <xdr:from>
      <xdr:col>32</xdr:col>
      <xdr:colOff>289560</xdr:colOff>
      <xdr:row>4</xdr:row>
      <xdr:rowOff>53340</xdr:rowOff>
    </xdr:from>
    <xdr:to>
      <xdr:col>35</xdr:col>
      <xdr:colOff>274320</xdr:colOff>
      <xdr:row>5</xdr:row>
      <xdr:rowOff>121920</xdr:rowOff>
    </xdr:to>
    <xdr:sp macro="" textlink="">
      <xdr:nvSpPr>
        <xdr:cNvPr id="6" name="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B92E32B-CFC5-4D71-955D-1845739F6108}"/>
            </a:ext>
          </a:extLst>
        </xdr:cNvPr>
        <xdr:cNvSpPr/>
      </xdr:nvSpPr>
      <xdr:spPr>
        <a:xfrm>
          <a:off x="11856720" y="693420"/>
          <a:ext cx="990600" cy="2514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GB" sz="800">
              <a:solidFill>
                <a:srgbClr val="006666"/>
              </a:solidFill>
              <a:latin typeface="+mn-lt"/>
              <a:ea typeface="+mn-ea"/>
              <a:cs typeface="+mn-cs"/>
            </a:rPr>
            <a:t>initiatives  </a:t>
          </a:r>
        </a:p>
        <a:p>
          <a:pPr marL="0" indent="0" algn="ctr"/>
          <a:endParaRPr lang="en-GB" sz="800">
            <a:solidFill>
              <a:srgbClr val="006666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38100</xdr:colOff>
      <xdr:row>3</xdr:row>
      <xdr:rowOff>0</xdr:rowOff>
    </xdr:from>
    <xdr:to>
      <xdr:col>29</xdr:col>
      <xdr:colOff>106680</xdr:colOff>
      <xdr:row>4</xdr:row>
      <xdr:rowOff>53340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886A89D2-31E2-4330-B9CA-FAA44C1E8B3B}"/>
            </a:ext>
          </a:extLst>
        </xdr:cNvPr>
        <xdr:cNvCxnSpPr>
          <a:stCxn id="2" idx="2"/>
          <a:endCxn id="3" idx="0"/>
        </xdr:cNvCxnSpPr>
      </xdr:nvCxnSpPr>
      <xdr:spPr>
        <a:xfrm rot="5400000">
          <a:off x="9677400" y="-297180"/>
          <a:ext cx="236220" cy="1744980"/>
        </a:xfrm>
        <a:prstGeom prst="bentConnector3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175260</xdr:colOff>
      <xdr:row>3</xdr:row>
      <xdr:rowOff>0</xdr:rowOff>
    </xdr:from>
    <xdr:to>
      <xdr:col>29</xdr:col>
      <xdr:colOff>106680</xdr:colOff>
      <xdr:row>4</xdr:row>
      <xdr:rowOff>45720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9AA304A1-A829-4B55-86B1-FBFBBE16D302}"/>
            </a:ext>
          </a:extLst>
        </xdr:cNvPr>
        <xdr:cNvCxnSpPr>
          <a:stCxn id="2" idx="2"/>
          <a:endCxn id="4" idx="0"/>
        </xdr:cNvCxnSpPr>
      </xdr:nvCxnSpPr>
      <xdr:spPr>
        <a:xfrm rot="5400000">
          <a:off x="10252710" y="270510"/>
          <a:ext cx="228600" cy="601980"/>
        </a:xfrm>
        <a:prstGeom prst="bentConnector3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106680</xdr:colOff>
      <xdr:row>3</xdr:row>
      <xdr:rowOff>0</xdr:rowOff>
    </xdr:from>
    <xdr:to>
      <xdr:col>30</xdr:col>
      <xdr:colOff>312420</xdr:colOff>
      <xdr:row>4</xdr:row>
      <xdr:rowOff>45720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9F02495D-1C4D-4A7F-BF43-AA14120CF09A}"/>
            </a:ext>
          </a:extLst>
        </xdr:cNvPr>
        <xdr:cNvCxnSpPr>
          <a:stCxn id="2" idx="2"/>
          <a:endCxn id="5" idx="0"/>
        </xdr:cNvCxnSpPr>
      </xdr:nvCxnSpPr>
      <xdr:spPr>
        <a:xfrm rot="16200000" flipH="1">
          <a:off x="10824210" y="300990"/>
          <a:ext cx="228600" cy="541020"/>
        </a:xfrm>
        <a:prstGeom prst="bentConnector3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106680</xdr:colOff>
      <xdr:row>3</xdr:row>
      <xdr:rowOff>0</xdr:rowOff>
    </xdr:from>
    <xdr:to>
      <xdr:col>34</xdr:col>
      <xdr:colOff>114300</xdr:colOff>
      <xdr:row>4</xdr:row>
      <xdr:rowOff>53340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C5F18352-0198-4A48-9F2C-825B15C3AE6E}"/>
            </a:ext>
          </a:extLst>
        </xdr:cNvPr>
        <xdr:cNvCxnSpPr>
          <a:stCxn id="2" idx="2"/>
          <a:endCxn id="6" idx="0"/>
        </xdr:cNvCxnSpPr>
      </xdr:nvCxnSpPr>
      <xdr:spPr>
        <a:xfrm rot="16200000" flipH="1">
          <a:off x="11391900" y="-266700"/>
          <a:ext cx="236220" cy="1684020"/>
        </a:xfrm>
        <a:prstGeom prst="bentConnector3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76201</xdr:colOff>
      <xdr:row>1</xdr:row>
      <xdr:rowOff>42991</xdr:rowOff>
    </xdr:from>
    <xdr:to>
      <xdr:col>4</xdr:col>
      <xdr:colOff>146713</xdr:colOff>
      <xdr:row>5</xdr:row>
      <xdr:rowOff>106680</xdr:rowOff>
    </xdr:to>
    <xdr:pic>
      <xdr:nvPicPr>
        <xdr:cNvPr id="11" name="Picture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9697167-537C-4731-BB7A-CAD6ACA42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681" y="134431"/>
          <a:ext cx="1076352" cy="795209"/>
        </a:xfrm>
        <a:prstGeom prst="rect">
          <a:avLst/>
        </a:prstGeom>
      </xdr:spPr>
    </xdr:pic>
    <xdr:clientData/>
  </xdr:twoCellAnchor>
  <xdr:twoCellAnchor>
    <xdr:from>
      <xdr:col>1</xdr:col>
      <xdr:colOff>45720</xdr:colOff>
      <xdr:row>6</xdr:row>
      <xdr:rowOff>30480</xdr:rowOff>
    </xdr:from>
    <xdr:to>
      <xdr:col>12</xdr:col>
      <xdr:colOff>297180</xdr:colOff>
      <xdr:row>15</xdr:row>
      <xdr:rowOff>60960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4BF95E2-A1F8-41D9-8571-F7C403D20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45720</xdr:colOff>
      <xdr:row>15</xdr:row>
      <xdr:rowOff>76200</xdr:rowOff>
    </xdr:from>
    <xdr:to>
      <xdr:col>7</xdr:col>
      <xdr:colOff>129540</xdr:colOff>
      <xdr:row>28</xdr:row>
      <xdr:rowOff>121920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B59FE80-FFAC-47AB-A846-B0E3B08F4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320040</xdr:colOff>
      <xdr:row>6</xdr:row>
      <xdr:rowOff>30480</xdr:rowOff>
    </xdr:from>
    <xdr:to>
      <xdr:col>23</xdr:col>
      <xdr:colOff>274320</xdr:colOff>
      <xdr:row>15</xdr:row>
      <xdr:rowOff>53340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0AE3925-8778-46B9-AD6D-6F4567AAE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312420</xdr:colOff>
      <xdr:row>6</xdr:row>
      <xdr:rowOff>38100</xdr:rowOff>
    </xdr:from>
    <xdr:to>
      <xdr:col>35</xdr:col>
      <xdr:colOff>251460</xdr:colOff>
      <xdr:row>15</xdr:row>
      <xdr:rowOff>53340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51E4DA3-D894-4538-9E8F-D02BF92BF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152400</xdr:colOff>
      <xdr:row>15</xdr:row>
      <xdr:rowOff>76200</xdr:rowOff>
    </xdr:from>
    <xdr:to>
      <xdr:col>15</xdr:col>
      <xdr:colOff>45720</xdr:colOff>
      <xdr:row>28</xdr:row>
      <xdr:rowOff>106680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AD6D123-DB8A-4351-95C8-8EB5D68F3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68580</xdr:colOff>
      <xdr:row>15</xdr:row>
      <xdr:rowOff>76200</xdr:rowOff>
    </xdr:from>
    <xdr:to>
      <xdr:col>27</xdr:col>
      <xdr:colOff>83820</xdr:colOff>
      <xdr:row>21</xdr:row>
      <xdr:rowOff>160020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17FF5CB-4D5E-4832-8EA2-5AA69F2B1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68580</xdr:colOff>
      <xdr:row>21</xdr:row>
      <xdr:rowOff>175260</xdr:rowOff>
    </xdr:from>
    <xdr:to>
      <xdr:col>35</xdr:col>
      <xdr:colOff>251460</xdr:colOff>
      <xdr:row>28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B38DC12-D8FE-42BD-8772-4627D95EB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38100</xdr:colOff>
      <xdr:row>22</xdr:row>
      <xdr:rowOff>7620</xdr:rowOff>
    </xdr:from>
    <xdr:to>
      <xdr:col>18</xdr:col>
      <xdr:colOff>144780</xdr:colOff>
      <xdr:row>23</xdr:row>
      <xdr:rowOff>106680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9554E1F-85F2-43DB-9912-1F854F4DE003}"/>
            </a:ext>
          </a:extLst>
        </xdr:cNvPr>
        <xdr:cNvSpPr txBox="1"/>
      </xdr:nvSpPr>
      <xdr:spPr>
        <a:xfrm>
          <a:off x="5905500" y="3947160"/>
          <a:ext cx="111252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Annual Average: </a:t>
          </a:r>
        </a:p>
      </xdr:txBody>
    </xdr:sp>
    <xdr:clientData/>
  </xdr:twoCellAnchor>
  <xdr:twoCellAnchor>
    <xdr:from>
      <xdr:col>18</xdr:col>
      <xdr:colOff>7620</xdr:colOff>
      <xdr:row>22</xdr:row>
      <xdr:rowOff>22860</xdr:rowOff>
    </xdr:from>
    <xdr:to>
      <xdr:col>19</xdr:col>
      <xdr:colOff>213360</xdr:colOff>
      <xdr:row>23</xdr:row>
      <xdr:rowOff>60960</xdr:rowOff>
    </xdr:to>
    <xdr:sp macro="" textlink="'Data Talent Acquisition'!J44">
      <xdr:nvSpPr>
        <xdr:cNvPr id="20" name="TextBox 19">
          <a:extLst>
            <a:ext uri="{FF2B5EF4-FFF2-40B4-BE49-F238E27FC236}">
              <a16:creationId xmlns:a16="http://schemas.microsoft.com/office/drawing/2014/main" id="{8BB56D3B-1A69-44B3-9281-24CD95E74601}"/>
            </a:ext>
          </a:extLst>
        </xdr:cNvPr>
        <xdr:cNvSpPr txBox="1"/>
      </xdr:nvSpPr>
      <xdr:spPr>
        <a:xfrm>
          <a:off x="6880860" y="3962400"/>
          <a:ext cx="541020" cy="220980"/>
        </a:xfrm>
        <a:prstGeom prst="rect">
          <a:avLst/>
        </a:prstGeom>
        <a:solidFill>
          <a:srgbClr val="00666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CB1D218-E795-4569-97E0-5BFA2F579ECF}" type="TxLink">
            <a:rPr lang="en-US" sz="1100" b="0" i="0" u="none" strike="noStrike">
              <a:solidFill>
                <a:schemeClr val="bg1"/>
              </a:solidFill>
              <a:latin typeface="Agency FB" panose="020B0503020202020204" pitchFamily="34" charset="0"/>
              <a:cs typeface="Calibri"/>
            </a:rPr>
            <a:pPr/>
            <a:t> 14,559 </a:t>
          </a:fld>
          <a:endParaRPr lang="en-GB" sz="1100">
            <a:solidFill>
              <a:schemeClr val="bg1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27</xdr:col>
      <xdr:colOff>114300</xdr:colOff>
      <xdr:row>15</xdr:row>
      <xdr:rowOff>76200</xdr:rowOff>
    </xdr:from>
    <xdr:to>
      <xdr:col>30</xdr:col>
      <xdr:colOff>30480</xdr:colOff>
      <xdr:row>21</xdr:row>
      <xdr:rowOff>152400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C62BCFFB-46A6-4D44-A32C-4D74B06E5BEB}"/>
            </a:ext>
          </a:extLst>
        </xdr:cNvPr>
        <xdr:cNvSpPr/>
      </xdr:nvSpPr>
      <xdr:spPr>
        <a:xfrm>
          <a:off x="10005060" y="2735580"/>
          <a:ext cx="922020" cy="1173480"/>
        </a:xfrm>
        <a:prstGeom prst="rect">
          <a:avLst/>
        </a:prstGeom>
        <a:noFill/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27</xdr:col>
      <xdr:colOff>121920</xdr:colOff>
      <xdr:row>15</xdr:row>
      <xdr:rowOff>76200</xdr:rowOff>
    </xdr:from>
    <xdr:to>
      <xdr:col>30</xdr:col>
      <xdr:colOff>30480</xdr:colOff>
      <xdr:row>17</xdr:row>
      <xdr:rowOff>160020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82197C5-39AB-4012-A8A0-A70E5FFBC43A}"/>
            </a:ext>
          </a:extLst>
        </xdr:cNvPr>
        <xdr:cNvSpPr txBox="1"/>
      </xdr:nvSpPr>
      <xdr:spPr>
        <a:xfrm>
          <a:off x="10012680" y="2735580"/>
          <a:ext cx="914400" cy="449580"/>
        </a:xfrm>
        <a:prstGeom prst="rect">
          <a:avLst/>
        </a:prstGeom>
        <a:solidFill>
          <a:srgbClr val="00808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>
              <a:solidFill>
                <a:schemeClr val="bg1"/>
              </a:solidFill>
            </a:rPr>
            <a:t>Offer Acceptance Rate</a:t>
          </a:r>
        </a:p>
      </xdr:txBody>
    </xdr:sp>
    <xdr:clientData/>
  </xdr:twoCellAnchor>
  <xdr:twoCellAnchor>
    <xdr:from>
      <xdr:col>27</xdr:col>
      <xdr:colOff>137160</xdr:colOff>
      <xdr:row>17</xdr:row>
      <xdr:rowOff>167640</xdr:rowOff>
    </xdr:from>
    <xdr:to>
      <xdr:col>30</xdr:col>
      <xdr:colOff>22860</xdr:colOff>
      <xdr:row>21</xdr:row>
      <xdr:rowOff>76200</xdr:rowOff>
    </xdr:to>
    <xdr:sp macro="" textlink="'Data Talent Acquisition'!M30">
      <xdr:nvSpPr>
        <xdr:cNvPr id="23" name="TextBox 22">
          <a:extLst>
            <a:ext uri="{FF2B5EF4-FFF2-40B4-BE49-F238E27FC236}">
              <a16:creationId xmlns:a16="http://schemas.microsoft.com/office/drawing/2014/main" id="{90A9D1F9-6740-4E0E-A139-6D92C9FE558E}"/>
            </a:ext>
          </a:extLst>
        </xdr:cNvPr>
        <xdr:cNvSpPr txBox="1"/>
      </xdr:nvSpPr>
      <xdr:spPr>
        <a:xfrm>
          <a:off x="10027920" y="3192780"/>
          <a:ext cx="891540" cy="640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57377AA-4491-4BAF-B057-7058E817A6B2}" type="TxLink">
            <a:rPr lang="en-US" sz="32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Impact" panose="020B0806030902050204" pitchFamily="34" charset="0"/>
              <a:cs typeface="Calibri"/>
            </a:rPr>
            <a:pPr algn="ctr"/>
            <a:t>87%</a:t>
          </a:fld>
          <a:endParaRPr lang="en-GB" sz="1800">
            <a:solidFill>
              <a:schemeClr val="tx1">
                <a:lumMod val="50000"/>
                <a:lumOff val="50000"/>
              </a:schemeClr>
            </a:solidFill>
            <a:latin typeface="Impact" panose="020B0806030902050204" pitchFamily="34" charset="0"/>
          </a:endParaRPr>
        </a:p>
      </xdr:txBody>
    </xdr:sp>
    <xdr:clientData/>
  </xdr:twoCellAnchor>
  <xdr:twoCellAnchor>
    <xdr:from>
      <xdr:col>30</xdr:col>
      <xdr:colOff>60960</xdr:colOff>
      <xdr:row>15</xdr:row>
      <xdr:rowOff>76200</xdr:rowOff>
    </xdr:from>
    <xdr:to>
      <xdr:col>32</xdr:col>
      <xdr:colOff>312420</xdr:colOff>
      <xdr:row>21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3ECA1E0-CDA5-4B87-A577-250FEE09B970}"/>
            </a:ext>
          </a:extLst>
        </xdr:cNvPr>
        <xdr:cNvSpPr/>
      </xdr:nvSpPr>
      <xdr:spPr>
        <a:xfrm>
          <a:off x="10957560" y="2735580"/>
          <a:ext cx="922020" cy="1173480"/>
        </a:xfrm>
        <a:prstGeom prst="rect">
          <a:avLst/>
        </a:prstGeom>
        <a:noFill/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68580</xdr:colOff>
      <xdr:row>15</xdr:row>
      <xdr:rowOff>76200</xdr:rowOff>
    </xdr:from>
    <xdr:to>
      <xdr:col>32</xdr:col>
      <xdr:colOff>312420</xdr:colOff>
      <xdr:row>17</xdr:row>
      <xdr:rowOff>160020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C86DF87-7C38-4F9B-B24A-515E8CDB409A}"/>
            </a:ext>
          </a:extLst>
        </xdr:cNvPr>
        <xdr:cNvSpPr txBox="1"/>
      </xdr:nvSpPr>
      <xdr:spPr>
        <a:xfrm>
          <a:off x="10965180" y="2735580"/>
          <a:ext cx="914400" cy="449580"/>
        </a:xfrm>
        <a:prstGeom prst="rect">
          <a:avLst/>
        </a:prstGeom>
        <a:solidFill>
          <a:srgbClr val="45546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>
              <a:solidFill>
                <a:schemeClr val="bg1"/>
              </a:solidFill>
            </a:rPr>
            <a:t>Quality Of </a:t>
          </a:r>
        </a:p>
        <a:p>
          <a:pPr algn="ctr"/>
          <a:r>
            <a:rPr lang="en-GB" sz="800">
              <a:solidFill>
                <a:schemeClr val="bg1"/>
              </a:solidFill>
            </a:rPr>
            <a:t>Hire</a:t>
          </a:r>
        </a:p>
      </xdr:txBody>
    </xdr:sp>
    <xdr:clientData/>
  </xdr:twoCellAnchor>
  <xdr:twoCellAnchor>
    <xdr:from>
      <xdr:col>33</xdr:col>
      <xdr:colOff>0</xdr:colOff>
      <xdr:row>15</xdr:row>
      <xdr:rowOff>68580</xdr:rowOff>
    </xdr:from>
    <xdr:to>
      <xdr:col>35</xdr:col>
      <xdr:colOff>251460</xdr:colOff>
      <xdr:row>21</xdr:row>
      <xdr:rowOff>144780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F2F88C49-C777-4FC0-8715-82DB86373ED2}"/>
            </a:ext>
          </a:extLst>
        </xdr:cNvPr>
        <xdr:cNvSpPr/>
      </xdr:nvSpPr>
      <xdr:spPr>
        <a:xfrm>
          <a:off x="11902440" y="2727960"/>
          <a:ext cx="922020" cy="1173480"/>
        </a:xfrm>
        <a:prstGeom prst="rect">
          <a:avLst/>
        </a:prstGeom>
        <a:noFill/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7620</xdr:colOff>
      <xdr:row>15</xdr:row>
      <xdr:rowOff>68580</xdr:rowOff>
    </xdr:from>
    <xdr:to>
      <xdr:col>35</xdr:col>
      <xdr:colOff>251460</xdr:colOff>
      <xdr:row>17</xdr:row>
      <xdr:rowOff>152400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7FB019BB-D224-4BFD-97B0-86490730B42C}"/>
            </a:ext>
          </a:extLst>
        </xdr:cNvPr>
        <xdr:cNvSpPr txBox="1"/>
      </xdr:nvSpPr>
      <xdr:spPr>
        <a:xfrm>
          <a:off x="11910060" y="2727960"/>
          <a:ext cx="914400" cy="449580"/>
        </a:xfrm>
        <a:prstGeom prst="rect">
          <a:avLst/>
        </a:prstGeom>
        <a:solidFill>
          <a:srgbClr val="666699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>
              <a:solidFill>
                <a:schemeClr val="bg1"/>
              </a:solidFill>
            </a:rPr>
            <a:t>Time to Hire</a:t>
          </a:r>
        </a:p>
        <a:p>
          <a:pPr algn="ctr"/>
          <a:r>
            <a:rPr lang="en-GB" sz="800">
              <a:solidFill>
                <a:schemeClr val="bg1"/>
              </a:solidFill>
            </a:rPr>
            <a:t>(Days)</a:t>
          </a:r>
        </a:p>
      </xdr:txBody>
    </xdr:sp>
    <xdr:clientData/>
  </xdr:twoCellAnchor>
  <xdr:twoCellAnchor>
    <xdr:from>
      <xdr:col>30</xdr:col>
      <xdr:colOff>76200</xdr:colOff>
      <xdr:row>17</xdr:row>
      <xdr:rowOff>152400</xdr:rowOff>
    </xdr:from>
    <xdr:to>
      <xdr:col>32</xdr:col>
      <xdr:colOff>297180</xdr:colOff>
      <xdr:row>21</xdr:row>
      <xdr:rowOff>114300</xdr:rowOff>
    </xdr:to>
    <xdr:sp macro="" textlink="'Data Talent Acquisition'!M31">
      <xdr:nvSpPr>
        <xdr:cNvPr id="28" name="TextBox 27">
          <a:extLst>
            <a:ext uri="{FF2B5EF4-FFF2-40B4-BE49-F238E27FC236}">
              <a16:creationId xmlns:a16="http://schemas.microsoft.com/office/drawing/2014/main" id="{F55417CD-5AF8-4592-884B-488CC34409A9}"/>
            </a:ext>
          </a:extLst>
        </xdr:cNvPr>
        <xdr:cNvSpPr txBox="1"/>
      </xdr:nvSpPr>
      <xdr:spPr>
        <a:xfrm>
          <a:off x="10972800" y="3177540"/>
          <a:ext cx="891540" cy="693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161C23-9065-446C-B4E9-FA8926C6247B}" type="TxLink">
            <a:rPr lang="en-US" sz="32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Impact" panose="020B0806030902050204" pitchFamily="34" charset="0"/>
              <a:ea typeface="+mn-ea"/>
              <a:cs typeface="Calibri"/>
            </a:rPr>
            <a:pPr marL="0" indent="0" algn="ctr"/>
            <a:t>77%</a:t>
          </a:fld>
          <a:endParaRPr lang="en-GB" sz="3200" b="0" i="0" u="none" strike="noStrike">
            <a:solidFill>
              <a:schemeClr val="tx1">
                <a:lumMod val="50000"/>
                <a:lumOff val="50000"/>
              </a:schemeClr>
            </a:solidFill>
            <a:latin typeface="Impact" panose="020B080603090205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33</xdr:col>
      <xdr:colOff>22860</xdr:colOff>
      <xdr:row>17</xdr:row>
      <xdr:rowOff>144780</xdr:rowOff>
    </xdr:from>
    <xdr:to>
      <xdr:col>35</xdr:col>
      <xdr:colOff>243840</xdr:colOff>
      <xdr:row>21</xdr:row>
      <xdr:rowOff>106680</xdr:rowOff>
    </xdr:to>
    <xdr:sp macro="" textlink="'Data Talent Acquisition'!M32">
      <xdr:nvSpPr>
        <xdr:cNvPr id="29" name="TextBox 28">
          <a:extLst>
            <a:ext uri="{FF2B5EF4-FFF2-40B4-BE49-F238E27FC236}">
              <a16:creationId xmlns:a16="http://schemas.microsoft.com/office/drawing/2014/main" id="{0CF46184-85B6-4D0D-96CA-DAB8400CF180}"/>
            </a:ext>
          </a:extLst>
        </xdr:cNvPr>
        <xdr:cNvSpPr txBox="1"/>
      </xdr:nvSpPr>
      <xdr:spPr>
        <a:xfrm>
          <a:off x="11925300" y="3169920"/>
          <a:ext cx="891540" cy="693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F26C419-4BAE-4D34-9D1B-8D3B82470870}" type="TxLink">
            <a:rPr lang="en-US" sz="32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Impact" panose="020B0806030902050204" pitchFamily="34" charset="0"/>
              <a:ea typeface="+mn-ea"/>
              <a:cs typeface="Calibri"/>
            </a:rPr>
            <a:pPr marL="0" indent="0" algn="ctr"/>
            <a:t>52</a:t>
          </a:fld>
          <a:endParaRPr lang="en-GB" sz="3200" b="0" i="0" u="none" strike="noStrike">
            <a:solidFill>
              <a:schemeClr val="tx1">
                <a:lumMod val="50000"/>
                <a:lumOff val="50000"/>
              </a:schemeClr>
            </a:solidFill>
            <a:latin typeface="Impact" panose="020B0806030902050204" pitchFamily="34" charset="0"/>
            <a:ea typeface="+mn-ea"/>
            <a:cs typeface="Calibri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281940</xdr:colOff>
      <xdr:row>1</xdr:row>
      <xdr:rowOff>114300</xdr:rowOff>
    </xdr:from>
    <xdr:to>
      <xdr:col>30</xdr:col>
      <xdr:colOff>266700</xdr:colOff>
      <xdr:row>3</xdr:row>
      <xdr:rowOff>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05653-3F20-4E97-B5B2-0E12D8255A3A}"/>
            </a:ext>
          </a:extLst>
        </xdr:cNvPr>
        <xdr:cNvSpPr/>
      </xdr:nvSpPr>
      <xdr:spPr>
        <a:xfrm>
          <a:off x="10172700" y="205740"/>
          <a:ext cx="990600" cy="2514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rgbClr val="006666"/>
              </a:solidFill>
            </a:rPr>
            <a:t>HR</a:t>
          </a:r>
        </a:p>
      </xdr:txBody>
    </xdr:sp>
    <xdr:clientData/>
  </xdr:twoCellAnchor>
  <xdr:twoCellAnchor>
    <xdr:from>
      <xdr:col>22</xdr:col>
      <xdr:colOff>213360</xdr:colOff>
      <xdr:row>4</xdr:row>
      <xdr:rowOff>53340</xdr:rowOff>
    </xdr:from>
    <xdr:to>
      <xdr:col>25</xdr:col>
      <xdr:colOff>198120</xdr:colOff>
      <xdr:row>5</xdr:row>
      <xdr:rowOff>121920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81935EE-4A43-4F6A-B6DF-39081CE814FE}"/>
            </a:ext>
          </a:extLst>
        </xdr:cNvPr>
        <xdr:cNvSpPr/>
      </xdr:nvSpPr>
      <xdr:spPr>
        <a:xfrm>
          <a:off x="8427720" y="693420"/>
          <a:ext cx="990600" cy="2514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GB" sz="800">
              <a:solidFill>
                <a:srgbClr val="006666"/>
              </a:solidFill>
              <a:latin typeface="+mn-lt"/>
              <a:ea typeface="+mn-ea"/>
              <a:cs typeface="+mn-cs"/>
            </a:rPr>
            <a:t>Talent Acquisition </a:t>
          </a:r>
        </a:p>
      </xdr:txBody>
    </xdr:sp>
    <xdr:clientData/>
  </xdr:twoCellAnchor>
  <xdr:twoCellAnchor>
    <xdr:from>
      <xdr:col>26</xdr:col>
      <xdr:colOff>15240</xdr:colOff>
      <xdr:row>4</xdr:row>
      <xdr:rowOff>45720</xdr:rowOff>
    </xdr:from>
    <xdr:to>
      <xdr:col>29</xdr:col>
      <xdr:colOff>0</xdr:colOff>
      <xdr:row>5</xdr:row>
      <xdr:rowOff>114300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FA24FB4-2D59-470C-93DC-213C7170988D}"/>
            </a:ext>
          </a:extLst>
        </xdr:cNvPr>
        <xdr:cNvSpPr/>
      </xdr:nvSpPr>
      <xdr:spPr>
        <a:xfrm>
          <a:off x="9570720" y="685800"/>
          <a:ext cx="990600" cy="2514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GB" sz="800">
              <a:solidFill>
                <a:srgbClr val="006666"/>
              </a:solidFill>
              <a:latin typeface="+mn-lt"/>
              <a:ea typeface="+mn-ea"/>
              <a:cs typeface="+mn-cs"/>
            </a:rPr>
            <a:t>Training</a:t>
          </a:r>
        </a:p>
      </xdr:txBody>
    </xdr:sp>
    <xdr:clientData/>
  </xdr:twoCellAnchor>
  <xdr:twoCellAnchor>
    <xdr:from>
      <xdr:col>29</xdr:col>
      <xdr:colOff>152400</xdr:colOff>
      <xdr:row>4</xdr:row>
      <xdr:rowOff>45720</xdr:rowOff>
    </xdr:from>
    <xdr:to>
      <xdr:col>32</xdr:col>
      <xdr:colOff>137160</xdr:colOff>
      <xdr:row>5</xdr:row>
      <xdr:rowOff>114300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901A0BE-6D0F-429B-8DC1-15C860FC3342}"/>
            </a:ext>
          </a:extLst>
        </xdr:cNvPr>
        <xdr:cNvSpPr/>
      </xdr:nvSpPr>
      <xdr:spPr>
        <a:xfrm>
          <a:off x="10713720" y="685800"/>
          <a:ext cx="990600" cy="2514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GB" sz="800">
              <a:solidFill>
                <a:srgbClr val="006666"/>
              </a:solidFill>
              <a:latin typeface="+mn-lt"/>
              <a:ea typeface="+mn-ea"/>
              <a:cs typeface="+mn-cs"/>
            </a:rPr>
            <a:t>Employee Relation</a:t>
          </a:r>
        </a:p>
      </xdr:txBody>
    </xdr:sp>
    <xdr:clientData/>
  </xdr:twoCellAnchor>
  <xdr:twoCellAnchor>
    <xdr:from>
      <xdr:col>32</xdr:col>
      <xdr:colOff>289560</xdr:colOff>
      <xdr:row>4</xdr:row>
      <xdr:rowOff>53340</xdr:rowOff>
    </xdr:from>
    <xdr:to>
      <xdr:col>35</xdr:col>
      <xdr:colOff>274320</xdr:colOff>
      <xdr:row>5</xdr:row>
      <xdr:rowOff>121920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65B0F85-8DAB-4ADB-B764-4AF81BE82CB6}"/>
            </a:ext>
          </a:extLst>
        </xdr:cNvPr>
        <xdr:cNvSpPr/>
      </xdr:nvSpPr>
      <xdr:spPr>
        <a:xfrm>
          <a:off x="11856720" y="693420"/>
          <a:ext cx="990600" cy="251460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GB" sz="800">
              <a:solidFill>
                <a:srgbClr val="006666"/>
              </a:solidFill>
              <a:latin typeface="+mn-lt"/>
              <a:ea typeface="+mn-ea"/>
              <a:cs typeface="+mn-cs"/>
            </a:rPr>
            <a:t>initiatives  </a:t>
          </a:r>
        </a:p>
      </xdr:txBody>
    </xdr:sp>
    <xdr:clientData/>
  </xdr:twoCellAnchor>
  <xdr:twoCellAnchor>
    <xdr:from>
      <xdr:col>24</xdr:col>
      <xdr:colOff>38100</xdr:colOff>
      <xdr:row>3</xdr:row>
      <xdr:rowOff>0</xdr:rowOff>
    </xdr:from>
    <xdr:to>
      <xdr:col>29</xdr:col>
      <xdr:colOff>106680</xdr:colOff>
      <xdr:row>4</xdr:row>
      <xdr:rowOff>53340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0484EF70-6864-458A-AF38-64FE6707E466}"/>
            </a:ext>
          </a:extLst>
        </xdr:cNvPr>
        <xdr:cNvCxnSpPr>
          <a:stCxn id="2" idx="2"/>
          <a:endCxn id="3" idx="0"/>
        </xdr:cNvCxnSpPr>
      </xdr:nvCxnSpPr>
      <xdr:spPr>
        <a:xfrm rot="5400000">
          <a:off x="9677400" y="-297180"/>
          <a:ext cx="236220" cy="1744980"/>
        </a:xfrm>
        <a:prstGeom prst="bentConnector3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175260</xdr:colOff>
      <xdr:row>3</xdr:row>
      <xdr:rowOff>0</xdr:rowOff>
    </xdr:from>
    <xdr:to>
      <xdr:col>29</xdr:col>
      <xdr:colOff>106680</xdr:colOff>
      <xdr:row>4</xdr:row>
      <xdr:rowOff>45720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00DF2F15-E709-4831-8083-0F7DD21303DE}"/>
            </a:ext>
          </a:extLst>
        </xdr:cNvPr>
        <xdr:cNvCxnSpPr>
          <a:stCxn id="2" idx="2"/>
          <a:endCxn id="4" idx="0"/>
        </xdr:cNvCxnSpPr>
      </xdr:nvCxnSpPr>
      <xdr:spPr>
        <a:xfrm rot="5400000">
          <a:off x="10252710" y="270510"/>
          <a:ext cx="228600" cy="601980"/>
        </a:xfrm>
        <a:prstGeom prst="bentConnector3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106680</xdr:colOff>
      <xdr:row>3</xdr:row>
      <xdr:rowOff>0</xdr:rowOff>
    </xdr:from>
    <xdr:to>
      <xdr:col>30</xdr:col>
      <xdr:colOff>312420</xdr:colOff>
      <xdr:row>4</xdr:row>
      <xdr:rowOff>45720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86D492C8-E08D-4C7E-8413-D1C369871C6D}"/>
            </a:ext>
          </a:extLst>
        </xdr:cNvPr>
        <xdr:cNvCxnSpPr>
          <a:stCxn id="2" idx="2"/>
          <a:endCxn id="5" idx="0"/>
        </xdr:cNvCxnSpPr>
      </xdr:nvCxnSpPr>
      <xdr:spPr>
        <a:xfrm rot="16200000" flipH="1">
          <a:off x="10824210" y="300990"/>
          <a:ext cx="228600" cy="541020"/>
        </a:xfrm>
        <a:prstGeom prst="bentConnector3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106680</xdr:colOff>
      <xdr:row>3</xdr:row>
      <xdr:rowOff>0</xdr:rowOff>
    </xdr:from>
    <xdr:to>
      <xdr:col>34</xdr:col>
      <xdr:colOff>114300</xdr:colOff>
      <xdr:row>4</xdr:row>
      <xdr:rowOff>53340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97F53A3F-6F2A-4916-AE5A-2CE251671219}"/>
            </a:ext>
          </a:extLst>
        </xdr:cNvPr>
        <xdr:cNvCxnSpPr>
          <a:stCxn id="2" idx="2"/>
          <a:endCxn id="6" idx="0"/>
        </xdr:cNvCxnSpPr>
      </xdr:nvCxnSpPr>
      <xdr:spPr>
        <a:xfrm rot="16200000" flipH="1">
          <a:off x="11391900" y="-266700"/>
          <a:ext cx="236220" cy="1684020"/>
        </a:xfrm>
        <a:prstGeom prst="bentConnector3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76201</xdr:colOff>
      <xdr:row>1</xdr:row>
      <xdr:rowOff>42991</xdr:rowOff>
    </xdr:from>
    <xdr:to>
      <xdr:col>4</xdr:col>
      <xdr:colOff>146713</xdr:colOff>
      <xdr:row>5</xdr:row>
      <xdr:rowOff>106680</xdr:rowOff>
    </xdr:to>
    <xdr:pic>
      <xdr:nvPicPr>
        <xdr:cNvPr id="11" name="Picture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D6C8536-9E8C-4BEC-BAC2-9968F5247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681" y="134431"/>
          <a:ext cx="1076352" cy="795209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6</xdr:row>
      <xdr:rowOff>19050</xdr:rowOff>
    </xdr:from>
    <xdr:to>
      <xdr:col>6</xdr:col>
      <xdr:colOff>106680</xdr:colOff>
      <xdr:row>14</xdr:row>
      <xdr:rowOff>121920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9568824-67E8-4BCB-9733-F92D87638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45720</xdr:colOff>
      <xdr:row>14</xdr:row>
      <xdr:rowOff>144780</xdr:rowOff>
    </xdr:from>
    <xdr:to>
      <xdr:col>6</xdr:col>
      <xdr:colOff>106680</xdr:colOff>
      <xdr:row>16</xdr:row>
      <xdr:rowOff>7620</xdr:rowOff>
    </xdr:to>
    <xdr:sp macro="" textlink="Data_initiatives!C5">
      <xdr:nvSpPr>
        <xdr:cNvPr id="25" name="TextBox 24">
          <a:extLst>
            <a:ext uri="{FF2B5EF4-FFF2-40B4-BE49-F238E27FC236}">
              <a16:creationId xmlns:a16="http://schemas.microsoft.com/office/drawing/2014/main" id="{72428916-18E9-4F86-B0F0-8E6BB51D969E}"/>
            </a:ext>
          </a:extLst>
        </xdr:cNvPr>
        <xdr:cNvSpPr txBox="1"/>
      </xdr:nvSpPr>
      <xdr:spPr>
        <a:xfrm>
          <a:off x="1219200" y="2621280"/>
          <a:ext cx="1737360" cy="228600"/>
        </a:xfrm>
        <a:prstGeom prst="rect">
          <a:avLst/>
        </a:prstGeom>
        <a:solidFill>
          <a:srgbClr val="006666"/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7E55602-36DC-47A2-8B36-E6B4CA4010BE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Initiative 1</a:t>
          </a:fld>
          <a:endParaRPr lang="en-GB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45720</xdr:colOff>
      <xdr:row>16</xdr:row>
      <xdr:rowOff>22860</xdr:rowOff>
    </xdr:from>
    <xdr:to>
      <xdr:col>6</xdr:col>
      <xdr:colOff>106680</xdr:colOff>
      <xdr:row>17</xdr:row>
      <xdr:rowOff>53340</xdr:rowOff>
    </xdr:to>
    <xdr:sp macro="" textlink="Data_initiatives!I5">
      <xdr:nvSpPr>
        <xdr:cNvPr id="26" name="TextBox 25">
          <a:extLst>
            <a:ext uri="{FF2B5EF4-FFF2-40B4-BE49-F238E27FC236}">
              <a16:creationId xmlns:a16="http://schemas.microsoft.com/office/drawing/2014/main" id="{6EF79880-13F5-4156-8D5D-C8EA3BCD2A82}"/>
            </a:ext>
          </a:extLst>
        </xdr:cNvPr>
        <xdr:cNvSpPr txBox="1"/>
      </xdr:nvSpPr>
      <xdr:spPr>
        <a:xfrm>
          <a:off x="1219200" y="2865120"/>
          <a:ext cx="1737360" cy="21336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7261A86-4B7D-498D-AD15-8A1117CF3609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Mohammed</a:t>
          </a:fld>
          <a:endParaRPr lang="en-GB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53340</xdr:colOff>
      <xdr:row>17</xdr:row>
      <xdr:rowOff>87630</xdr:rowOff>
    </xdr:from>
    <xdr:to>
      <xdr:col>6</xdr:col>
      <xdr:colOff>121920</xdr:colOff>
      <xdr:row>26</xdr:row>
      <xdr:rowOff>7620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B7781B1-E697-49C7-8367-A31055581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60960</xdr:colOff>
      <xdr:row>26</xdr:row>
      <xdr:rowOff>30480</xdr:rowOff>
    </xdr:from>
    <xdr:to>
      <xdr:col>6</xdr:col>
      <xdr:colOff>121920</xdr:colOff>
      <xdr:row>27</xdr:row>
      <xdr:rowOff>76200</xdr:rowOff>
    </xdr:to>
    <xdr:sp macro="" textlink="Data_initiatives!C10">
      <xdr:nvSpPr>
        <xdr:cNvPr id="34" name="TextBox 33">
          <a:extLst>
            <a:ext uri="{FF2B5EF4-FFF2-40B4-BE49-F238E27FC236}">
              <a16:creationId xmlns:a16="http://schemas.microsoft.com/office/drawing/2014/main" id="{A2BE79E5-CF7D-4C9E-BBE8-17C1C2256DA1}"/>
            </a:ext>
          </a:extLst>
        </xdr:cNvPr>
        <xdr:cNvSpPr txBox="1"/>
      </xdr:nvSpPr>
      <xdr:spPr>
        <a:xfrm>
          <a:off x="1234440" y="4701540"/>
          <a:ext cx="1737360" cy="228600"/>
        </a:xfrm>
        <a:prstGeom prst="rect">
          <a:avLst/>
        </a:prstGeom>
        <a:solidFill>
          <a:srgbClr val="006666"/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06F00FB-A291-48BF-8B5D-63E83BFFAB2F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Initiative 6</a:t>
          </a:fld>
          <a:endParaRPr lang="en-GB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60960</xdr:colOff>
      <xdr:row>27</xdr:row>
      <xdr:rowOff>91440</xdr:rowOff>
    </xdr:from>
    <xdr:to>
      <xdr:col>6</xdr:col>
      <xdr:colOff>121920</xdr:colOff>
      <xdr:row>28</xdr:row>
      <xdr:rowOff>121920</xdr:rowOff>
    </xdr:to>
    <xdr:sp macro="" textlink="Data_initiatives!I10">
      <xdr:nvSpPr>
        <xdr:cNvPr id="35" name="TextBox 34">
          <a:extLst>
            <a:ext uri="{FF2B5EF4-FFF2-40B4-BE49-F238E27FC236}">
              <a16:creationId xmlns:a16="http://schemas.microsoft.com/office/drawing/2014/main" id="{C0F7FF3F-65B2-45A2-A0D1-1DA9A6369B54}"/>
            </a:ext>
          </a:extLst>
        </xdr:cNvPr>
        <xdr:cNvSpPr txBox="1"/>
      </xdr:nvSpPr>
      <xdr:spPr>
        <a:xfrm>
          <a:off x="1234440" y="4945380"/>
          <a:ext cx="1737360" cy="21336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C373ECA-4B28-487B-915B-1DF5123429BB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Nasser</a:t>
          </a:fld>
          <a:endParaRPr lang="en-GB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144780</xdr:colOff>
      <xdr:row>6</xdr:row>
      <xdr:rowOff>26670</xdr:rowOff>
    </xdr:from>
    <xdr:to>
      <xdr:col>11</xdr:col>
      <xdr:colOff>213360</xdr:colOff>
      <xdr:row>14</xdr:row>
      <xdr:rowOff>129540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FA89A9A-FE0E-496C-B2FE-6A16F5E61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152400</xdr:colOff>
      <xdr:row>14</xdr:row>
      <xdr:rowOff>152400</xdr:rowOff>
    </xdr:from>
    <xdr:to>
      <xdr:col>11</xdr:col>
      <xdr:colOff>213360</xdr:colOff>
      <xdr:row>16</xdr:row>
      <xdr:rowOff>15240</xdr:rowOff>
    </xdr:to>
    <xdr:sp macro="" textlink="Data_initiatives!C6">
      <xdr:nvSpPr>
        <xdr:cNvPr id="37" name="TextBox 36">
          <a:extLst>
            <a:ext uri="{FF2B5EF4-FFF2-40B4-BE49-F238E27FC236}">
              <a16:creationId xmlns:a16="http://schemas.microsoft.com/office/drawing/2014/main" id="{53CE0A84-7F39-4DC3-8087-598D5CC12D90}"/>
            </a:ext>
          </a:extLst>
        </xdr:cNvPr>
        <xdr:cNvSpPr txBox="1"/>
      </xdr:nvSpPr>
      <xdr:spPr>
        <a:xfrm>
          <a:off x="3002280" y="2628900"/>
          <a:ext cx="1737360" cy="228600"/>
        </a:xfrm>
        <a:prstGeom prst="rect">
          <a:avLst/>
        </a:prstGeom>
        <a:solidFill>
          <a:srgbClr val="006666"/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7D396FD-5B66-4B5B-B219-0FE0233E901E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Initiative 2</a:t>
          </a:fld>
          <a:endParaRPr lang="en-GB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152400</xdr:colOff>
      <xdr:row>16</xdr:row>
      <xdr:rowOff>30480</xdr:rowOff>
    </xdr:from>
    <xdr:to>
      <xdr:col>11</xdr:col>
      <xdr:colOff>213360</xdr:colOff>
      <xdr:row>17</xdr:row>
      <xdr:rowOff>60960</xdr:rowOff>
    </xdr:to>
    <xdr:sp macro="" textlink="Data_initiatives!I6">
      <xdr:nvSpPr>
        <xdr:cNvPr id="38" name="TextBox 37">
          <a:extLst>
            <a:ext uri="{FF2B5EF4-FFF2-40B4-BE49-F238E27FC236}">
              <a16:creationId xmlns:a16="http://schemas.microsoft.com/office/drawing/2014/main" id="{0D69B965-990C-4D0F-910A-285453AB22B1}"/>
            </a:ext>
          </a:extLst>
        </xdr:cNvPr>
        <xdr:cNvSpPr txBox="1"/>
      </xdr:nvSpPr>
      <xdr:spPr>
        <a:xfrm>
          <a:off x="3002280" y="2872740"/>
          <a:ext cx="1737360" cy="21336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204B2C4-4718-4E93-9857-66954E996845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Abdullah</a:t>
          </a:fld>
          <a:endParaRPr lang="en-GB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160020</xdr:colOff>
      <xdr:row>17</xdr:row>
      <xdr:rowOff>95250</xdr:rowOff>
    </xdr:from>
    <xdr:to>
      <xdr:col>11</xdr:col>
      <xdr:colOff>228600</xdr:colOff>
      <xdr:row>26</xdr:row>
      <xdr:rowOff>15240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D64667E-7DD5-4803-9B94-A928AA8D0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167640</xdr:colOff>
      <xdr:row>26</xdr:row>
      <xdr:rowOff>38100</xdr:rowOff>
    </xdr:from>
    <xdr:to>
      <xdr:col>11</xdr:col>
      <xdr:colOff>228600</xdr:colOff>
      <xdr:row>27</xdr:row>
      <xdr:rowOff>83820</xdr:rowOff>
    </xdr:to>
    <xdr:sp macro="" textlink="Data_initiatives!C11">
      <xdr:nvSpPr>
        <xdr:cNvPr id="40" name="TextBox 39">
          <a:extLst>
            <a:ext uri="{FF2B5EF4-FFF2-40B4-BE49-F238E27FC236}">
              <a16:creationId xmlns:a16="http://schemas.microsoft.com/office/drawing/2014/main" id="{7F3CFB93-3A9B-4B85-B933-5AEE14E9DD60}"/>
            </a:ext>
          </a:extLst>
        </xdr:cNvPr>
        <xdr:cNvSpPr txBox="1"/>
      </xdr:nvSpPr>
      <xdr:spPr>
        <a:xfrm>
          <a:off x="3017520" y="4709160"/>
          <a:ext cx="1737360" cy="228600"/>
        </a:xfrm>
        <a:prstGeom prst="rect">
          <a:avLst/>
        </a:prstGeom>
        <a:solidFill>
          <a:srgbClr val="006666"/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27EBD17-A31B-476C-8E38-9E55D010B075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Initiative 7</a:t>
          </a:fld>
          <a:endParaRPr lang="en-GB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167640</xdr:colOff>
      <xdr:row>27</xdr:row>
      <xdr:rowOff>99060</xdr:rowOff>
    </xdr:from>
    <xdr:to>
      <xdr:col>11</xdr:col>
      <xdr:colOff>228600</xdr:colOff>
      <xdr:row>28</xdr:row>
      <xdr:rowOff>129540</xdr:rowOff>
    </xdr:to>
    <xdr:sp macro="" textlink="Data_initiatives!I11">
      <xdr:nvSpPr>
        <xdr:cNvPr id="41" name="TextBox 40">
          <a:extLst>
            <a:ext uri="{FF2B5EF4-FFF2-40B4-BE49-F238E27FC236}">
              <a16:creationId xmlns:a16="http://schemas.microsoft.com/office/drawing/2014/main" id="{A1934D49-7321-4676-9BA7-544BC555A1AF}"/>
            </a:ext>
          </a:extLst>
        </xdr:cNvPr>
        <xdr:cNvSpPr txBox="1"/>
      </xdr:nvSpPr>
      <xdr:spPr>
        <a:xfrm>
          <a:off x="3017520" y="4953000"/>
          <a:ext cx="1737360" cy="21336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760FE71-9820-4D85-9D0D-DA31FE3369D9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Abdulrazaq</a:t>
          </a:fld>
          <a:endParaRPr lang="en-GB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274320</xdr:colOff>
      <xdr:row>6</xdr:row>
      <xdr:rowOff>26670</xdr:rowOff>
    </xdr:from>
    <xdr:to>
      <xdr:col>17</xdr:col>
      <xdr:colOff>7620</xdr:colOff>
      <xdr:row>14</xdr:row>
      <xdr:rowOff>129540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4BA0F657-ADEE-4AAB-90C4-9C4E120AF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281940</xdr:colOff>
      <xdr:row>14</xdr:row>
      <xdr:rowOff>152400</xdr:rowOff>
    </xdr:from>
    <xdr:to>
      <xdr:col>17</xdr:col>
      <xdr:colOff>7620</xdr:colOff>
      <xdr:row>16</xdr:row>
      <xdr:rowOff>15240</xdr:rowOff>
    </xdr:to>
    <xdr:sp macro="" textlink="Data_initiatives!C7">
      <xdr:nvSpPr>
        <xdr:cNvPr id="43" name="TextBox 42">
          <a:extLst>
            <a:ext uri="{FF2B5EF4-FFF2-40B4-BE49-F238E27FC236}">
              <a16:creationId xmlns:a16="http://schemas.microsoft.com/office/drawing/2014/main" id="{D44A9C23-3BE1-4CE5-929C-A32354F4B75A}"/>
            </a:ext>
          </a:extLst>
        </xdr:cNvPr>
        <xdr:cNvSpPr txBox="1"/>
      </xdr:nvSpPr>
      <xdr:spPr>
        <a:xfrm>
          <a:off x="4808220" y="2628900"/>
          <a:ext cx="1737360" cy="228600"/>
        </a:xfrm>
        <a:prstGeom prst="rect">
          <a:avLst/>
        </a:prstGeom>
        <a:solidFill>
          <a:srgbClr val="006666"/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8C3CDFC-81B3-4381-A994-1CE65B2C1519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Initiative 3</a:t>
          </a:fld>
          <a:endParaRPr lang="en-GB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281940</xdr:colOff>
      <xdr:row>16</xdr:row>
      <xdr:rowOff>30480</xdr:rowOff>
    </xdr:from>
    <xdr:to>
      <xdr:col>17</xdr:col>
      <xdr:colOff>7620</xdr:colOff>
      <xdr:row>17</xdr:row>
      <xdr:rowOff>60960</xdr:rowOff>
    </xdr:to>
    <xdr:sp macro="" textlink="Data_initiatives!I7">
      <xdr:nvSpPr>
        <xdr:cNvPr id="44" name="TextBox 43">
          <a:extLst>
            <a:ext uri="{FF2B5EF4-FFF2-40B4-BE49-F238E27FC236}">
              <a16:creationId xmlns:a16="http://schemas.microsoft.com/office/drawing/2014/main" id="{14E4A0B8-7867-4236-A546-7D4E1C92BA19}"/>
            </a:ext>
          </a:extLst>
        </xdr:cNvPr>
        <xdr:cNvSpPr txBox="1"/>
      </xdr:nvSpPr>
      <xdr:spPr>
        <a:xfrm>
          <a:off x="4808220" y="2872740"/>
          <a:ext cx="1737360" cy="21336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D20E7D6-F845-49C1-9007-7DE672F4D82B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Mohammed</a:t>
          </a:fld>
          <a:endParaRPr lang="en-GB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289560</xdr:colOff>
      <xdr:row>17</xdr:row>
      <xdr:rowOff>95250</xdr:rowOff>
    </xdr:from>
    <xdr:to>
      <xdr:col>17</xdr:col>
      <xdr:colOff>22860</xdr:colOff>
      <xdr:row>26</xdr:row>
      <xdr:rowOff>15240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C5D37E8A-954A-464C-8743-695FB1638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297180</xdr:colOff>
      <xdr:row>26</xdr:row>
      <xdr:rowOff>38100</xdr:rowOff>
    </xdr:from>
    <xdr:to>
      <xdr:col>17</xdr:col>
      <xdr:colOff>22860</xdr:colOff>
      <xdr:row>27</xdr:row>
      <xdr:rowOff>83820</xdr:rowOff>
    </xdr:to>
    <xdr:sp macro="" textlink="Data_initiatives!C12">
      <xdr:nvSpPr>
        <xdr:cNvPr id="46" name="TextBox 45">
          <a:extLst>
            <a:ext uri="{FF2B5EF4-FFF2-40B4-BE49-F238E27FC236}">
              <a16:creationId xmlns:a16="http://schemas.microsoft.com/office/drawing/2014/main" id="{811ACF74-228C-48F7-A0F7-91D08A5E086C}"/>
            </a:ext>
          </a:extLst>
        </xdr:cNvPr>
        <xdr:cNvSpPr txBox="1"/>
      </xdr:nvSpPr>
      <xdr:spPr>
        <a:xfrm>
          <a:off x="4823460" y="4709160"/>
          <a:ext cx="1737360" cy="228600"/>
        </a:xfrm>
        <a:prstGeom prst="rect">
          <a:avLst/>
        </a:prstGeom>
        <a:solidFill>
          <a:srgbClr val="006666"/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1B42DB7-DE7A-4A6A-9545-7B5EEBCA143E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Initiative 8</a:t>
          </a:fld>
          <a:endParaRPr lang="en-GB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297180</xdr:colOff>
      <xdr:row>27</xdr:row>
      <xdr:rowOff>99060</xdr:rowOff>
    </xdr:from>
    <xdr:to>
      <xdr:col>17</xdr:col>
      <xdr:colOff>22860</xdr:colOff>
      <xdr:row>28</xdr:row>
      <xdr:rowOff>129540</xdr:rowOff>
    </xdr:to>
    <xdr:sp macro="" textlink="Data_initiatives!I12">
      <xdr:nvSpPr>
        <xdr:cNvPr id="47" name="TextBox 46">
          <a:extLst>
            <a:ext uri="{FF2B5EF4-FFF2-40B4-BE49-F238E27FC236}">
              <a16:creationId xmlns:a16="http://schemas.microsoft.com/office/drawing/2014/main" id="{CFC1B07E-FAD4-409C-888E-EA86FD31DB44}"/>
            </a:ext>
          </a:extLst>
        </xdr:cNvPr>
        <xdr:cNvSpPr txBox="1"/>
      </xdr:nvSpPr>
      <xdr:spPr>
        <a:xfrm>
          <a:off x="4823460" y="4953000"/>
          <a:ext cx="1737360" cy="21336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FE159F7-1FA4-4513-9457-9D39981083D3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Abdulrazaq</a:t>
          </a:fld>
          <a:endParaRPr lang="en-GB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53340</xdr:colOff>
      <xdr:row>6</xdr:row>
      <xdr:rowOff>34290</xdr:rowOff>
    </xdr:from>
    <xdr:to>
      <xdr:col>22</xdr:col>
      <xdr:colOff>121920</xdr:colOff>
      <xdr:row>14</xdr:row>
      <xdr:rowOff>137160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5F90BF1-1454-413B-BD40-635B17264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60960</xdr:colOff>
      <xdr:row>14</xdr:row>
      <xdr:rowOff>160020</xdr:rowOff>
    </xdr:from>
    <xdr:to>
      <xdr:col>22</xdr:col>
      <xdr:colOff>121920</xdr:colOff>
      <xdr:row>16</xdr:row>
      <xdr:rowOff>22860</xdr:rowOff>
    </xdr:to>
    <xdr:sp macro="" textlink="Data_initiatives!C8">
      <xdr:nvSpPr>
        <xdr:cNvPr id="49" name="TextBox 48">
          <a:extLst>
            <a:ext uri="{FF2B5EF4-FFF2-40B4-BE49-F238E27FC236}">
              <a16:creationId xmlns:a16="http://schemas.microsoft.com/office/drawing/2014/main" id="{C35F8610-A78D-4043-B855-2D6C741B4F7C}"/>
            </a:ext>
          </a:extLst>
        </xdr:cNvPr>
        <xdr:cNvSpPr txBox="1"/>
      </xdr:nvSpPr>
      <xdr:spPr>
        <a:xfrm>
          <a:off x="6598920" y="2636520"/>
          <a:ext cx="1737360" cy="228600"/>
        </a:xfrm>
        <a:prstGeom prst="rect">
          <a:avLst/>
        </a:prstGeom>
        <a:solidFill>
          <a:srgbClr val="006666"/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FF23F4F-C332-4C61-80E2-DE2D1FAFFCA5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Initiative 4</a:t>
          </a:fld>
          <a:endParaRPr lang="en-GB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60960</xdr:colOff>
      <xdr:row>16</xdr:row>
      <xdr:rowOff>38100</xdr:rowOff>
    </xdr:from>
    <xdr:to>
      <xdr:col>22</xdr:col>
      <xdr:colOff>121920</xdr:colOff>
      <xdr:row>17</xdr:row>
      <xdr:rowOff>68580</xdr:rowOff>
    </xdr:to>
    <xdr:sp macro="" textlink="Data_initiatives!I8">
      <xdr:nvSpPr>
        <xdr:cNvPr id="50" name="TextBox 49">
          <a:extLst>
            <a:ext uri="{FF2B5EF4-FFF2-40B4-BE49-F238E27FC236}">
              <a16:creationId xmlns:a16="http://schemas.microsoft.com/office/drawing/2014/main" id="{7F853C58-BEEE-4018-BB32-F1061620228D}"/>
            </a:ext>
          </a:extLst>
        </xdr:cNvPr>
        <xdr:cNvSpPr txBox="1"/>
      </xdr:nvSpPr>
      <xdr:spPr>
        <a:xfrm>
          <a:off x="6598920" y="2880360"/>
          <a:ext cx="1737360" cy="21336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EFB9224-5CD6-4029-A60E-BB90C38E43D7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Nasser</a:t>
          </a:fld>
          <a:endParaRPr lang="en-GB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68580</xdr:colOff>
      <xdr:row>17</xdr:row>
      <xdr:rowOff>102870</xdr:rowOff>
    </xdr:from>
    <xdr:to>
      <xdr:col>22</xdr:col>
      <xdr:colOff>137160</xdr:colOff>
      <xdr:row>26</xdr:row>
      <xdr:rowOff>22860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52D46524-543A-4823-A413-A48777ABD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76200</xdr:colOff>
      <xdr:row>26</xdr:row>
      <xdr:rowOff>45720</xdr:rowOff>
    </xdr:from>
    <xdr:to>
      <xdr:col>22</xdr:col>
      <xdr:colOff>137160</xdr:colOff>
      <xdr:row>27</xdr:row>
      <xdr:rowOff>91440</xdr:rowOff>
    </xdr:to>
    <xdr:sp macro="" textlink="Data_initiatives!C13">
      <xdr:nvSpPr>
        <xdr:cNvPr id="52" name="TextBox 51">
          <a:extLst>
            <a:ext uri="{FF2B5EF4-FFF2-40B4-BE49-F238E27FC236}">
              <a16:creationId xmlns:a16="http://schemas.microsoft.com/office/drawing/2014/main" id="{A1688C2A-E21D-4013-BA37-544953295E4A}"/>
            </a:ext>
          </a:extLst>
        </xdr:cNvPr>
        <xdr:cNvSpPr txBox="1"/>
      </xdr:nvSpPr>
      <xdr:spPr>
        <a:xfrm>
          <a:off x="6614160" y="4716780"/>
          <a:ext cx="1737360" cy="228600"/>
        </a:xfrm>
        <a:prstGeom prst="rect">
          <a:avLst/>
        </a:prstGeom>
        <a:solidFill>
          <a:srgbClr val="006666"/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80D9350-8F08-491A-950B-BF5C848F73B4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Initiative 9</a:t>
          </a:fld>
          <a:endParaRPr lang="en-GB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76200</xdr:colOff>
      <xdr:row>27</xdr:row>
      <xdr:rowOff>106680</xdr:rowOff>
    </xdr:from>
    <xdr:to>
      <xdr:col>22</xdr:col>
      <xdr:colOff>137160</xdr:colOff>
      <xdr:row>28</xdr:row>
      <xdr:rowOff>137160</xdr:rowOff>
    </xdr:to>
    <xdr:sp macro="" textlink="Data_initiatives!I13">
      <xdr:nvSpPr>
        <xdr:cNvPr id="53" name="TextBox 52">
          <a:extLst>
            <a:ext uri="{FF2B5EF4-FFF2-40B4-BE49-F238E27FC236}">
              <a16:creationId xmlns:a16="http://schemas.microsoft.com/office/drawing/2014/main" id="{A0179284-C16A-4CC4-9D31-A4FF0350808B}"/>
            </a:ext>
          </a:extLst>
        </xdr:cNvPr>
        <xdr:cNvSpPr txBox="1"/>
      </xdr:nvSpPr>
      <xdr:spPr>
        <a:xfrm>
          <a:off x="6614160" y="4960620"/>
          <a:ext cx="1737360" cy="21336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15DFFE7-FDA2-40D4-A2DA-4EB8071AFE1E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Abdulrazaq</a:t>
          </a:fld>
          <a:endParaRPr lang="en-GB" sz="1100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167640</xdr:colOff>
      <xdr:row>6</xdr:row>
      <xdr:rowOff>34290</xdr:rowOff>
    </xdr:from>
    <xdr:to>
      <xdr:col>27</xdr:col>
      <xdr:colOff>236220</xdr:colOff>
      <xdr:row>14</xdr:row>
      <xdr:rowOff>137160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8D472A5-4424-407F-B3D2-EEDA61D66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175260</xdr:colOff>
      <xdr:row>14</xdr:row>
      <xdr:rowOff>160020</xdr:rowOff>
    </xdr:from>
    <xdr:to>
      <xdr:col>27</xdr:col>
      <xdr:colOff>236220</xdr:colOff>
      <xdr:row>16</xdr:row>
      <xdr:rowOff>22860</xdr:rowOff>
    </xdr:to>
    <xdr:sp macro="" textlink="Data_initiatives!C9">
      <xdr:nvSpPr>
        <xdr:cNvPr id="55" name="TextBox 54">
          <a:extLst>
            <a:ext uri="{FF2B5EF4-FFF2-40B4-BE49-F238E27FC236}">
              <a16:creationId xmlns:a16="http://schemas.microsoft.com/office/drawing/2014/main" id="{C04C29A3-A9E5-4027-8227-A40CD7E577E7}"/>
            </a:ext>
          </a:extLst>
        </xdr:cNvPr>
        <xdr:cNvSpPr txBox="1"/>
      </xdr:nvSpPr>
      <xdr:spPr>
        <a:xfrm>
          <a:off x="8389620" y="2636520"/>
          <a:ext cx="1737360" cy="228600"/>
        </a:xfrm>
        <a:prstGeom prst="rect">
          <a:avLst/>
        </a:prstGeom>
        <a:solidFill>
          <a:srgbClr val="006666"/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E87C034-C7BB-44B0-AA3C-26971C641FD4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Initiative 5</a:t>
          </a:fld>
          <a:endParaRPr lang="en-GB" sz="1100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175260</xdr:colOff>
      <xdr:row>16</xdr:row>
      <xdr:rowOff>38100</xdr:rowOff>
    </xdr:from>
    <xdr:to>
      <xdr:col>27</xdr:col>
      <xdr:colOff>236220</xdr:colOff>
      <xdr:row>17</xdr:row>
      <xdr:rowOff>68580</xdr:rowOff>
    </xdr:to>
    <xdr:sp macro="" textlink="Data_initiatives!I9">
      <xdr:nvSpPr>
        <xdr:cNvPr id="56" name="TextBox 55">
          <a:extLst>
            <a:ext uri="{FF2B5EF4-FFF2-40B4-BE49-F238E27FC236}">
              <a16:creationId xmlns:a16="http://schemas.microsoft.com/office/drawing/2014/main" id="{5EE9F083-AD6C-4B3E-9648-C117D35D4395}"/>
            </a:ext>
          </a:extLst>
        </xdr:cNvPr>
        <xdr:cNvSpPr txBox="1"/>
      </xdr:nvSpPr>
      <xdr:spPr>
        <a:xfrm>
          <a:off x="8389620" y="2880360"/>
          <a:ext cx="1737360" cy="21336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481CA9A-13D7-4D75-B67D-03A210EECA93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Abdulrazaq</a:t>
          </a:fld>
          <a:endParaRPr lang="en-GB" sz="1100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182880</xdr:colOff>
      <xdr:row>17</xdr:row>
      <xdr:rowOff>102870</xdr:rowOff>
    </xdr:from>
    <xdr:to>
      <xdr:col>27</xdr:col>
      <xdr:colOff>251460</xdr:colOff>
      <xdr:row>26</xdr:row>
      <xdr:rowOff>22860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37293375-14D8-4072-9DB5-753C09351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190500</xdr:colOff>
      <xdr:row>26</xdr:row>
      <xdr:rowOff>45720</xdr:rowOff>
    </xdr:from>
    <xdr:to>
      <xdr:col>27</xdr:col>
      <xdr:colOff>251460</xdr:colOff>
      <xdr:row>27</xdr:row>
      <xdr:rowOff>91440</xdr:rowOff>
    </xdr:to>
    <xdr:sp macro="" textlink="Data_initiatives!C14">
      <xdr:nvSpPr>
        <xdr:cNvPr id="58" name="TextBox 57">
          <a:extLst>
            <a:ext uri="{FF2B5EF4-FFF2-40B4-BE49-F238E27FC236}">
              <a16:creationId xmlns:a16="http://schemas.microsoft.com/office/drawing/2014/main" id="{080DF79C-D42D-4A50-9D6C-514C16AED5F1}"/>
            </a:ext>
          </a:extLst>
        </xdr:cNvPr>
        <xdr:cNvSpPr txBox="1"/>
      </xdr:nvSpPr>
      <xdr:spPr>
        <a:xfrm>
          <a:off x="8404860" y="4716780"/>
          <a:ext cx="1737360" cy="228600"/>
        </a:xfrm>
        <a:prstGeom prst="rect">
          <a:avLst/>
        </a:prstGeom>
        <a:solidFill>
          <a:srgbClr val="006666"/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2E999D7-6F8F-4CE8-AA0E-CA713727ED14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Initiative 10</a:t>
          </a:fld>
          <a:endParaRPr lang="en-GB" sz="1100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190500</xdr:colOff>
      <xdr:row>27</xdr:row>
      <xdr:rowOff>106680</xdr:rowOff>
    </xdr:from>
    <xdr:to>
      <xdr:col>27</xdr:col>
      <xdr:colOff>251460</xdr:colOff>
      <xdr:row>28</xdr:row>
      <xdr:rowOff>137160</xdr:rowOff>
    </xdr:to>
    <xdr:sp macro="" textlink="Data_initiatives!I14">
      <xdr:nvSpPr>
        <xdr:cNvPr id="59" name="TextBox 58">
          <a:extLst>
            <a:ext uri="{FF2B5EF4-FFF2-40B4-BE49-F238E27FC236}">
              <a16:creationId xmlns:a16="http://schemas.microsoft.com/office/drawing/2014/main" id="{3676C891-123E-4660-B0A1-61035A89D0D3}"/>
            </a:ext>
          </a:extLst>
        </xdr:cNvPr>
        <xdr:cNvSpPr txBox="1"/>
      </xdr:nvSpPr>
      <xdr:spPr>
        <a:xfrm>
          <a:off x="8404860" y="4960620"/>
          <a:ext cx="1737360" cy="21336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444DAD1-589A-4C34-BD09-0338D9135745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Mohammed</a:t>
          </a:fld>
          <a:endParaRPr lang="en-GB" sz="1100">
            <a:solidFill>
              <a:schemeClr val="bg1"/>
            </a:solidFill>
          </a:endParaRPr>
        </a:p>
      </xdr:txBody>
    </xdr:sp>
    <xdr:clientData/>
  </xdr:twoCellAnchor>
  <xdr:twoCellAnchor>
    <xdr:from>
      <xdr:col>27</xdr:col>
      <xdr:colOff>259080</xdr:colOff>
      <xdr:row>6</xdr:row>
      <xdr:rowOff>38100</xdr:rowOff>
    </xdr:from>
    <xdr:to>
      <xdr:col>35</xdr:col>
      <xdr:colOff>289560</xdr:colOff>
      <xdr:row>17</xdr:row>
      <xdr:rowOff>76200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3D1988FD-EB0F-4D1A-9566-FEBE2A667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27</xdr:col>
      <xdr:colOff>266700</xdr:colOff>
      <xdr:row>17</xdr:row>
      <xdr:rowOff>106680</xdr:rowOff>
    </xdr:from>
    <xdr:to>
      <xdr:col>35</xdr:col>
      <xdr:colOff>289560</xdr:colOff>
      <xdr:row>28</xdr:row>
      <xdr:rowOff>152400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94019718-3ECD-4E7F-9F00-207A5120D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236220</xdr:colOff>
      <xdr:row>8</xdr:row>
      <xdr:rowOff>152400</xdr:rowOff>
    </xdr:from>
    <xdr:to>
      <xdr:col>5</xdr:col>
      <xdr:colOff>190500</xdr:colOff>
      <xdr:row>11</xdr:row>
      <xdr:rowOff>144780</xdr:rowOff>
    </xdr:to>
    <xdr:sp macro="" textlink="Data_initiatives!D5">
      <xdr:nvSpPr>
        <xdr:cNvPr id="69" name="TextBox 68">
          <a:extLst>
            <a:ext uri="{FF2B5EF4-FFF2-40B4-BE49-F238E27FC236}">
              <a16:creationId xmlns:a16="http://schemas.microsoft.com/office/drawing/2014/main" id="{285820E9-EA1E-4471-BEBF-A1C59E53B9B1}"/>
            </a:ext>
          </a:extLst>
        </xdr:cNvPr>
        <xdr:cNvSpPr txBox="1"/>
      </xdr:nvSpPr>
      <xdr:spPr>
        <a:xfrm>
          <a:off x="1409700" y="1531620"/>
          <a:ext cx="1295400" cy="54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5837827-62DC-4177-9196-86530F420A5E}" type="TxLink">
            <a:rPr lang="en-US" sz="2800" b="1" i="0" u="none" strike="noStrike">
              <a:solidFill>
                <a:srgbClr val="336699"/>
              </a:solidFill>
              <a:latin typeface="Agency FB" panose="020B0503020202020204" pitchFamily="34" charset="0"/>
              <a:cs typeface="Calibri"/>
            </a:rPr>
            <a:pPr algn="ctr"/>
            <a:t>56%</a:t>
          </a:fld>
          <a:endParaRPr lang="en-GB" sz="2800" b="1">
            <a:solidFill>
              <a:srgbClr val="336699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7</xdr:col>
      <xdr:colOff>0</xdr:colOff>
      <xdr:row>8</xdr:row>
      <xdr:rowOff>160020</xdr:rowOff>
    </xdr:from>
    <xdr:to>
      <xdr:col>10</xdr:col>
      <xdr:colOff>289560</xdr:colOff>
      <xdr:row>11</xdr:row>
      <xdr:rowOff>152400</xdr:rowOff>
    </xdr:to>
    <xdr:sp macro="" textlink="Data_initiatives!D6">
      <xdr:nvSpPr>
        <xdr:cNvPr id="70" name="TextBox 69">
          <a:extLst>
            <a:ext uri="{FF2B5EF4-FFF2-40B4-BE49-F238E27FC236}">
              <a16:creationId xmlns:a16="http://schemas.microsoft.com/office/drawing/2014/main" id="{AA345B6B-B202-4820-8B14-900AE4C748CD}"/>
            </a:ext>
          </a:extLst>
        </xdr:cNvPr>
        <xdr:cNvSpPr txBox="1"/>
      </xdr:nvSpPr>
      <xdr:spPr>
        <a:xfrm>
          <a:off x="3185160" y="1539240"/>
          <a:ext cx="1295400" cy="54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6972CDF-E66B-4315-BADA-D45F6B12DD7D}" type="TxLink">
            <a:rPr lang="en-US" sz="2800" b="1" i="0" u="none" strike="noStrike">
              <a:solidFill>
                <a:srgbClr val="336699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62%</a:t>
          </a:fld>
          <a:endParaRPr lang="en-GB" sz="2800" b="1" i="0" u="none" strike="noStrike">
            <a:solidFill>
              <a:srgbClr val="336699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152400</xdr:colOff>
      <xdr:row>8</xdr:row>
      <xdr:rowOff>152400</xdr:rowOff>
    </xdr:from>
    <xdr:to>
      <xdr:col>16</xdr:col>
      <xdr:colOff>106680</xdr:colOff>
      <xdr:row>11</xdr:row>
      <xdr:rowOff>144780</xdr:rowOff>
    </xdr:to>
    <xdr:sp macro="" textlink="Data_initiatives!D7">
      <xdr:nvSpPr>
        <xdr:cNvPr id="60" name="TextBox 59">
          <a:extLst>
            <a:ext uri="{FF2B5EF4-FFF2-40B4-BE49-F238E27FC236}">
              <a16:creationId xmlns:a16="http://schemas.microsoft.com/office/drawing/2014/main" id="{87A1CB5B-7FB5-41BA-8190-71E63F76E54C}"/>
            </a:ext>
          </a:extLst>
        </xdr:cNvPr>
        <xdr:cNvSpPr txBox="1"/>
      </xdr:nvSpPr>
      <xdr:spPr>
        <a:xfrm>
          <a:off x="5013960" y="1531620"/>
          <a:ext cx="1295400" cy="54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8A213F6-F3F1-4544-9CCE-4401C1AC193A}" type="TxLink">
            <a:rPr lang="en-US" sz="2800" b="1" i="0" u="none" strike="noStrike">
              <a:solidFill>
                <a:srgbClr val="336699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28%</a:t>
          </a:fld>
          <a:endParaRPr lang="en-GB" sz="2800" b="1" i="0" u="none" strike="noStrike">
            <a:solidFill>
              <a:srgbClr val="336699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274320</xdr:colOff>
      <xdr:row>8</xdr:row>
      <xdr:rowOff>175260</xdr:rowOff>
    </xdr:from>
    <xdr:to>
      <xdr:col>21</xdr:col>
      <xdr:colOff>228600</xdr:colOff>
      <xdr:row>11</xdr:row>
      <xdr:rowOff>167640</xdr:rowOff>
    </xdr:to>
    <xdr:sp macro="" textlink="Data_initiatives!D8">
      <xdr:nvSpPr>
        <xdr:cNvPr id="61" name="TextBox 60">
          <a:extLst>
            <a:ext uri="{FF2B5EF4-FFF2-40B4-BE49-F238E27FC236}">
              <a16:creationId xmlns:a16="http://schemas.microsoft.com/office/drawing/2014/main" id="{F76A5619-C398-46E1-88D4-5B2BD5ECA676}"/>
            </a:ext>
          </a:extLst>
        </xdr:cNvPr>
        <xdr:cNvSpPr txBox="1"/>
      </xdr:nvSpPr>
      <xdr:spPr>
        <a:xfrm>
          <a:off x="6812280" y="1554480"/>
          <a:ext cx="1295400" cy="54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3FDA0EE-BCC8-4526-8976-4969B40D1E4A}" type="TxLink">
            <a:rPr lang="en-US" sz="2800" b="1" i="0" u="none" strike="noStrike">
              <a:solidFill>
                <a:srgbClr val="336699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89%</a:t>
          </a:fld>
          <a:endParaRPr lang="en-GB" sz="2800" b="1" i="0" u="none" strike="noStrike">
            <a:solidFill>
              <a:srgbClr val="336699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23</xdr:col>
      <xdr:colOff>53340</xdr:colOff>
      <xdr:row>9</xdr:row>
      <xdr:rowOff>0</xdr:rowOff>
    </xdr:from>
    <xdr:to>
      <xdr:col>27</xdr:col>
      <xdr:colOff>7620</xdr:colOff>
      <xdr:row>11</xdr:row>
      <xdr:rowOff>175260</xdr:rowOff>
    </xdr:to>
    <xdr:sp macro="" textlink="Data_initiatives!D9">
      <xdr:nvSpPr>
        <xdr:cNvPr id="62" name="TextBox 61">
          <a:extLst>
            <a:ext uri="{FF2B5EF4-FFF2-40B4-BE49-F238E27FC236}">
              <a16:creationId xmlns:a16="http://schemas.microsoft.com/office/drawing/2014/main" id="{67BEB7F5-ED23-4464-9460-550D8DFAFB18}"/>
            </a:ext>
          </a:extLst>
        </xdr:cNvPr>
        <xdr:cNvSpPr txBox="1"/>
      </xdr:nvSpPr>
      <xdr:spPr>
        <a:xfrm>
          <a:off x="8602980" y="1562100"/>
          <a:ext cx="1295400" cy="54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E6C9C77-22C0-40CA-900A-E67A458FD786}" type="TxLink">
            <a:rPr lang="en-US" sz="2800" b="1" i="0" u="none" strike="noStrike">
              <a:solidFill>
                <a:srgbClr val="336699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100%</a:t>
          </a:fld>
          <a:endParaRPr lang="en-GB" sz="2800" b="1" i="0" u="none" strike="noStrike">
            <a:solidFill>
              <a:srgbClr val="336699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251460</xdr:colOff>
      <xdr:row>20</xdr:row>
      <xdr:rowOff>38100</xdr:rowOff>
    </xdr:from>
    <xdr:to>
      <xdr:col>5</xdr:col>
      <xdr:colOff>205740</xdr:colOff>
      <xdr:row>23</xdr:row>
      <xdr:rowOff>30480</xdr:rowOff>
    </xdr:to>
    <xdr:sp macro="" textlink="Data_initiatives!D10">
      <xdr:nvSpPr>
        <xdr:cNvPr id="63" name="TextBox 62">
          <a:extLst>
            <a:ext uri="{FF2B5EF4-FFF2-40B4-BE49-F238E27FC236}">
              <a16:creationId xmlns:a16="http://schemas.microsoft.com/office/drawing/2014/main" id="{8DE10777-FD5D-492B-A18E-1D659E17FCC5}"/>
            </a:ext>
          </a:extLst>
        </xdr:cNvPr>
        <xdr:cNvSpPr txBox="1"/>
      </xdr:nvSpPr>
      <xdr:spPr>
        <a:xfrm>
          <a:off x="1424940" y="3611880"/>
          <a:ext cx="1295400" cy="54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87B5AFB-F4B1-45B0-BD56-DC6BC6575A5B}" type="TxLink">
            <a:rPr lang="en-US" sz="2800" b="1" i="0" u="none" strike="noStrike">
              <a:solidFill>
                <a:srgbClr val="336699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66%</a:t>
          </a:fld>
          <a:endParaRPr lang="en-GB" sz="2800" b="1" i="0" u="none" strike="noStrike">
            <a:solidFill>
              <a:srgbClr val="336699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15240</xdr:colOff>
      <xdr:row>20</xdr:row>
      <xdr:rowOff>38100</xdr:rowOff>
    </xdr:from>
    <xdr:to>
      <xdr:col>10</xdr:col>
      <xdr:colOff>304800</xdr:colOff>
      <xdr:row>23</xdr:row>
      <xdr:rowOff>30480</xdr:rowOff>
    </xdr:to>
    <xdr:sp macro="" textlink="Data_initiatives!D11">
      <xdr:nvSpPr>
        <xdr:cNvPr id="64" name="TextBox 63">
          <a:extLst>
            <a:ext uri="{FF2B5EF4-FFF2-40B4-BE49-F238E27FC236}">
              <a16:creationId xmlns:a16="http://schemas.microsoft.com/office/drawing/2014/main" id="{4CE738BF-7E63-4584-B3DA-5FA96C0987F2}"/>
            </a:ext>
          </a:extLst>
        </xdr:cNvPr>
        <xdr:cNvSpPr txBox="1"/>
      </xdr:nvSpPr>
      <xdr:spPr>
        <a:xfrm>
          <a:off x="3200400" y="3611880"/>
          <a:ext cx="1295400" cy="54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A19137D-E274-4094-8F41-9E2268B40AAB}" type="TxLink">
            <a:rPr lang="en-US" sz="2800" b="1" i="0" u="none" strike="noStrike">
              <a:solidFill>
                <a:srgbClr val="336699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61%</a:t>
          </a:fld>
          <a:endParaRPr lang="en-GB" sz="2800" b="1" i="0" u="none" strike="noStrike">
            <a:solidFill>
              <a:srgbClr val="336699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152400</xdr:colOff>
      <xdr:row>20</xdr:row>
      <xdr:rowOff>30480</xdr:rowOff>
    </xdr:from>
    <xdr:to>
      <xdr:col>16</xdr:col>
      <xdr:colOff>106680</xdr:colOff>
      <xdr:row>23</xdr:row>
      <xdr:rowOff>22860</xdr:rowOff>
    </xdr:to>
    <xdr:sp macro="" textlink="Data_initiatives!D12">
      <xdr:nvSpPr>
        <xdr:cNvPr id="65" name="TextBox 64">
          <a:extLst>
            <a:ext uri="{FF2B5EF4-FFF2-40B4-BE49-F238E27FC236}">
              <a16:creationId xmlns:a16="http://schemas.microsoft.com/office/drawing/2014/main" id="{A73BA1F3-D82F-436C-A70D-DF8363221B6A}"/>
            </a:ext>
          </a:extLst>
        </xdr:cNvPr>
        <xdr:cNvSpPr txBox="1"/>
      </xdr:nvSpPr>
      <xdr:spPr>
        <a:xfrm>
          <a:off x="5013960" y="3604260"/>
          <a:ext cx="1295400" cy="54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39BCE9E-859C-407F-BB68-9B62406EA374}" type="TxLink">
            <a:rPr lang="en-US" sz="2800" b="1" i="0" u="none" strike="noStrike">
              <a:solidFill>
                <a:srgbClr val="336699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37%</a:t>
          </a:fld>
          <a:endParaRPr lang="en-GB" sz="2800" b="1" i="0" u="none" strike="noStrike">
            <a:solidFill>
              <a:srgbClr val="336699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251460</xdr:colOff>
      <xdr:row>20</xdr:row>
      <xdr:rowOff>45720</xdr:rowOff>
    </xdr:from>
    <xdr:to>
      <xdr:col>21</xdr:col>
      <xdr:colOff>205740</xdr:colOff>
      <xdr:row>23</xdr:row>
      <xdr:rowOff>38100</xdr:rowOff>
    </xdr:to>
    <xdr:sp macro="" textlink="Data_initiatives!D13">
      <xdr:nvSpPr>
        <xdr:cNvPr id="66" name="TextBox 65">
          <a:extLst>
            <a:ext uri="{FF2B5EF4-FFF2-40B4-BE49-F238E27FC236}">
              <a16:creationId xmlns:a16="http://schemas.microsoft.com/office/drawing/2014/main" id="{AFEF2048-914C-45D7-BAF9-4FECE496E3A4}"/>
            </a:ext>
          </a:extLst>
        </xdr:cNvPr>
        <xdr:cNvSpPr txBox="1"/>
      </xdr:nvSpPr>
      <xdr:spPr>
        <a:xfrm>
          <a:off x="6789420" y="3619500"/>
          <a:ext cx="1295400" cy="54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BDB4114-EFE0-4E9E-B6F9-AEC686C91876}" type="TxLink">
            <a:rPr lang="en-US" sz="2800" b="1" i="0" u="none" strike="noStrike">
              <a:solidFill>
                <a:srgbClr val="336699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88%</a:t>
          </a:fld>
          <a:endParaRPr lang="en-GB" sz="2800" b="1" i="0" u="none" strike="noStrike">
            <a:solidFill>
              <a:srgbClr val="336699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23</xdr:col>
      <xdr:colOff>53340</xdr:colOff>
      <xdr:row>20</xdr:row>
      <xdr:rowOff>45720</xdr:rowOff>
    </xdr:from>
    <xdr:to>
      <xdr:col>27</xdr:col>
      <xdr:colOff>7620</xdr:colOff>
      <xdr:row>23</xdr:row>
      <xdr:rowOff>38100</xdr:rowOff>
    </xdr:to>
    <xdr:sp macro="" textlink="Data_initiatives!D14">
      <xdr:nvSpPr>
        <xdr:cNvPr id="71" name="TextBox 70">
          <a:extLst>
            <a:ext uri="{FF2B5EF4-FFF2-40B4-BE49-F238E27FC236}">
              <a16:creationId xmlns:a16="http://schemas.microsoft.com/office/drawing/2014/main" id="{0D6737DB-AC54-45E2-8CF7-6A9607B784E0}"/>
            </a:ext>
          </a:extLst>
        </xdr:cNvPr>
        <xdr:cNvSpPr txBox="1"/>
      </xdr:nvSpPr>
      <xdr:spPr>
        <a:xfrm>
          <a:off x="8602980" y="3619500"/>
          <a:ext cx="1295400" cy="54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643640A-1AC9-4CFC-A9EE-E9E01A8DC3BC}" type="TxLink">
            <a:rPr lang="en-US" sz="2800" b="1" i="0" u="none" strike="noStrike">
              <a:solidFill>
                <a:srgbClr val="336699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4%</a:t>
          </a:fld>
          <a:endParaRPr lang="en-GB" sz="2800" b="1" i="0" u="none" strike="noStrike">
            <a:solidFill>
              <a:srgbClr val="336699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E4946-A897-4784-BBE9-050B7687B026}" name="Table1" displayName="Table1" ref="B5:E12" totalsRowCount="1">
  <autoFilter ref="B5:E11" xr:uid="{1B99CB2B-6B5B-403B-B8B5-EB87CB0FC36A}"/>
  <sortState xmlns:xlrd2="http://schemas.microsoft.com/office/spreadsheetml/2017/richdata2" ref="B6:E11">
    <sortCondition descending="1" ref="E5:E11"/>
  </sortState>
  <tableColumns count="4">
    <tableColumn id="1" xr3:uid="{42193E54-1972-42A5-9C0F-4F7E0396879D}" name="Department"/>
    <tableColumn id="2" xr3:uid="{44F43D9E-76FD-4E9C-A9B6-53600A5BEB5F}" name="Saudi" totalsRowFunction="custom">
      <totalsRowFormula>SUBTOTAL(109,C6:C11)</totalsRowFormula>
    </tableColumn>
    <tableColumn id="3" xr3:uid="{23B18CE5-F962-434A-A94C-1F0F073DE282}" name="Non-Saudi" totalsRowFunction="custom">
      <totalsRowFormula>SUBTOTAL(109,D6:D11)</totalsRowFormula>
    </tableColumn>
    <tableColumn id="4" xr3:uid="{3BF9AE51-E538-4AA6-A7E7-593B52489023}" name="Saudization" totalsRowFunction="average" dataDxfId="37" totalsRowDxfId="2" dataCellStyle="Percent">
      <calculatedColumnFormula>Table1[[#This Row],[Saudi]]/(Table1[[#This Row],[Saudi]]+Table1[[#This Row],[Non-Saudi]])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4AD808E-CFDB-44F6-9A42-F9BD9310C069}" name="Table8" displayName="Table8" ref="F13:H20" totalsRowCount="1">
  <autoFilter ref="F13:H19" xr:uid="{F95A779C-BF44-4775-B850-B9553BF1DA27}"/>
  <sortState xmlns:xlrd2="http://schemas.microsoft.com/office/spreadsheetml/2017/richdata2" ref="F14:H19">
    <sortCondition descending="1" ref="G13:G19"/>
  </sortState>
  <tableColumns count="3">
    <tableColumn id="1" xr3:uid="{B1D8FF62-87D3-4F2D-B9CA-99445A573218}" name="Department" dataDxfId="30" totalsRowDxfId="29"/>
    <tableColumn id="2" xr3:uid="{9C5165C7-EE13-4026-A849-3435A51F5BD8}" name="Hired" totalsRowFunction="custom">
      <totalsRowFormula>SUBTOTAL(109,G14:G19)</totalsRowFormula>
    </tableColumn>
    <tableColumn id="3" xr3:uid="{54D1AA04-051A-428C-86CA-4B5D8DC3156E}" name="Leavers" totalsRowFunction="custom">
      <totalsRowFormula>SUBTOTAL(109,H14:H19)</totalsRow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F260EC8-330E-40A7-9BFA-96FB3F35AB35}" name="Table9" displayName="Table9" ref="J3:K12" totalsRowCount="1">
  <autoFilter ref="J3:K11" xr:uid="{AA14EB30-F95C-4F77-AAFF-ED9ECD2D3F4C}"/>
  <tableColumns count="2">
    <tableColumn id="1" xr3:uid="{F1C11147-3A54-4F84-9249-F662689316CA}" name="Level"/>
    <tableColumn id="2" xr3:uid="{9185A175-EFAA-412A-BA0C-A91D4D847454}" name="Hired" totalsRowFunction="sum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3CFC678-06E2-40CE-ABB3-FB5F419255CD}" name="Table10" displayName="Table10" ref="B29:C33" totalsRowShown="0">
  <autoFilter ref="B29:C33" xr:uid="{0241402A-84AB-4390-94AD-2621543F9126}"/>
  <tableColumns count="2">
    <tableColumn id="1" xr3:uid="{1AD78E22-BE9D-4BCA-9A3F-0497C4DE7CC3}" name="Vacancies Statues"/>
    <tableColumn id="2" xr3:uid="{2317F522-442D-4FF5-A3F5-36DE4B54C596}" name="Count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B172DD-0ABE-41A3-AD60-449E8D710AA7}" name="Table11" displayName="Table11" ref="E29:F36" totalsRowShown="0">
  <autoFilter ref="E29:F36" xr:uid="{C872409C-DF4D-4384-B184-49C3CF244CDA}"/>
  <sortState xmlns:xlrd2="http://schemas.microsoft.com/office/spreadsheetml/2017/richdata2" ref="E30:F36">
    <sortCondition descending="1" ref="F29:F36"/>
  </sortState>
  <tableColumns count="2">
    <tableColumn id="1" xr3:uid="{75332E28-758E-417B-91FA-24E907A99629}" name="Recruitment Resources"/>
    <tableColumn id="2" xr3:uid="{AD6B2904-47CF-4769-A3D4-1BA47CC2D277}" name="Count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FEA4C67-CB6B-48E0-838F-BF3EBE02A552}" name="Table12" displayName="Table12" ref="I29:J42" totalsRowCount="1">
  <autoFilter ref="I29:J41" xr:uid="{B7267547-E8C5-4567-A01A-A751C6C0A5E6}"/>
  <tableColumns count="2">
    <tableColumn id="1" xr3:uid="{BA895A92-7884-4C40-9EB8-C3002B63CEC7}" name="Cost Per Hire"/>
    <tableColumn id="2" xr3:uid="{0027793E-4510-4CCB-BDEB-342080F3DC80}" name="Cost" totalsRowFunction="average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8AEE172-35BB-495C-9F25-A5FB413D7A27}" name="Table13" displayName="Table13" ref="C3:D16" totalsRowCount="1">
  <autoFilter ref="C3:D15" xr:uid="{18C3BC74-FC0B-405C-99D2-B231CD2F62C1}"/>
  <tableColumns count="2">
    <tableColumn id="1" xr3:uid="{843D649B-B295-48F4-B1F5-7876FA880AC2}" name="Month"/>
    <tableColumn id="2" xr3:uid="{DE8D43FE-F2E8-4E56-9F61-8EFD01A68E87}" name="Count" totalsRowFunction="sum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C5D06BD-20D9-405D-BC24-FBF28E1CFCCC}" name="Table14" displayName="Table14" ref="F3:G10" totalsRowCount="1">
  <autoFilter ref="F3:G9" xr:uid="{7EB69E96-F3B2-465B-A382-BC4884EB9AB4}"/>
  <sortState xmlns:xlrd2="http://schemas.microsoft.com/office/spreadsheetml/2017/richdata2" ref="F4:G9">
    <sortCondition descending="1" ref="G3:G9"/>
  </sortState>
  <tableColumns count="2">
    <tableColumn id="1" xr3:uid="{DD5F7D39-7639-4FB4-B662-95A527B5C750}" name="Department"/>
    <tableColumn id="2" xr3:uid="{4C282384-4D74-48C9-B401-A983F0A64A53}" name="Trained" totalsRowFunction="sum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BBF2E54-A58E-4867-9132-6A06335456BB}" name="Table15" displayName="Table15" ref="I3:J10" totalsRowCount="1">
  <autoFilter ref="I3:J9" xr:uid="{31553020-2226-4858-9D95-E264186CA4BF}"/>
  <tableColumns count="2">
    <tableColumn id="1" xr3:uid="{2A6BF9FE-C916-4A35-8899-439BCD5D613D}" name="Training Type"/>
    <tableColumn id="2" xr3:uid="{CB786CCF-9FF9-4220-A2DF-9C4211030952}" name="Count" totalsRowFunction="sum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82C44C2-2960-44EF-BD8B-FB9E822C5D6F}" name="Table16" displayName="Table16" ref="F13:H19" totalsRowShown="0">
  <autoFilter ref="F13:H19" xr:uid="{24255E2F-41D8-4513-9305-CE9864AE7968}"/>
  <tableColumns count="3">
    <tableColumn id="1" xr3:uid="{F80BA9A4-D616-4CD5-A697-272E61B4EAD0}" name="Department" dataDxfId="28"/>
    <tableColumn id="2" xr3:uid="{51F235D8-5A38-4BE2-9415-D534364B22EA}" name="Trained" dataDxfId="27" dataCellStyle="Percent"/>
    <tableColumn id="3" xr3:uid="{8CCED28A-5C72-457A-88C5-8B26918BC3AE}" name="Column1">
      <calculatedColumnFormula>1-G14</calculatedColumnFormula>
    </tableColumn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1A461B3-100B-4490-863B-FCBD801A6CA0}" name="Table17" displayName="Table17" ref="L20:M32" totalsRowShown="0">
  <autoFilter ref="L20:M32" xr:uid="{384F20DB-2526-40F1-AD37-5D970A70DF6B}"/>
  <tableColumns count="2">
    <tableColumn id="1" xr3:uid="{8A9BC0A3-EEF7-4EB9-992F-76064E0A1805}" name="Attendance Rate"/>
    <tableColumn id="2" xr3:uid="{3084C43B-346E-4D2E-B0B7-BE2375E729B4}" name="Rate" dataDxfId="26" dataCellStyle="Percen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0914ED-A540-4971-B228-A3EEC1ADD906}" name="Table2" displayName="Table2" ref="B17:C22" totalsRowShown="0">
  <autoFilter ref="B17:C22" xr:uid="{2BCAB48E-1AC2-4D2A-B63C-02F4491FF7DF}"/>
  <sortState xmlns:xlrd2="http://schemas.microsoft.com/office/spreadsheetml/2017/richdata2" ref="B18:C22">
    <sortCondition descending="1" ref="C17:C22"/>
  </sortState>
  <tableColumns count="2">
    <tableColumn id="1" xr3:uid="{2FA805DB-C535-424C-AFF5-D51CC1F0972E}" name="Region"/>
    <tableColumn id="2" xr3:uid="{87B4F0ED-2BC9-472E-ACB0-D3C9A9155721}" name="Count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4D608ED-F152-46A0-85FF-B4851F0A0FE8}" name="Table18" displayName="Table18" ref="F22:G27" totalsRowShown="0">
  <autoFilter ref="F22:G27" xr:uid="{12B07AC6-4314-486C-A827-CC4DB8850C44}"/>
  <tableColumns count="2">
    <tableColumn id="1" xr3:uid="{BB3933DF-FAEB-41C2-8567-2AA7270486A2}" name="Type of Training"/>
    <tableColumn id="2" xr3:uid="{1CBFEAC9-AD1D-43A6-84EA-D32548FA9C8F}" name="%" dataDxfId="25" dataCellStyle="Percent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37F7246-F8C5-4642-9500-D5C0B820A166}" name="Table19" displayName="Table19" ref="B3:H16" totalsRowCount="1">
  <autoFilter ref="B3:H15" xr:uid="{FBDDB6E7-02F9-452D-B77F-EAD6F447E977}"/>
  <tableColumns count="7">
    <tableColumn id="1" xr3:uid="{19CF09F4-B58A-4DC7-8680-8E31CD4FDE59}" name="Payroll"/>
    <tableColumn id="2" xr3:uid="{91323DA5-51AE-4B65-9D9C-C615268841EE}" name="Amount" totalsRowFunction="sum" dataDxfId="24" totalsRowDxfId="23" dataCellStyle="Comma"/>
    <tableColumn id="3" xr3:uid="{77C02A53-E717-4EC3-9E7C-633F47EA2FF7}" name="M" dataDxfId="22" totalsRowDxfId="21" dataCellStyle="Comma">
      <calculatedColumnFormula>C4/1000000</calculatedColumnFormula>
    </tableColumn>
    <tableColumn id="4" xr3:uid="{12C15BF9-5A4F-4E14-933C-E7E7E7E0694D}" name="OT" totalsRowFunction="sum" dataDxfId="20" totalsRowDxfId="19" dataCellStyle="Comma"/>
    <tableColumn id="5" xr3:uid="{4793D4A6-41D6-42FB-B869-F4AEC4365A73}" name="OT (M)" dataDxfId="18">
      <calculatedColumnFormula>Table19[[#This Row],[OT]]/1000000</calculatedColumnFormula>
    </tableColumn>
    <tableColumn id="6" xr3:uid="{DC241EDB-F6C5-4881-8047-FF3F381CF85E}" name="Employees in Leave"/>
    <tableColumn id="7" xr3:uid="{DD32434D-4CF2-4B1B-8739-6BE6809CCCD6}" name="Incentive Cost (M)" dataDxfId="17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3497872-9ACD-4FE0-A331-9FBED22FECC1}" name="Table20" displayName="Table20" ref="B22:H29" totalsRowCount="1">
  <autoFilter ref="B22:H28" xr:uid="{005C3760-F0A1-47C9-A5C7-47C9F18B159D}"/>
  <tableColumns count="7">
    <tableColumn id="1" xr3:uid="{410FB369-9AE9-47C0-9B18-28625BCD5A03}" name="Department"/>
    <tableColumn id="2" xr3:uid="{89A7DFDA-EB7D-428C-9354-C580C7247875}" name="Absance Rate" totalsRowDxfId="16" dataCellStyle="Percent"/>
    <tableColumn id="3" xr3:uid="{A5166EB6-2E3D-4AE5-A740-32DC49FBD2B4}" name="Annual  Payroll" totalsRowFunction="sum" totalsRowDxfId="15" dataCellStyle="Comma"/>
    <tableColumn id="4" xr3:uid="{66287AA4-C3EF-437B-BACC-76AFC602E3D4}" name="Annual  Payroll (M)" dataDxfId="14" totalsRowDxfId="13">
      <calculatedColumnFormula>Table20[[#This Row],[Annual  Payroll]]/1000000</calculatedColumnFormula>
    </tableColumn>
    <tableColumn id="5" xr3:uid="{9A6B814E-2855-4E16-B492-B1C932972414}" name="OT Cost" dataDxfId="12"/>
    <tableColumn id="6" xr3:uid="{E5429148-560C-4E61-874D-B4A1AD1F7218}" name="#Violation per department"/>
    <tableColumn id="7" xr3:uid="{B3826B09-B09B-452B-9671-39D2B2DCE47E}" name="Avrage length of Service" totalsRowFunction="average" dataDxfId="11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E38C603-7FB5-4FDA-BDB1-009F1B12D66A}" name="Table21" displayName="Table21" ref="R4:S8" totalsRowShown="0">
  <autoFilter ref="R4:S8" xr:uid="{D0943951-B0DE-4CE3-9737-C3534BB8CDA9}"/>
  <tableColumns count="2">
    <tableColumn id="1" xr3:uid="{3B20622B-25B8-4080-88EF-3FA9FFDCC870}" name="Reason to leave"/>
    <tableColumn id="2" xr3:uid="{87AD3F0C-B249-4AE2-BA5E-80C511E9691B}" name="Count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3E6E3DF-4B71-4DB2-9151-217B1F099148}" name="Table23" displayName="Table23" ref="C4:E11" totalsRowCount="1">
  <autoFilter ref="C4:E10" xr:uid="{7B89CFF8-5BD2-4B20-B068-5ECE98092E43}"/>
  <tableColumns count="3">
    <tableColumn id="1" xr3:uid="{46C0EE49-D73C-4C86-AE1E-55B9603981FB}" name="Department"/>
    <tableColumn id="2" xr3:uid="{7C609254-369D-4058-A064-BF058B5DC573}" name="Update %" totalsRowFunction="average" dataDxfId="10" totalsRowDxfId="9" dataCellStyle="Percent" totalsRowCellStyle="Percent"/>
    <tableColumn id="3" xr3:uid="{0C97834B-400D-4AB7-8EE7-65F129F5CDE2}" name="Column1" dataDxfId="8">
      <calculatedColumnFormula>1-Table23[[#This Row],[Update %]]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93D33EB-C7ED-431C-AA4D-E3A571905300}" name="Table2325" displayName="Table2325" ref="C19:E26" totalsRowCount="1">
  <autoFilter ref="C19:E25" xr:uid="{F435E18C-9A41-457A-9E91-67063F9AA0FD}"/>
  <tableColumns count="3">
    <tableColumn id="1" xr3:uid="{E45392AE-A0FE-4E93-8CB6-1D8DC9B1F975}" name="Department"/>
    <tableColumn id="2" xr3:uid="{35ABBBEF-FBA3-44D6-9EE8-277BBC13BAF1}" name="Update %" totalsRowFunction="average" dataDxfId="7" totalsRowDxfId="6" dataCellStyle="Percent" totalsRowCellStyle="Percent"/>
    <tableColumn id="3" xr3:uid="{0FE64F9F-D452-402F-9D13-154A940F8C74}" name="Column1" dataDxfId="5">
      <calculatedColumnFormula>1-Table2325[[#This Row],[Update %]]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41F9F80-CE42-459A-8978-8A6BD2901350}" name="Table29" displayName="Table29" ref="B4:I15" totalsRowCount="1">
  <autoFilter ref="B4:I14" xr:uid="{4A39B7BC-87FB-4B07-9CB3-C3155AFF02E8}"/>
  <tableColumns count="8">
    <tableColumn id="1" xr3:uid="{3D817A0F-0914-44E9-AF44-5187A6F2660B}" name="#"/>
    <tableColumn id="2" xr3:uid="{355544A5-4CD7-4170-8761-6C35A6467E44}" name="initiatives"/>
    <tableColumn id="3" xr3:uid="{D912EAB4-8939-4BE5-B81D-0CC01C34EBDE}" name="Progress %" totalsRowFunction="average" totalsRowDxfId="1" dataCellStyle="Percent"/>
    <tableColumn id="8" xr3:uid="{6B61B989-2CFB-446F-954A-F564D62E3D57}" name="Helper" totalsRowFunction="average" dataDxfId="4" totalsRowDxfId="0" dataCellStyle="Percent">
      <calculatedColumnFormula>1-Table29[[#This Row],[Progress %]]</calculatedColumnFormula>
    </tableColumn>
    <tableColumn id="4" xr3:uid="{7D1F85F8-F530-4736-BB53-A7A24E2CE13A}" name="Statues"/>
    <tableColumn id="5" xr3:uid="{B6C4983E-F9DD-4B17-8C3C-E379B163C308}" name="Start"/>
    <tableColumn id="6" xr3:uid="{B89F65DB-579C-4404-940C-2CBF3050976C}" name="End" dataDxfId="3"/>
    <tableColumn id="7" xr3:uid="{A2BC5F1C-64A4-4D81-9872-D7F0E8DE2B0E}" name="Owne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B7B147-7123-4B85-BD88-C633BEA64895}" name="Table3" displayName="Table3" ref="G13:H17" totalsRowCount="1">
  <autoFilter ref="G13:H16" xr:uid="{D6F78BB8-3090-4FD7-BB70-CB15F7BC90F5}"/>
  <tableColumns count="2">
    <tableColumn id="1" xr3:uid="{16ACD016-DD51-4BBE-B37A-29485DB5AF53}" name="Type"/>
    <tableColumn id="2" xr3:uid="{17095B58-8BE5-42FF-A04F-7A24300315A9}" name="Count" totalsRowFunction="sum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CEA735-EE67-4C08-A63B-443A097D9DE3}" name="Table5" displayName="Table5" ref="B27:C33" totalsRowCount="1">
  <autoFilter ref="B27:C32" xr:uid="{9A493047-DB4E-4C62-9825-C0AB79D75673}"/>
  <tableColumns count="2">
    <tableColumn id="1" xr3:uid="{5C52C7E0-6D1C-429C-89B1-F6DA832A2A38}" name="Age"/>
    <tableColumn id="2" xr3:uid="{B4BC4A2D-40BC-4AA2-98DA-0DA2B039623A}" name="Count" totalsRowFunction="sum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CE1C4C-0417-49E5-8787-7A6AB514DCF8}" name="Table6" displayName="Table6" ref="E27:F33" totalsRowShown="0">
  <autoFilter ref="E27:F33" xr:uid="{243381EE-770F-41A1-8A2F-0CBF70DC1361}"/>
  <tableColumns count="2">
    <tableColumn id="1" xr3:uid="{A102160C-3C0A-4470-812E-A1B0FC5838AF}" name="Department"/>
    <tableColumn id="2" xr3:uid="{07697C40-D6D7-4463-9261-D0A5F33B08D6}" name="Tenur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5AF0C37-99FF-4C9A-8E37-AE814C0E0D87}" name="Table2328" displayName="Table2328" ref="L25:N32" totalsRowCount="1">
  <autoFilter ref="L25:N31" xr:uid="{E2A104AF-65BE-495D-BD3E-128EB0A01C46}"/>
  <tableColumns count="3">
    <tableColumn id="1" xr3:uid="{420D8164-B524-4FF0-BE75-AFF7E4D4064D}" name="Department"/>
    <tableColumn id="2" xr3:uid="{0C97ED0A-1673-49EA-86D0-9BD2459BBC87}" name="Update %" totalsRowFunction="average" dataDxfId="36" totalsRowDxfId="35" dataCellStyle="Percent" totalsRowCellStyle="Percent"/>
    <tableColumn id="3" xr3:uid="{260B028D-EB3F-4925-90D4-6702673C8A9B}" name="Column1" dataDxfId="34">
      <calculatedColumnFormula>1-Table2328[[#This Row],[Update %]]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FDF0B4E-14F1-4D06-A4EE-CE1D17B8F15C}" name="Table232529" displayName="Table232529" ref="L40:N47" totalsRowCount="1">
  <autoFilter ref="L40:N46" xr:uid="{310ED631-D7A5-4D4C-A985-E073FE96122C}"/>
  <tableColumns count="3">
    <tableColumn id="1" xr3:uid="{3981B797-1F4A-4345-A708-BE6E98B65EE2}" name="Department"/>
    <tableColumn id="2" xr3:uid="{98E3EA72-A8F7-4564-B23F-4C00B0D06019}" name="Update %" totalsRowFunction="average" dataDxfId="33" totalsRowDxfId="32" dataCellStyle="Percent" totalsRowCellStyle="Percent"/>
    <tableColumn id="3" xr3:uid="{DE24DED1-0E88-4979-8E12-515AEBAD2DD5}" name="Column1" dataDxfId="31">
      <calculatedColumnFormula>1-Table232529[[#This Row],[Update %]]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F93883-00C0-448F-AC87-2F15E3B5958F}" name="Table4" displayName="Table4" ref="B3:C16" totalsRowCount="1">
  <autoFilter ref="B3:C15" xr:uid="{39230E6B-5975-439A-9941-B106B59A95C0}"/>
  <tableColumns count="2">
    <tableColumn id="1" xr3:uid="{726D3FF9-4B2D-409F-883F-7C6349285D15}" name="Month"/>
    <tableColumn id="2" xr3:uid="{39BAEBF5-D802-4198-92E3-5EDD013F663F}" name="Hired" totalsRowFunction="sum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D61203-49DA-4848-BD22-D6D7725B023B}" name="Table7" displayName="Table7" ref="F3:G8" totalsRowShown="0">
  <autoFilter ref="F3:G8" xr:uid="{153AC244-BDE6-4405-A12A-74972AECF0B8}"/>
  <sortState xmlns:xlrd2="http://schemas.microsoft.com/office/spreadsheetml/2017/richdata2" ref="F4:G8">
    <sortCondition ref="G3:G8"/>
  </sortState>
  <tableColumns count="2">
    <tableColumn id="1" xr3:uid="{7D531B84-BD25-4EC6-8157-0E832E172F58}" name="Type"/>
    <tableColumn id="2" xr3:uid="{EF93D8AC-A07B-4655-9D95-AACB193D3CC1}" name="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4.xml"/><Relationship Id="rId4" Type="http://schemas.openxmlformats.org/officeDocument/2006/relationships/table" Target="../tables/table2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F0905-C43E-4B41-AD54-796B17F1C3BF}">
  <dimension ref="B3:N1048576"/>
  <sheetViews>
    <sheetView workbookViewId="0">
      <selection activeCell="I11" sqref="I11"/>
    </sheetView>
  </sheetViews>
  <sheetFormatPr defaultRowHeight="14.4" x14ac:dyDescent="0.3"/>
  <cols>
    <col min="2" max="2" width="15.6640625" bestFit="1" customWidth="1"/>
    <col min="4" max="4" width="11.33203125" customWidth="1"/>
    <col min="5" max="5" width="13" bestFit="1" customWidth="1"/>
    <col min="7" max="7" width="9.44140625" bestFit="1" customWidth="1"/>
    <col min="12" max="12" width="33.109375" bestFit="1" customWidth="1"/>
  </cols>
  <sheetData>
    <row r="3" spans="2:13" x14ac:dyDescent="0.3">
      <c r="B3" t="s">
        <v>1</v>
      </c>
      <c r="L3" t="s">
        <v>17</v>
      </c>
      <c r="M3" t="s">
        <v>18</v>
      </c>
    </row>
    <row r="4" spans="2:13" x14ac:dyDescent="0.3">
      <c r="K4">
        <v>1</v>
      </c>
      <c r="L4" t="s">
        <v>46</v>
      </c>
      <c r="M4" s="18">
        <v>0.15</v>
      </c>
    </row>
    <row r="5" spans="2:13" x14ac:dyDescent="0.3">
      <c r="B5" t="s">
        <v>2</v>
      </c>
      <c r="C5" t="s">
        <v>3</v>
      </c>
      <c r="D5" t="s">
        <v>4</v>
      </c>
      <c r="E5" t="s">
        <v>11</v>
      </c>
      <c r="K5">
        <v>2</v>
      </c>
      <c r="L5" t="s">
        <v>47</v>
      </c>
      <c r="M5" s="18">
        <v>0.33</v>
      </c>
    </row>
    <row r="6" spans="2:13" x14ac:dyDescent="0.3">
      <c r="B6" t="s">
        <v>6</v>
      </c>
      <c r="C6">
        <v>18</v>
      </c>
      <c r="D6">
        <v>44</v>
      </c>
      <c r="E6" s="19">
        <f>Table1[[#This Row],[Saudi]]/(Table1[[#This Row],[Saudi]]+Table1[[#This Row],[Non-Saudi]])</f>
        <v>0.29032258064516131</v>
      </c>
      <c r="G6" t="s">
        <v>3</v>
      </c>
      <c r="H6" s="21">
        <f>Table1[[#Totals],[Saudization]]</f>
        <v>0.31987046455940915</v>
      </c>
      <c r="K6">
        <v>3</v>
      </c>
      <c r="L6" t="s">
        <v>48</v>
      </c>
      <c r="M6" s="18">
        <v>0.6</v>
      </c>
    </row>
    <row r="7" spans="2:13" x14ac:dyDescent="0.3">
      <c r="B7" t="s">
        <v>7</v>
      </c>
      <c r="C7">
        <v>120</v>
      </c>
      <c r="D7">
        <v>237</v>
      </c>
      <c r="E7" s="19">
        <f>Table1[[#This Row],[Saudi]]/(Table1[[#This Row],[Saudi]]+Table1[[#This Row],[Non-Saudi]])</f>
        <v>0.33613445378151263</v>
      </c>
      <c r="G7" t="s">
        <v>4</v>
      </c>
      <c r="H7" s="21">
        <f>1-H6</f>
        <v>0.68012953544059085</v>
      </c>
      <c r="K7">
        <v>4</v>
      </c>
      <c r="L7" t="s">
        <v>49</v>
      </c>
      <c r="M7" s="18">
        <v>0.6</v>
      </c>
    </row>
    <row r="8" spans="2:13" x14ac:dyDescent="0.3">
      <c r="B8" t="s">
        <v>8</v>
      </c>
      <c r="C8">
        <v>37</v>
      </c>
      <c r="D8">
        <v>240</v>
      </c>
      <c r="E8" s="19">
        <f>Table1[[#This Row],[Saudi]]/(Table1[[#This Row],[Saudi]]+Table1[[#This Row],[Non-Saudi]])</f>
        <v>0.13357400722021662</v>
      </c>
      <c r="K8">
        <v>5</v>
      </c>
      <c r="L8" t="s">
        <v>50</v>
      </c>
      <c r="M8" s="18">
        <v>0.9</v>
      </c>
    </row>
    <row r="9" spans="2:13" x14ac:dyDescent="0.3">
      <c r="B9" t="s">
        <v>9</v>
      </c>
      <c r="C9">
        <v>100</v>
      </c>
      <c r="D9">
        <v>240</v>
      </c>
      <c r="E9" s="19">
        <f>Table1[[#This Row],[Saudi]]/(Table1[[#This Row],[Saudi]]+Table1[[#This Row],[Non-Saudi]])</f>
        <v>0.29411764705882354</v>
      </c>
      <c r="K9">
        <v>6</v>
      </c>
      <c r="L9" t="s">
        <v>51</v>
      </c>
      <c r="M9" s="18">
        <v>0.3</v>
      </c>
    </row>
    <row r="10" spans="2:13" x14ac:dyDescent="0.3">
      <c r="B10" t="s">
        <v>10</v>
      </c>
      <c r="C10">
        <v>77</v>
      </c>
      <c r="D10">
        <v>60</v>
      </c>
      <c r="E10" s="19">
        <f>Table1[[#This Row],[Saudi]]/(Table1[[#This Row],[Saudi]]+Table1[[#This Row],[Non-Saudi]])</f>
        <v>0.56204379562043794</v>
      </c>
      <c r="G10" t="s">
        <v>27</v>
      </c>
      <c r="H10" s="20">
        <v>0.4</v>
      </c>
      <c r="K10">
        <v>7</v>
      </c>
      <c r="L10" t="s">
        <v>52</v>
      </c>
      <c r="M10" s="18">
        <v>0.4</v>
      </c>
    </row>
    <row r="11" spans="2:13" x14ac:dyDescent="0.3">
      <c r="B11" t="s">
        <v>5</v>
      </c>
      <c r="C11">
        <v>100</v>
      </c>
      <c r="D11">
        <v>230</v>
      </c>
      <c r="E11" s="19">
        <f>Table1[[#This Row],[Saudi]]/(Table1[[#This Row],[Saudi]]+Table1[[#This Row],[Non-Saudi]])</f>
        <v>0.30303030303030304</v>
      </c>
      <c r="G11" t="s">
        <v>28</v>
      </c>
      <c r="H11" s="20">
        <f>1-H10</f>
        <v>0.6</v>
      </c>
      <c r="K11">
        <v>8</v>
      </c>
      <c r="L11" t="s">
        <v>53</v>
      </c>
      <c r="M11" s="18">
        <v>0.19</v>
      </c>
    </row>
    <row r="12" spans="2:13" x14ac:dyDescent="0.3">
      <c r="C12">
        <f t="shared" ref="C12:D12" si="0">SUBTOTAL(109,C6:C11)</f>
        <v>452</v>
      </c>
      <c r="D12">
        <f t="shared" si="0"/>
        <v>1051</v>
      </c>
      <c r="E12" s="22">
        <f>SUBTOTAL(101,Table1[Saudization])</f>
        <v>0.31987046455940915</v>
      </c>
      <c r="K12">
        <v>9</v>
      </c>
      <c r="L12" t="s">
        <v>54</v>
      </c>
      <c r="M12" s="18">
        <v>0.8</v>
      </c>
    </row>
    <row r="13" spans="2:13" x14ac:dyDescent="0.3">
      <c r="G13" t="s">
        <v>32</v>
      </c>
      <c r="H13" t="s">
        <v>26</v>
      </c>
      <c r="K13">
        <v>10</v>
      </c>
      <c r="L13" t="s">
        <v>55</v>
      </c>
      <c r="M13" s="18">
        <v>1</v>
      </c>
    </row>
    <row r="14" spans="2:13" x14ac:dyDescent="0.3">
      <c r="G14" t="s">
        <v>31</v>
      </c>
      <c r="H14">
        <v>900</v>
      </c>
      <c r="K14">
        <v>11</v>
      </c>
      <c r="L14" t="s">
        <v>56</v>
      </c>
      <c r="M14" s="18">
        <v>1</v>
      </c>
    </row>
    <row r="15" spans="2:13" x14ac:dyDescent="0.3">
      <c r="B15" t="s">
        <v>15</v>
      </c>
      <c r="C15" s="20">
        <v>0.06</v>
      </c>
      <c r="D15" s="20">
        <f>1-C15</f>
        <v>0.94</v>
      </c>
      <c r="G15" t="s">
        <v>29</v>
      </c>
      <c r="H15">
        <v>163</v>
      </c>
      <c r="K15">
        <v>12</v>
      </c>
      <c r="L15" t="s">
        <v>57</v>
      </c>
      <c r="M15" s="18">
        <v>0.7</v>
      </c>
    </row>
    <row r="16" spans="2:13" x14ac:dyDescent="0.3">
      <c r="G16" t="s">
        <v>30</v>
      </c>
      <c r="H16">
        <v>600</v>
      </c>
    </row>
    <row r="17" spans="2:14" x14ac:dyDescent="0.3">
      <c r="B17" t="s">
        <v>20</v>
      </c>
      <c r="C17" t="s">
        <v>26</v>
      </c>
      <c r="H17">
        <f>SUBTOTAL(109,Table3[Count])</f>
        <v>1663</v>
      </c>
    </row>
    <row r="18" spans="2:14" x14ac:dyDescent="0.3">
      <c r="B18" t="s">
        <v>24</v>
      </c>
      <c r="C18">
        <v>590</v>
      </c>
    </row>
    <row r="19" spans="2:14" x14ac:dyDescent="0.3">
      <c r="B19" t="s">
        <v>23</v>
      </c>
      <c r="C19">
        <v>400</v>
      </c>
    </row>
    <row r="20" spans="2:14" x14ac:dyDescent="0.3">
      <c r="B20" t="s">
        <v>21</v>
      </c>
      <c r="C20">
        <v>324</v>
      </c>
      <c r="G20" t="s">
        <v>33</v>
      </c>
      <c r="H20">
        <f>C10+D10</f>
        <v>137</v>
      </c>
    </row>
    <row r="21" spans="2:14" x14ac:dyDescent="0.3">
      <c r="B21" t="s">
        <v>22</v>
      </c>
      <c r="C21">
        <v>219</v>
      </c>
      <c r="G21" t="s">
        <v>34</v>
      </c>
      <c r="H21">
        <f>(Table1[[#Totals],[Saudi]]+Table1[[#Totals],[Non-Saudi]])-H20</f>
        <v>1366</v>
      </c>
    </row>
    <row r="22" spans="2:14" x14ac:dyDescent="0.3">
      <c r="B22" t="s">
        <v>25</v>
      </c>
      <c r="C22">
        <v>130</v>
      </c>
    </row>
    <row r="23" spans="2:14" x14ac:dyDescent="0.3">
      <c r="C23">
        <f>SUM(C18:C22)</f>
        <v>1663</v>
      </c>
    </row>
    <row r="24" spans="2:14" x14ac:dyDescent="0.3">
      <c r="L24" t="s">
        <v>166</v>
      </c>
    </row>
    <row r="25" spans="2:14" x14ac:dyDescent="0.3">
      <c r="L25" t="s">
        <v>2</v>
      </c>
      <c r="M25" t="s">
        <v>167</v>
      </c>
      <c r="N25" t="s">
        <v>127</v>
      </c>
    </row>
    <row r="26" spans="2:14" x14ac:dyDescent="0.3">
      <c r="E26" t="s">
        <v>41</v>
      </c>
      <c r="I26" t="s">
        <v>43</v>
      </c>
      <c r="L26" t="s">
        <v>6</v>
      </c>
      <c r="M26" s="18">
        <v>0.88</v>
      </c>
      <c r="N26" s="20">
        <f>1-Table2328[[#This Row],[Update %]]</f>
        <v>0.12</v>
      </c>
    </row>
    <row r="27" spans="2:14" x14ac:dyDescent="0.3">
      <c r="B27" t="s">
        <v>35</v>
      </c>
      <c r="C27" t="s">
        <v>26</v>
      </c>
      <c r="E27" t="s">
        <v>2</v>
      </c>
      <c r="F27" t="s">
        <v>42</v>
      </c>
      <c r="I27" t="s">
        <v>44</v>
      </c>
      <c r="J27" t="s">
        <v>45</v>
      </c>
      <c r="L27" t="s">
        <v>7</v>
      </c>
      <c r="M27" s="18">
        <v>1</v>
      </c>
      <c r="N27" s="20">
        <f>1-Table2328[[#This Row],[Update %]]</f>
        <v>0</v>
      </c>
    </row>
    <row r="28" spans="2:14" x14ac:dyDescent="0.3">
      <c r="B28" t="s">
        <v>36</v>
      </c>
      <c r="C28">
        <v>120</v>
      </c>
      <c r="E28" t="s">
        <v>6</v>
      </c>
      <c r="F28">
        <v>5</v>
      </c>
      <c r="I28" s="20">
        <v>0.66</v>
      </c>
      <c r="J28" s="20">
        <f>1-I28</f>
        <v>0.33999999999999997</v>
      </c>
      <c r="L28" t="s">
        <v>10</v>
      </c>
      <c r="M28" s="18">
        <v>0.7</v>
      </c>
      <c r="N28" s="20">
        <f>1-Table2328[[#This Row],[Update %]]</f>
        <v>0.30000000000000004</v>
      </c>
    </row>
    <row r="29" spans="2:14" x14ac:dyDescent="0.3">
      <c r="B29" t="s">
        <v>37</v>
      </c>
      <c r="C29">
        <v>300</v>
      </c>
      <c r="E29" t="s">
        <v>7</v>
      </c>
      <c r="F29">
        <v>8</v>
      </c>
      <c r="L29" t="s">
        <v>8</v>
      </c>
      <c r="M29" s="18">
        <v>0.98</v>
      </c>
      <c r="N29" s="20">
        <f>1-Table2328[[#This Row],[Update %]]</f>
        <v>2.0000000000000018E-2</v>
      </c>
    </row>
    <row r="30" spans="2:14" x14ac:dyDescent="0.3">
      <c r="B30" t="s">
        <v>38</v>
      </c>
      <c r="C30">
        <v>760</v>
      </c>
      <c r="E30" t="s">
        <v>8</v>
      </c>
      <c r="F30">
        <v>4.5</v>
      </c>
      <c r="L30" t="s">
        <v>9</v>
      </c>
      <c r="M30" s="18">
        <v>1</v>
      </c>
      <c r="N30" s="20">
        <f>1-Table2328[[#This Row],[Update %]]</f>
        <v>0</v>
      </c>
    </row>
    <row r="31" spans="2:14" x14ac:dyDescent="0.3">
      <c r="B31" t="s">
        <v>39</v>
      </c>
      <c r="C31">
        <v>450</v>
      </c>
      <c r="E31" t="s">
        <v>9</v>
      </c>
      <c r="F31">
        <v>6</v>
      </c>
      <c r="L31" t="s">
        <v>5</v>
      </c>
      <c r="M31" s="18">
        <v>0.45</v>
      </c>
      <c r="N31" s="20">
        <f>1-Table2328[[#This Row],[Update %]]</f>
        <v>0.55000000000000004</v>
      </c>
    </row>
    <row r="32" spans="2:14" x14ac:dyDescent="0.3">
      <c r="B32" t="s">
        <v>40</v>
      </c>
      <c r="C32">
        <v>33</v>
      </c>
      <c r="E32" t="s">
        <v>10</v>
      </c>
      <c r="F32">
        <v>8</v>
      </c>
      <c r="M32" s="18">
        <f>SUBTOTAL(101,Table2328[Update %])</f>
        <v>0.83500000000000008</v>
      </c>
    </row>
    <row r="33" spans="3:14" x14ac:dyDescent="0.3">
      <c r="C33">
        <f>SUBTOTAL(109,Table5[Count])</f>
        <v>1663</v>
      </c>
      <c r="E33" t="s">
        <v>5</v>
      </c>
      <c r="F33">
        <v>10</v>
      </c>
    </row>
    <row r="34" spans="3:14" x14ac:dyDescent="0.3">
      <c r="M34" s="20">
        <f>Table2328[[#Totals],[Update %]]</f>
        <v>0.83500000000000008</v>
      </c>
    </row>
    <row r="39" spans="3:14" x14ac:dyDescent="0.3">
      <c r="L39" t="s">
        <v>168</v>
      </c>
    </row>
    <row r="40" spans="3:14" x14ac:dyDescent="0.3">
      <c r="L40" t="s">
        <v>2</v>
      </c>
      <c r="M40" t="s">
        <v>167</v>
      </c>
      <c r="N40" t="s">
        <v>127</v>
      </c>
    </row>
    <row r="41" spans="3:14" x14ac:dyDescent="0.3">
      <c r="L41" t="s">
        <v>6</v>
      </c>
      <c r="M41" s="18">
        <v>0.8</v>
      </c>
      <c r="N41" s="20">
        <f>1-Table232529[[#This Row],[Update %]]</f>
        <v>0.19999999999999996</v>
      </c>
    </row>
    <row r="42" spans="3:14" x14ac:dyDescent="0.3">
      <c r="L42" t="s">
        <v>7</v>
      </c>
      <c r="M42" s="18">
        <v>0.99</v>
      </c>
      <c r="N42" s="20">
        <f>1-Table232529[[#This Row],[Update %]]</f>
        <v>1.0000000000000009E-2</v>
      </c>
    </row>
    <row r="43" spans="3:14" x14ac:dyDescent="0.3">
      <c r="L43" t="s">
        <v>10</v>
      </c>
      <c r="M43" s="18">
        <v>0.3</v>
      </c>
      <c r="N43" s="20">
        <f>1-Table232529[[#This Row],[Update %]]</f>
        <v>0.7</v>
      </c>
    </row>
    <row r="44" spans="3:14" x14ac:dyDescent="0.3">
      <c r="L44" t="s">
        <v>8</v>
      </c>
      <c r="M44" s="18">
        <v>0.98</v>
      </c>
      <c r="N44" s="20">
        <f>1-Table232529[[#This Row],[Update %]]</f>
        <v>2.0000000000000018E-2</v>
      </c>
    </row>
    <row r="45" spans="3:14" x14ac:dyDescent="0.3">
      <c r="L45" t="s">
        <v>9</v>
      </c>
      <c r="M45" s="18">
        <v>0.88</v>
      </c>
      <c r="N45" s="20">
        <f>1-Table232529[[#This Row],[Update %]]</f>
        <v>0.12</v>
      </c>
    </row>
    <row r="46" spans="3:14" x14ac:dyDescent="0.3">
      <c r="L46" t="s">
        <v>5</v>
      </c>
      <c r="M46" s="18">
        <v>0.7</v>
      </c>
      <c r="N46" s="20">
        <f>1-Table232529[[#This Row],[Update %]]</f>
        <v>0.30000000000000004</v>
      </c>
    </row>
    <row r="47" spans="3:14" x14ac:dyDescent="0.3">
      <c r="M47" s="18">
        <f>SUBTOTAL(101,Table232529[Update %])</f>
        <v>0.77499999999999991</v>
      </c>
    </row>
    <row r="49" spans="13:13" x14ac:dyDescent="0.3">
      <c r="M49" s="20">
        <f>Table232529[[#Totals],[Update %]]</f>
        <v>0.77499999999999991</v>
      </c>
    </row>
    <row r="1048576" spans="12:12" x14ac:dyDescent="0.3">
      <c r="L1048576" t="s">
        <v>19</v>
      </c>
    </row>
  </sheetData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62C3E-111B-49EA-B545-413D85AA6174}">
  <dimension ref="B1:AM29"/>
  <sheetViews>
    <sheetView showGridLines="0" workbookViewId="0">
      <selection activeCell="M32" sqref="M32"/>
    </sheetView>
  </sheetViews>
  <sheetFormatPr defaultColWidth="4.88671875" defaultRowHeight="14.4" x14ac:dyDescent="0.3"/>
  <cols>
    <col min="1" max="1" width="17.109375" customWidth="1"/>
  </cols>
  <sheetData>
    <row r="1" spans="2:39" ht="7.2" customHeight="1" thickBot="1" x14ac:dyDescent="0.35"/>
    <row r="2" spans="2:39" x14ac:dyDescent="0.3">
      <c r="B2" s="14"/>
      <c r="C2" s="15"/>
      <c r="D2" s="15"/>
      <c r="E2" s="15"/>
      <c r="F2" s="44" t="s">
        <v>194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1"/>
    </row>
    <row r="3" spans="2:39" x14ac:dyDescent="0.3">
      <c r="B3" s="16"/>
      <c r="C3" s="17"/>
      <c r="D3" s="17"/>
      <c r="E3" s="17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2:39" x14ac:dyDescent="0.3">
      <c r="B4" s="16"/>
      <c r="C4" s="17"/>
      <c r="D4" s="17"/>
      <c r="E4" s="17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2:39" x14ac:dyDescent="0.3">
      <c r="B5" s="16"/>
      <c r="C5" s="17"/>
      <c r="D5" s="17"/>
      <c r="E5" s="17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2:39" ht="15" thickBot="1" x14ac:dyDescent="0.35">
      <c r="B6" s="16"/>
      <c r="C6" s="17"/>
      <c r="D6" s="17"/>
      <c r="E6" s="17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2:39" x14ac:dyDescent="0.3"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3"/>
    </row>
    <row r="8" spans="2:39" x14ac:dyDescent="0.3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/>
    </row>
    <row r="9" spans="2:39" x14ac:dyDescent="0.3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6"/>
    </row>
    <row r="10" spans="2:39" x14ac:dyDescent="0.3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/>
      <c r="AM10" s="47">
        <v>1</v>
      </c>
    </row>
    <row r="11" spans="2:39" x14ac:dyDescent="0.3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6"/>
      <c r="AM11" s="47">
        <v>1</v>
      </c>
    </row>
    <row r="12" spans="2:39" x14ac:dyDescent="0.3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/>
      <c r="AM12" s="47">
        <v>1</v>
      </c>
    </row>
    <row r="13" spans="2:39" x14ac:dyDescent="0.3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6"/>
      <c r="AM13" s="47">
        <v>1</v>
      </c>
    </row>
    <row r="14" spans="2:39" x14ac:dyDescent="0.3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/>
      <c r="AM14" s="47">
        <v>1</v>
      </c>
    </row>
    <row r="15" spans="2:39" x14ac:dyDescent="0.3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6"/>
      <c r="AM15" s="47">
        <v>1</v>
      </c>
    </row>
    <row r="16" spans="2:39" x14ac:dyDescent="0.3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/>
      <c r="AM16" s="47">
        <v>1</v>
      </c>
    </row>
    <row r="17" spans="2:39" x14ac:dyDescent="0.3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/>
      <c r="AM17" s="47">
        <v>1</v>
      </c>
    </row>
    <row r="18" spans="2:39" x14ac:dyDescent="0.3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6"/>
      <c r="AM18" s="47">
        <v>1</v>
      </c>
    </row>
    <row r="19" spans="2:39" x14ac:dyDescent="0.3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/>
      <c r="AM19" s="47">
        <v>1</v>
      </c>
    </row>
    <row r="20" spans="2:39" x14ac:dyDescent="0.3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/>
      <c r="AM20" s="47">
        <v>1</v>
      </c>
    </row>
    <row r="21" spans="2:39" x14ac:dyDescent="0.3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6"/>
      <c r="AM21" s="47">
        <v>1</v>
      </c>
    </row>
    <row r="22" spans="2:39" x14ac:dyDescent="0.3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6"/>
      <c r="AM22" s="47">
        <v>1</v>
      </c>
    </row>
    <row r="23" spans="2:39" x14ac:dyDescent="0.3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/>
      <c r="AM23" s="47">
        <v>1</v>
      </c>
    </row>
    <row r="24" spans="2:39" x14ac:dyDescent="0.3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/>
      <c r="AM24" s="47">
        <v>1</v>
      </c>
    </row>
    <row r="25" spans="2:39" x14ac:dyDescent="0.3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/>
      <c r="AM25" s="47">
        <v>1</v>
      </c>
    </row>
    <row r="26" spans="2:39" x14ac:dyDescent="0.3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6"/>
      <c r="AM26" s="47">
        <v>1</v>
      </c>
    </row>
    <row r="27" spans="2:39" x14ac:dyDescent="0.3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6"/>
      <c r="AM27" s="47">
        <v>1</v>
      </c>
    </row>
    <row r="28" spans="2:39" x14ac:dyDescent="0.3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6"/>
      <c r="AM28" s="47">
        <v>1</v>
      </c>
    </row>
    <row r="29" spans="2:39" ht="15" thickBot="1" x14ac:dyDescent="0.35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9"/>
      <c r="AM29" s="47">
        <v>1</v>
      </c>
    </row>
  </sheetData>
  <mergeCells count="1">
    <mergeCell ref="F2:V6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067C4-92A0-4162-92D2-CA8D7EBF5AE5}">
  <dimension ref="B1:AJ29"/>
  <sheetViews>
    <sheetView showGridLines="0" workbookViewId="0"/>
  </sheetViews>
  <sheetFormatPr defaultColWidth="4.88671875" defaultRowHeight="14.4" x14ac:dyDescent="0.3"/>
  <cols>
    <col min="1" max="1" width="17.109375" customWidth="1"/>
  </cols>
  <sheetData>
    <row r="1" spans="2:36" ht="7.2" customHeight="1" thickBot="1" x14ac:dyDescent="0.35"/>
    <row r="2" spans="2:36" x14ac:dyDescent="0.3">
      <c r="B2" s="14"/>
      <c r="C2" s="15"/>
      <c r="D2" s="15"/>
      <c r="E2" s="15"/>
      <c r="F2" s="44" t="s">
        <v>116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1"/>
    </row>
    <row r="3" spans="2:36" x14ac:dyDescent="0.3">
      <c r="B3" s="16"/>
      <c r="C3" s="17"/>
      <c r="D3" s="17"/>
      <c r="E3" s="17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2:36" x14ac:dyDescent="0.3">
      <c r="B4" s="16"/>
      <c r="C4" s="17"/>
      <c r="D4" s="17"/>
      <c r="E4" s="17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2:36" x14ac:dyDescent="0.3">
      <c r="B5" s="16"/>
      <c r="C5" s="17"/>
      <c r="D5" s="17"/>
      <c r="E5" s="17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2:36" ht="15" thickBot="1" x14ac:dyDescent="0.35">
      <c r="B6" s="16"/>
      <c r="C6" s="17"/>
      <c r="D6" s="17"/>
      <c r="E6" s="17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2:36" x14ac:dyDescent="0.3"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3"/>
    </row>
    <row r="8" spans="2:36" x14ac:dyDescent="0.3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/>
    </row>
    <row r="9" spans="2:36" x14ac:dyDescent="0.3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6"/>
    </row>
    <row r="10" spans="2:36" x14ac:dyDescent="0.3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/>
    </row>
    <row r="11" spans="2:36" x14ac:dyDescent="0.3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6"/>
    </row>
    <row r="12" spans="2:36" x14ac:dyDescent="0.3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/>
    </row>
    <row r="13" spans="2:36" x14ac:dyDescent="0.3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6"/>
    </row>
    <row r="14" spans="2:36" x14ac:dyDescent="0.3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/>
    </row>
    <row r="15" spans="2:36" x14ac:dyDescent="0.3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6"/>
    </row>
    <row r="16" spans="2:36" x14ac:dyDescent="0.3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/>
    </row>
    <row r="17" spans="2:36" x14ac:dyDescent="0.3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/>
    </row>
    <row r="18" spans="2:36" x14ac:dyDescent="0.3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6"/>
    </row>
    <row r="19" spans="2:36" x14ac:dyDescent="0.3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/>
    </row>
    <row r="20" spans="2:36" x14ac:dyDescent="0.3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/>
    </row>
    <row r="21" spans="2:36" x14ac:dyDescent="0.3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6"/>
    </row>
    <row r="22" spans="2:36" x14ac:dyDescent="0.3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6"/>
    </row>
    <row r="23" spans="2:36" x14ac:dyDescent="0.3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/>
    </row>
    <row r="24" spans="2:36" x14ac:dyDescent="0.3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/>
    </row>
    <row r="25" spans="2:36" x14ac:dyDescent="0.3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/>
    </row>
    <row r="26" spans="2:36" x14ac:dyDescent="0.3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6"/>
    </row>
    <row r="27" spans="2:36" x14ac:dyDescent="0.3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6"/>
    </row>
    <row r="28" spans="2:36" x14ac:dyDescent="0.3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6"/>
    </row>
    <row r="29" spans="2:36" ht="15" thickBot="1" x14ac:dyDescent="0.35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9"/>
    </row>
  </sheetData>
  <mergeCells count="1">
    <mergeCell ref="F2:V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05AD-5431-49F4-B30E-76D6FFAFEAE8}">
  <dimension ref="B3:M44"/>
  <sheetViews>
    <sheetView workbookViewId="0">
      <selection activeCell="F13" sqref="F13:G19"/>
    </sheetView>
  </sheetViews>
  <sheetFormatPr defaultRowHeight="14.4" x14ac:dyDescent="0.3"/>
  <cols>
    <col min="2" max="2" width="17.44140625" customWidth="1"/>
    <col min="5" max="5" width="21.6640625" customWidth="1"/>
    <col min="6" max="6" width="14.77734375" bestFit="1" customWidth="1"/>
    <col min="8" max="8" width="9.109375" customWidth="1"/>
    <col min="9" max="9" width="13.44140625" customWidth="1"/>
    <col min="10" max="10" width="10.88671875" bestFit="1" customWidth="1"/>
    <col min="12" max="12" width="19.6640625" bestFit="1" customWidth="1"/>
  </cols>
  <sheetData>
    <row r="3" spans="2:11" x14ac:dyDescent="0.3">
      <c r="B3" t="s">
        <v>59</v>
      </c>
      <c r="C3" t="s">
        <v>60</v>
      </c>
      <c r="F3" t="s">
        <v>32</v>
      </c>
      <c r="G3" t="s">
        <v>26</v>
      </c>
      <c r="J3" t="s">
        <v>78</v>
      </c>
      <c r="K3" t="s">
        <v>60</v>
      </c>
    </row>
    <row r="4" spans="2:11" x14ac:dyDescent="0.3">
      <c r="B4" t="s">
        <v>61</v>
      </c>
      <c r="C4">
        <v>30</v>
      </c>
      <c r="F4" t="s">
        <v>60</v>
      </c>
      <c r="G4">
        <v>5</v>
      </c>
      <c r="J4" t="s">
        <v>79</v>
      </c>
      <c r="K4">
        <v>1</v>
      </c>
    </row>
    <row r="5" spans="2:11" x14ac:dyDescent="0.3">
      <c r="B5" t="s">
        <v>62</v>
      </c>
      <c r="C5">
        <v>22</v>
      </c>
      <c r="F5" t="s">
        <v>76</v>
      </c>
      <c r="G5">
        <v>10</v>
      </c>
      <c r="J5" t="s">
        <v>80</v>
      </c>
      <c r="K5">
        <v>2</v>
      </c>
    </row>
    <row r="6" spans="2:11" x14ac:dyDescent="0.3">
      <c r="B6" t="s">
        <v>63</v>
      </c>
      <c r="C6">
        <v>19</v>
      </c>
      <c r="F6" t="s">
        <v>75</v>
      </c>
      <c r="G6">
        <v>22</v>
      </c>
      <c r="J6" t="s">
        <v>81</v>
      </c>
      <c r="K6">
        <v>5</v>
      </c>
    </row>
    <row r="7" spans="2:11" x14ac:dyDescent="0.3">
      <c r="B7" t="s">
        <v>64</v>
      </c>
      <c r="C7">
        <v>17</v>
      </c>
      <c r="F7" t="s">
        <v>74</v>
      </c>
      <c r="G7">
        <v>75</v>
      </c>
      <c r="J7" t="s">
        <v>82</v>
      </c>
      <c r="K7">
        <v>22</v>
      </c>
    </row>
    <row r="8" spans="2:11" x14ac:dyDescent="0.3">
      <c r="B8" t="s">
        <v>65</v>
      </c>
      <c r="C8">
        <v>20</v>
      </c>
      <c r="F8" t="s">
        <v>73</v>
      </c>
      <c r="G8">
        <v>100</v>
      </c>
      <c r="J8" t="s">
        <v>83</v>
      </c>
      <c r="K8">
        <v>40</v>
      </c>
    </row>
    <row r="9" spans="2:11" x14ac:dyDescent="0.3">
      <c r="B9" t="s">
        <v>66</v>
      </c>
      <c r="C9">
        <v>19</v>
      </c>
      <c r="J9" t="s">
        <v>84</v>
      </c>
      <c r="K9">
        <v>46</v>
      </c>
    </row>
    <row r="10" spans="2:11" x14ac:dyDescent="0.3">
      <c r="B10" t="s">
        <v>67</v>
      </c>
      <c r="C10">
        <v>14</v>
      </c>
      <c r="J10" t="s">
        <v>86</v>
      </c>
      <c r="K10">
        <v>42</v>
      </c>
    </row>
    <row r="11" spans="2:11" x14ac:dyDescent="0.3">
      <c r="B11" t="s">
        <v>68</v>
      </c>
      <c r="C11">
        <v>19</v>
      </c>
      <c r="J11" t="s">
        <v>85</v>
      </c>
      <c r="K11">
        <v>90</v>
      </c>
    </row>
    <row r="12" spans="2:11" x14ac:dyDescent="0.3">
      <c r="B12" t="s">
        <v>69</v>
      </c>
      <c r="C12">
        <v>13</v>
      </c>
      <c r="K12">
        <f>SUBTOTAL(109,Table9[Hired])</f>
        <v>248</v>
      </c>
    </row>
    <row r="13" spans="2:11" x14ac:dyDescent="0.3">
      <c r="B13" t="s">
        <v>70</v>
      </c>
      <c r="C13">
        <v>19</v>
      </c>
      <c r="F13" s="23" t="s">
        <v>2</v>
      </c>
      <c r="G13" t="s">
        <v>60</v>
      </c>
      <c r="H13" t="s">
        <v>77</v>
      </c>
    </row>
    <row r="14" spans="2:11" x14ac:dyDescent="0.3">
      <c r="B14" t="s">
        <v>71</v>
      </c>
      <c r="C14">
        <v>40</v>
      </c>
      <c r="F14" s="25" t="s">
        <v>9</v>
      </c>
      <c r="G14">
        <v>60</v>
      </c>
      <c r="H14">
        <v>5</v>
      </c>
    </row>
    <row r="15" spans="2:11" x14ac:dyDescent="0.3">
      <c r="B15" t="s">
        <v>72</v>
      </c>
      <c r="C15">
        <v>13</v>
      </c>
      <c r="F15" s="25" t="s">
        <v>7</v>
      </c>
      <c r="G15">
        <v>55</v>
      </c>
      <c r="H15">
        <v>17</v>
      </c>
    </row>
    <row r="16" spans="2:11" x14ac:dyDescent="0.3">
      <c r="C16">
        <f>SUBTOTAL(109,Table4[Hired])</f>
        <v>245</v>
      </c>
      <c r="F16" s="25" t="s">
        <v>5</v>
      </c>
      <c r="G16">
        <v>55</v>
      </c>
      <c r="H16">
        <v>18</v>
      </c>
    </row>
    <row r="17" spans="2:13" x14ac:dyDescent="0.3">
      <c r="F17" s="24" t="s">
        <v>8</v>
      </c>
      <c r="G17">
        <v>40</v>
      </c>
      <c r="H17">
        <v>5</v>
      </c>
    </row>
    <row r="18" spans="2:13" x14ac:dyDescent="0.3">
      <c r="F18" s="24" t="s">
        <v>10</v>
      </c>
      <c r="G18">
        <v>26</v>
      </c>
      <c r="H18">
        <v>15</v>
      </c>
    </row>
    <row r="19" spans="2:13" x14ac:dyDescent="0.3">
      <c r="F19" s="24" t="s">
        <v>6</v>
      </c>
      <c r="G19">
        <v>12</v>
      </c>
      <c r="H19">
        <v>15</v>
      </c>
    </row>
    <row r="20" spans="2:13" x14ac:dyDescent="0.3">
      <c r="F20" s="25"/>
      <c r="G20">
        <f t="shared" ref="G20:H20" si="0">SUBTOTAL(109,G14:G19)</f>
        <v>248</v>
      </c>
      <c r="H20">
        <f t="shared" si="0"/>
        <v>75</v>
      </c>
    </row>
    <row r="29" spans="2:13" x14ac:dyDescent="0.3">
      <c r="B29" t="s">
        <v>87</v>
      </c>
      <c r="C29" t="s">
        <v>26</v>
      </c>
      <c r="E29" t="s">
        <v>92</v>
      </c>
      <c r="F29" t="s">
        <v>26</v>
      </c>
      <c r="I29" t="s">
        <v>100</v>
      </c>
      <c r="J29" t="s">
        <v>101</v>
      </c>
      <c r="L29" t="s">
        <v>102</v>
      </c>
    </row>
    <row r="30" spans="2:13" x14ac:dyDescent="0.3">
      <c r="B30" t="s">
        <v>88</v>
      </c>
      <c r="C30">
        <v>33</v>
      </c>
      <c r="E30" t="s">
        <v>98</v>
      </c>
      <c r="F30">
        <v>33</v>
      </c>
      <c r="I30" t="s">
        <v>61</v>
      </c>
      <c r="J30">
        <v>9833</v>
      </c>
      <c r="L30" t="s">
        <v>103</v>
      </c>
      <c r="M30" s="20">
        <v>0.87</v>
      </c>
    </row>
    <row r="31" spans="2:13" x14ac:dyDescent="0.3">
      <c r="B31" t="s">
        <v>89</v>
      </c>
      <c r="C31">
        <v>40</v>
      </c>
      <c r="E31" t="s">
        <v>94</v>
      </c>
      <c r="F31">
        <v>30</v>
      </c>
      <c r="I31" t="s">
        <v>62</v>
      </c>
      <c r="J31">
        <v>14695</v>
      </c>
      <c r="L31" t="s">
        <v>104</v>
      </c>
      <c r="M31" s="20">
        <v>0.77</v>
      </c>
    </row>
    <row r="32" spans="2:13" x14ac:dyDescent="0.3">
      <c r="B32" t="s">
        <v>90</v>
      </c>
      <c r="C32">
        <v>5</v>
      </c>
      <c r="E32" t="s">
        <v>99</v>
      </c>
      <c r="F32">
        <v>18</v>
      </c>
      <c r="I32" t="s">
        <v>63</v>
      </c>
      <c r="J32">
        <v>17210</v>
      </c>
      <c r="L32" t="s">
        <v>105</v>
      </c>
      <c r="M32">
        <v>52</v>
      </c>
    </row>
    <row r="33" spans="2:10" x14ac:dyDescent="0.3">
      <c r="B33" t="s">
        <v>91</v>
      </c>
      <c r="C33">
        <v>43</v>
      </c>
      <c r="E33" t="s">
        <v>97</v>
      </c>
      <c r="F33">
        <v>16</v>
      </c>
      <c r="I33" t="s">
        <v>64</v>
      </c>
      <c r="J33">
        <v>13812</v>
      </c>
    </row>
    <row r="34" spans="2:10" x14ac:dyDescent="0.3">
      <c r="E34" t="s">
        <v>95</v>
      </c>
      <c r="F34">
        <v>15</v>
      </c>
      <c r="I34" t="s">
        <v>65</v>
      </c>
      <c r="J34">
        <v>18762</v>
      </c>
    </row>
    <row r="35" spans="2:10" x14ac:dyDescent="0.3">
      <c r="E35" t="s">
        <v>93</v>
      </c>
      <c r="F35">
        <v>12</v>
      </c>
      <c r="I35" t="s">
        <v>66</v>
      </c>
      <c r="J35">
        <v>17688</v>
      </c>
    </row>
    <row r="36" spans="2:10" x14ac:dyDescent="0.3">
      <c r="E36" t="s">
        <v>96</v>
      </c>
      <c r="F36">
        <v>6</v>
      </c>
      <c r="I36" t="s">
        <v>67</v>
      </c>
      <c r="J36">
        <v>15498</v>
      </c>
    </row>
    <row r="37" spans="2:10" x14ac:dyDescent="0.3">
      <c r="I37" t="s">
        <v>68</v>
      </c>
      <c r="J37">
        <v>21502</v>
      </c>
    </row>
    <row r="38" spans="2:10" x14ac:dyDescent="0.3">
      <c r="I38" t="s">
        <v>69</v>
      </c>
      <c r="J38">
        <v>8241</v>
      </c>
    </row>
    <row r="39" spans="2:10" x14ac:dyDescent="0.3">
      <c r="I39" t="s">
        <v>70</v>
      </c>
      <c r="J39">
        <v>15587</v>
      </c>
    </row>
    <row r="40" spans="2:10" x14ac:dyDescent="0.3">
      <c r="I40" t="s">
        <v>71</v>
      </c>
      <c r="J40">
        <v>7930</v>
      </c>
    </row>
    <row r="41" spans="2:10" x14ac:dyDescent="0.3">
      <c r="I41" t="s">
        <v>72</v>
      </c>
      <c r="J41">
        <v>13951</v>
      </c>
    </row>
    <row r="42" spans="2:10" x14ac:dyDescent="0.3">
      <c r="J42">
        <f>SUBTOTAL(101,Table12[Cost])</f>
        <v>14559.083333333334</v>
      </c>
    </row>
    <row r="44" spans="2:10" x14ac:dyDescent="0.3">
      <c r="J44" s="26">
        <f>Table12[[#Totals],[Cost]]</f>
        <v>14559.083333333334</v>
      </c>
    </row>
  </sheetData>
  <phoneticPr fontId="5" type="noConversion"/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BA89-0228-49C0-8C92-F3FA4073BE5F}">
  <dimension ref="C3:N32"/>
  <sheetViews>
    <sheetView workbookViewId="0"/>
  </sheetViews>
  <sheetFormatPr defaultRowHeight="14.4" x14ac:dyDescent="0.3"/>
  <cols>
    <col min="6" max="6" width="15.88671875" customWidth="1"/>
    <col min="7" max="7" width="9.21875" customWidth="1"/>
    <col min="8" max="8" width="10.109375" customWidth="1"/>
    <col min="9" max="9" width="16.77734375" bestFit="1" customWidth="1"/>
    <col min="12" max="12" width="20.5546875" bestFit="1" customWidth="1"/>
    <col min="13" max="13" width="10" bestFit="1" customWidth="1"/>
  </cols>
  <sheetData>
    <row r="3" spans="3:14" x14ac:dyDescent="0.3">
      <c r="C3" t="s">
        <v>59</v>
      </c>
      <c r="D3" t="s">
        <v>26</v>
      </c>
      <c r="F3" t="s">
        <v>2</v>
      </c>
      <c r="G3" t="s">
        <v>106</v>
      </c>
      <c r="I3" t="s">
        <v>113</v>
      </c>
      <c r="J3" t="s">
        <v>26</v>
      </c>
      <c r="L3" t="s">
        <v>114</v>
      </c>
      <c r="M3" s="20">
        <v>0.78</v>
      </c>
    </row>
    <row r="4" spans="3:14" x14ac:dyDescent="0.3">
      <c r="C4" t="s">
        <v>61</v>
      </c>
      <c r="D4">
        <v>92</v>
      </c>
      <c r="F4" t="s">
        <v>5</v>
      </c>
      <c r="G4">
        <v>400</v>
      </c>
      <c r="I4" t="s">
        <v>107</v>
      </c>
      <c r="J4">
        <v>30</v>
      </c>
      <c r="L4" t="s">
        <v>115</v>
      </c>
      <c r="M4" s="20">
        <v>0.6</v>
      </c>
    </row>
    <row r="5" spans="3:14" x14ac:dyDescent="0.3">
      <c r="C5" t="s">
        <v>62</v>
      </c>
      <c r="D5">
        <v>101</v>
      </c>
      <c r="F5" t="s">
        <v>6</v>
      </c>
      <c r="G5">
        <v>370</v>
      </c>
      <c r="I5" t="s">
        <v>108</v>
      </c>
      <c r="J5">
        <v>12</v>
      </c>
    </row>
    <row r="6" spans="3:14" x14ac:dyDescent="0.3">
      <c r="C6" t="s">
        <v>63</v>
      </c>
      <c r="D6">
        <v>129</v>
      </c>
      <c r="F6" t="s">
        <v>9</v>
      </c>
      <c r="G6">
        <v>339</v>
      </c>
      <c r="I6" t="s">
        <v>109</v>
      </c>
      <c r="J6">
        <v>78</v>
      </c>
    </row>
    <row r="7" spans="3:14" x14ac:dyDescent="0.3">
      <c r="C7" t="s">
        <v>64</v>
      </c>
      <c r="D7">
        <v>152</v>
      </c>
      <c r="F7" t="s">
        <v>8</v>
      </c>
      <c r="G7">
        <v>300</v>
      </c>
      <c r="I7" t="s">
        <v>111</v>
      </c>
      <c r="J7">
        <v>64</v>
      </c>
    </row>
    <row r="8" spans="3:14" x14ac:dyDescent="0.3">
      <c r="C8" t="s">
        <v>65</v>
      </c>
      <c r="D8">
        <v>120</v>
      </c>
      <c r="F8" t="s">
        <v>10</v>
      </c>
      <c r="G8">
        <v>200</v>
      </c>
      <c r="I8" t="s">
        <v>110</v>
      </c>
      <c r="J8">
        <v>20</v>
      </c>
      <c r="L8" t="s">
        <v>117</v>
      </c>
      <c r="M8" t="s">
        <v>123</v>
      </c>
    </row>
    <row r="9" spans="3:14" x14ac:dyDescent="0.3">
      <c r="C9" t="s">
        <v>66</v>
      </c>
      <c r="D9">
        <v>100</v>
      </c>
      <c r="F9" t="s">
        <v>7</v>
      </c>
      <c r="G9">
        <v>120</v>
      </c>
      <c r="I9" t="s">
        <v>112</v>
      </c>
      <c r="J9">
        <v>12</v>
      </c>
      <c r="L9" t="s">
        <v>118</v>
      </c>
      <c r="M9" s="18">
        <v>0.1</v>
      </c>
    </row>
    <row r="10" spans="3:14" x14ac:dyDescent="0.3">
      <c r="C10" t="s">
        <v>67</v>
      </c>
      <c r="D10">
        <v>99</v>
      </c>
      <c r="G10">
        <f>SUBTOTAL(109,Table14[Trained])</f>
        <v>1729</v>
      </c>
      <c r="J10">
        <f>SUBTOTAL(109,Table15[Count])</f>
        <v>216</v>
      </c>
      <c r="L10" t="s">
        <v>121</v>
      </c>
      <c r="M10" s="18">
        <v>0.2</v>
      </c>
    </row>
    <row r="11" spans="3:14" x14ac:dyDescent="0.3">
      <c r="C11" t="s">
        <v>68</v>
      </c>
      <c r="D11">
        <v>158</v>
      </c>
      <c r="L11" t="s">
        <v>122</v>
      </c>
      <c r="M11" s="18">
        <v>0.4</v>
      </c>
    </row>
    <row r="12" spans="3:14" x14ac:dyDescent="0.3">
      <c r="C12" t="s">
        <v>69</v>
      </c>
      <c r="D12">
        <v>154</v>
      </c>
      <c r="F12" t="s">
        <v>126</v>
      </c>
      <c r="J12">
        <f>Table15[[#Totals],[Count]]</f>
        <v>216</v>
      </c>
      <c r="L12" t="s">
        <v>119</v>
      </c>
      <c r="M12" s="18">
        <v>0.2</v>
      </c>
    </row>
    <row r="13" spans="3:14" x14ac:dyDescent="0.3">
      <c r="C13" t="s">
        <v>70</v>
      </c>
      <c r="D13">
        <v>84</v>
      </c>
      <c r="F13" s="23" t="s">
        <v>2</v>
      </c>
      <c r="G13" s="23" t="s">
        <v>106</v>
      </c>
      <c r="H13" t="s">
        <v>127</v>
      </c>
      <c r="L13" t="s">
        <v>120</v>
      </c>
      <c r="M13" s="18">
        <v>0.1</v>
      </c>
    </row>
    <row r="14" spans="3:14" x14ac:dyDescent="0.3">
      <c r="C14" t="s">
        <v>71</v>
      </c>
      <c r="D14">
        <v>140</v>
      </c>
      <c r="F14" s="24" t="s">
        <v>6</v>
      </c>
      <c r="G14" s="29">
        <v>0.4</v>
      </c>
      <c r="H14" s="20">
        <f>1-G14</f>
        <v>0.6</v>
      </c>
    </row>
    <row r="15" spans="3:14" x14ac:dyDescent="0.3">
      <c r="C15" t="s">
        <v>72</v>
      </c>
      <c r="D15">
        <v>80</v>
      </c>
      <c r="F15" s="25" t="s">
        <v>7</v>
      </c>
      <c r="G15" s="18">
        <v>0.88</v>
      </c>
      <c r="H15" s="20">
        <f t="shared" ref="H15:H19" si="0">1-G15</f>
        <v>0.12</v>
      </c>
      <c r="L15" t="s">
        <v>130</v>
      </c>
      <c r="M15" s="20">
        <v>0.9</v>
      </c>
      <c r="N15" s="20">
        <f>1-M15</f>
        <v>9.9999999999999978E-2</v>
      </c>
    </row>
    <row r="16" spans="3:14" x14ac:dyDescent="0.3">
      <c r="D16">
        <f>SUBTOTAL(109,Table13[Count])</f>
        <v>1409</v>
      </c>
      <c r="F16" s="24" t="s">
        <v>10</v>
      </c>
      <c r="G16" s="29">
        <v>0.9</v>
      </c>
      <c r="H16" s="20">
        <f t="shared" si="0"/>
        <v>9.9999999999999978E-2</v>
      </c>
      <c r="L16" t="s">
        <v>124</v>
      </c>
      <c r="M16" s="27">
        <v>33</v>
      </c>
    </row>
    <row r="17" spans="6:13" x14ac:dyDescent="0.3">
      <c r="F17" s="25" t="s">
        <v>8</v>
      </c>
      <c r="G17" s="18">
        <v>0.67</v>
      </c>
      <c r="H17" s="20">
        <f t="shared" si="0"/>
        <v>0.32999999999999996</v>
      </c>
      <c r="L17" t="s">
        <v>125</v>
      </c>
      <c r="M17" s="27">
        <v>400</v>
      </c>
    </row>
    <row r="18" spans="6:13" x14ac:dyDescent="0.3">
      <c r="F18" s="24" t="s">
        <v>9</v>
      </c>
      <c r="G18" s="29">
        <v>0.5</v>
      </c>
      <c r="H18" s="20">
        <f t="shared" si="0"/>
        <v>0.5</v>
      </c>
      <c r="L18" t="s">
        <v>131</v>
      </c>
      <c r="M18" s="27">
        <v>49</v>
      </c>
    </row>
    <row r="19" spans="6:13" x14ac:dyDescent="0.3">
      <c r="F19" s="25" t="s">
        <v>5</v>
      </c>
      <c r="G19" s="18">
        <v>1</v>
      </c>
      <c r="H19" s="20">
        <f t="shared" si="0"/>
        <v>0</v>
      </c>
      <c r="M19" s="28"/>
    </row>
    <row r="20" spans="6:13" x14ac:dyDescent="0.3">
      <c r="L20" t="s">
        <v>128</v>
      </c>
      <c r="M20" s="28" t="s">
        <v>129</v>
      </c>
    </row>
    <row r="21" spans="6:13" x14ac:dyDescent="0.3">
      <c r="L21" t="s">
        <v>61</v>
      </c>
      <c r="M21" s="18">
        <v>0.9</v>
      </c>
    </row>
    <row r="22" spans="6:13" x14ac:dyDescent="0.3">
      <c r="F22" t="s">
        <v>132</v>
      </c>
      <c r="G22" t="s">
        <v>138</v>
      </c>
      <c r="L22" t="s">
        <v>62</v>
      </c>
      <c r="M22" s="18">
        <v>0.92</v>
      </c>
    </row>
    <row r="23" spans="6:13" x14ac:dyDescent="0.3">
      <c r="F23" t="s">
        <v>133</v>
      </c>
      <c r="G23" s="18">
        <v>0.22</v>
      </c>
      <c r="L23" t="s">
        <v>63</v>
      </c>
      <c r="M23" s="18">
        <v>0.85</v>
      </c>
    </row>
    <row r="24" spans="6:13" x14ac:dyDescent="0.3">
      <c r="F24" t="s">
        <v>134</v>
      </c>
      <c r="G24" s="18">
        <v>0.4</v>
      </c>
      <c r="L24" t="s">
        <v>64</v>
      </c>
      <c r="M24" s="18">
        <v>0.88</v>
      </c>
    </row>
    <row r="25" spans="6:13" x14ac:dyDescent="0.3">
      <c r="F25" t="s">
        <v>135</v>
      </c>
      <c r="G25" s="18">
        <v>0.16</v>
      </c>
      <c r="L25" t="s">
        <v>65</v>
      </c>
      <c r="M25" s="18">
        <v>0.9</v>
      </c>
    </row>
    <row r="26" spans="6:13" x14ac:dyDescent="0.3">
      <c r="F26" t="s">
        <v>137</v>
      </c>
      <c r="G26" s="18">
        <v>0.12</v>
      </c>
      <c r="L26" t="s">
        <v>66</v>
      </c>
      <c r="M26" s="18">
        <v>0.99</v>
      </c>
    </row>
    <row r="27" spans="6:13" x14ac:dyDescent="0.3">
      <c r="F27" t="s">
        <v>136</v>
      </c>
      <c r="G27" s="18">
        <v>0.1</v>
      </c>
      <c r="L27" t="s">
        <v>67</v>
      </c>
      <c r="M27" s="18">
        <v>1</v>
      </c>
    </row>
    <row r="28" spans="6:13" x14ac:dyDescent="0.3">
      <c r="L28" t="s">
        <v>68</v>
      </c>
      <c r="M28" s="18">
        <v>0.9</v>
      </c>
    </row>
    <row r="29" spans="6:13" x14ac:dyDescent="0.3">
      <c r="L29" t="s">
        <v>69</v>
      </c>
      <c r="M29" s="18">
        <v>0.88</v>
      </c>
    </row>
    <row r="30" spans="6:13" x14ac:dyDescent="0.3">
      <c r="L30" t="s">
        <v>70</v>
      </c>
      <c r="M30" s="18">
        <v>0.7</v>
      </c>
    </row>
    <row r="31" spans="6:13" x14ac:dyDescent="0.3">
      <c r="L31" t="s">
        <v>71</v>
      </c>
      <c r="M31" s="18">
        <v>0.75</v>
      </c>
    </row>
    <row r="32" spans="6:13" x14ac:dyDescent="0.3">
      <c r="L32" t="s">
        <v>72</v>
      </c>
      <c r="M32" s="18">
        <v>0.8</v>
      </c>
    </row>
  </sheetData>
  <phoneticPr fontId="5" type="noConversion"/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1351-EE67-468C-A3CB-C48E6D4303CA}">
  <dimension ref="B3:S29"/>
  <sheetViews>
    <sheetView workbookViewId="0"/>
  </sheetViews>
  <sheetFormatPr defaultRowHeight="14.4" x14ac:dyDescent="0.3"/>
  <cols>
    <col min="2" max="2" width="12.6640625" customWidth="1"/>
    <col min="3" max="3" width="14.109375" customWidth="1"/>
    <col min="4" max="4" width="16.33203125" bestFit="1" customWidth="1"/>
    <col min="5" max="5" width="12.77734375" bestFit="1" customWidth="1"/>
    <col min="6" max="6" width="13.88671875" bestFit="1" customWidth="1"/>
    <col min="18" max="18" width="15.88671875" customWidth="1"/>
    <col min="19" max="19" width="9.6640625" customWidth="1"/>
  </cols>
  <sheetData>
    <row r="3" spans="2:19" x14ac:dyDescent="0.3">
      <c r="B3" t="s">
        <v>139</v>
      </c>
      <c r="C3" t="s">
        <v>140</v>
      </c>
      <c r="D3" t="s">
        <v>141</v>
      </c>
      <c r="E3" t="s">
        <v>147</v>
      </c>
      <c r="F3" t="s">
        <v>159</v>
      </c>
      <c r="G3" t="s">
        <v>145</v>
      </c>
      <c r="H3" t="s">
        <v>161</v>
      </c>
    </row>
    <row r="4" spans="2:19" x14ac:dyDescent="0.3">
      <c r="B4" t="s">
        <v>61</v>
      </c>
      <c r="C4" s="26">
        <v>13996765</v>
      </c>
      <c r="D4" s="31">
        <f>C4/1000000</f>
        <v>13.996765</v>
      </c>
      <c r="E4" s="26">
        <v>65456</v>
      </c>
      <c r="F4" s="35">
        <f>Table19[[#This Row],[OT]]/1000000</f>
        <v>6.5456E-2</v>
      </c>
      <c r="G4">
        <v>57</v>
      </c>
      <c r="H4" s="33">
        <v>0.83698399999999995</v>
      </c>
      <c r="R4" t="s">
        <v>143</v>
      </c>
      <c r="S4" t="s">
        <v>26</v>
      </c>
    </row>
    <row r="5" spans="2:19" x14ac:dyDescent="0.3">
      <c r="B5" t="s">
        <v>62</v>
      </c>
      <c r="C5" s="26">
        <v>12151336</v>
      </c>
      <c r="D5" s="31">
        <f t="shared" ref="D5:D15" si="0">C5/1000000</f>
        <v>12.151336000000001</v>
      </c>
      <c r="E5" s="26">
        <v>847654</v>
      </c>
      <c r="F5" s="35">
        <f>Table19[[#This Row],[OT]]/1000000</f>
        <v>0.84765400000000002</v>
      </c>
      <c r="G5">
        <v>28</v>
      </c>
      <c r="H5" s="33">
        <v>0.69390700000000005</v>
      </c>
      <c r="R5" t="s">
        <v>156</v>
      </c>
      <c r="S5">
        <v>130</v>
      </c>
    </row>
    <row r="6" spans="2:19" x14ac:dyDescent="0.3">
      <c r="B6" t="s">
        <v>63</v>
      </c>
      <c r="C6" s="26">
        <v>13231749</v>
      </c>
      <c r="D6" s="31">
        <f t="shared" si="0"/>
        <v>13.231749000000001</v>
      </c>
      <c r="E6" s="26">
        <v>876544</v>
      </c>
      <c r="F6" s="35">
        <f>Table19[[#This Row],[OT]]/1000000</f>
        <v>0.87654399999999999</v>
      </c>
      <c r="G6">
        <v>87</v>
      </c>
      <c r="H6" s="33">
        <v>1.5869530000000001</v>
      </c>
      <c r="M6" t="s">
        <v>144</v>
      </c>
      <c r="N6" t="s">
        <v>160</v>
      </c>
      <c r="R6" t="s">
        <v>157</v>
      </c>
      <c r="S6">
        <v>40</v>
      </c>
    </row>
    <row r="7" spans="2:19" x14ac:dyDescent="0.3">
      <c r="B7" t="s">
        <v>64</v>
      </c>
      <c r="C7" s="26">
        <v>12541427</v>
      </c>
      <c r="D7" s="31">
        <f t="shared" si="0"/>
        <v>12.541427000000001</v>
      </c>
      <c r="E7" s="26">
        <v>3456784</v>
      </c>
      <c r="F7" s="35">
        <f>Table19[[#This Row],[OT]]/1000000</f>
        <v>3.4567839999999999</v>
      </c>
      <c r="G7">
        <v>18</v>
      </c>
      <c r="H7" s="33">
        <v>1.5488850000000001</v>
      </c>
      <c r="R7" t="s">
        <v>158</v>
      </c>
      <c r="S7">
        <v>15</v>
      </c>
    </row>
    <row r="8" spans="2:19" x14ac:dyDescent="0.3">
      <c r="B8" t="s">
        <v>65</v>
      </c>
      <c r="C8" s="26">
        <v>13778640</v>
      </c>
      <c r="D8" s="31">
        <f t="shared" si="0"/>
        <v>13.778639999999999</v>
      </c>
      <c r="E8" s="26">
        <v>876544</v>
      </c>
      <c r="F8" s="35">
        <f>Table19[[#This Row],[OT]]/1000000</f>
        <v>0.87654399999999999</v>
      </c>
      <c r="G8">
        <v>15</v>
      </c>
      <c r="H8" s="33">
        <v>0.82691800000000004</v>
      </c>
      <c r="M8" t="s">
        <v>146</v>
      </c>
      <c r="N8">
        <v>470</v>
      </c>
      <c r="R8" t="s">
        <v>136</v>
      </c>
      <c r="S8">
        <v>22</v>
      </c>
    </row>
    <row r="9" spans="2:19" x14ac:dyDescent="0.3">
      <c r="B9" t="s">
        <v>66</v>
      </c>
      <c r="C9" s="26">
        <v>12045856</v>
      </c>
      <c r="D9" s="31">
        <f t="shared" si="0"/>
        <v>12.045856000000001</v>
      </c>
      <c r="E9" s="26">
        <v>9876544</v>
      </c>
      <c r="F9" s="35">
        <f>Table19[[#This Row],[OT]]/1000000</f>
        <v>9.8765440000000009</v>
      </c>
      <c r="G9">
        <v>38</v>
      </c>
      <c r="H9" s="33">
        <v>0.51334500000000005</v>
      </c>
    </row>
    <row r="10" spans="2:19" x14ac:dyDescent="0.3">
      <c r="B10" t="s">
        <v>67</v>
      </c>
      <c r="C10" s="26">
        <v>13879355</v>
      </c>
      <c r="D10" s="31">
        <f t="shared" si="0"/>
        <v>13.879355</v>
      </c>
      <c r="E10" s="26">
        <v>3345674</v>
      </c>
      <c r="F10" s="35">
        <f>Table19[[#This Row],[OT]]/1000000</f>
        <v>3.3456739999999998</v>
      </c>
      <c r="G10">
        <v>57</v>
      </c>
      <c r="H10" s="33">
        <v>1.5639050000000001</v>
      </c>
    </row>
    <row r="11" spans="2:19" x14ac:dyDescent="0.3">
      <c r="B11" t="s">
        <v>68</v>
      </c>
      <c r="C11" s="26">
        <v>13317648</v>
      </c>
      <c r="D11" s="31">
        <f t="shared" si="0"/>
        <v>13.317648</v>
      </c>
      <c r="E11" s="26">
        <v>7645334</v>
      </c>
      <c r="F11" s="35">
        <f>Table19[[#This Row],[OT]]/1000000</f>
        <v>7.6453340000000001</v>
      </c>
      <c r="G11">
        <v>29</v>
      </c>
      <c r="H11" s="33">
        <v>1.9444859999999999</v>
      </c>
    </row>
    <row r="12" spans="2:19" x14ac:dyDescent="0.3">
      <c r="B12" t="s">
        <v>69</v>
      </c>
      <c r="C12" s="26">
        <v>12845511</v>
      </c>
      <c r="D12" s="31">
        <f t="shared" si="0"/>
        <v>12.845511</v>
      </c>
      <c r="E12" s="26">
        <v>7776544</v>
      </c>
      <c r="F12" s="35">
        <f>Table19[[#This Row],[OT]]/1000000</f>
        <v>7.7765440000000003</v>
      </c>
      <c r="G12">
        <v>57</v>
      </c>
      <c r="H12" s="33">
        <v>0.72944799999999999</v>
      </c>
      <c r="M12" t="s">
        <v>150</v>
      </c>
      <c r="N12" t="s">
        <v>162</v>
      </c>
    </row>
    <row r="13" spans="2:19" x14ac:dyDescent="0.3">
      <c r="B13" t="s">
        <v>70</v>
      </c>
      <c r="C13" s="26">
        <v>13731248</v>
      </c>
      <c r="D13" s="31">
        <f t="shared" si="0"/>
        <v>13.731248000000001</v>
      </c>
      <c r="E13" s="26">
        <v>8447659</v>
      </c>
      <c r="F13" s="35">
        <f>Table19[[#This Row],[OT]]/1000000</f>
        <v>8.4476589999999998</v>
      </c>
      <c r="G13">
        <v>16</v>
      </c>
      <c r="H13" s="33">
        <v>0.78356800000000004</v>
      </c>
      <c r="M13" t="s">
        <v>151</v>
      </c>
      <c r="N13" t="s">
        <v>163</v>
      </c>
    </row>
    <row r="14" spans="2:19" x14ac:dyDescent="0.3">
      <c r="B14" t="s">
        <v>71</v>
      </c>
      <c r="C14" s="26">
        <v>12792221</v>
      </c>
      <c r="D14" s="31">
        <f t="shared" si="0"/>
        <v>12.792221</v>
      </c>
      <c r="E14" s="26">
        <v>7689044</v>
      </c>
      <c r="F14" s="35">
        <f>Table19[[#This Row],[OT]]/1000000</f>
        <v>7.689044</v>
      </c>
      <c r="G14">
        <v>40</v>
      </c>
      <c r="H14" s="33">
        <v>0.50733799999999996</v>
      </c>
    </row>
    <row r="15" spans="2:19" x14ac:dyDescent="0.3">
      <c r="B15" t="s">
        <v>72</v>
      </c>
      <c r="C15" s="26">
        <v>13577558</v>
      </c>
      <c r="D15" s="31">
        <f t="shared" si="0"/>
        <v>13.577558</v>
      </c>
      <c r="E15" s="26">
        <v>2345674</v>
      </c>
      <c r="F15" s="35">
        <f>Table19[[#This Row],[OT]]/1000000</f>
        <v>2.3456739999999998</v>
      </c>
      <c r="G15">
        <v>61</v>
      </c>
      <c r="H15" s="33">
        <v>1.156682</v>
      </c>
      <c r="M15" t="s">
        <v>152</v>
      </c>
      <c r="N15" s="20">
        <v>0.03</v>
      </c>
    </row>
    <row r="16" spans="2:19" x14ac:dyDescent="0.3">
      <c r="C16" s="39">
        <f>SUBTOTAL(109,Table19[Amount])</f>
        <v>157889314</v>
      </c>
      <c r="D16" s="40"/>
      <c r="E16" s="32">
        <f>SUBTOTAL(109,Table19[OT])</f>
        <v>53249455</v>
      </c>
      <c r="M16" t="s">
        <v>164</v>
      </c>
      <c r="N16">
        <v>38</v>
      </c>
    </row>
    <row r="17" spans="2:14" x14ac:dyDescent="0.3">
      <c r="M17" t="s">
        <v>42</v>
      </c>
      <c r="N17" s="37">
        <f>Table20[[#Totals],[Avrage length of Service]]</f>
        <v>8.5</v>
      </c>
    </row>
    <row r="22" spans="2:14" x14ac:dyDescent="0.3">
      <c r="B22" t="s">
        <v>2</v>
      </c>
      <c r="C22" t="s">
        <v>142</v>
      </c>
      <c r="D22" t="s">
        <v>154</v>
      </c>
      <c r="E22" t="s">
        <v>155</v>
      </c>
      <c r="F22" t="s">
        <v>148</v>
      </c>
      <c r="G22" t="s">
        <v>149</v>
      </c>
      <c r="H22" t="s">
        <v>153</v>
      </c>
    </row>
    <row r="23" spans="2:14" x14ac:dyDescent="0.3">
      <c r="B23" t="s">
        <v>6</v>
      </c>
      <c r="C23" s="18">
        <v>0.02</v>
      </c>
      <c r="D23" s="30">
        <v>15678988</v>
      </c>
      <c r="E23" s="34">
        <f>Table20[[#This Row],[Annual  Payroll]]/1000000</f>
        <v>15.678988</v>
      </c>
      <c r="F23" s="36">
        <v>3.1357976000000001</v>
      </c>
      <c r="G23">
        <v>35</v>
      </c>
      <c r="H23" s="37">
        <v>8</v>
      </c>
    </row>
    <row r="24" spans="2:14" x14ac:dyDescent="0.3">
      <c r="B24" t="s">
        <v>7</v>
      </c>
      <c r="C24" s="18">
        <v>0.05</v>
      </c>
      <c r="D24" s="30">
        <v>33654333</v>
      </c>
      <c r="E24" s="34">
        <f>Table20[[#This Row],[Annual  Payroll]]/1000000</f>
        <v>33.654333000000001</v>
      </c>
      <c r="F24" s="36">
        <v>6.7308666000000006</v>
      </c>
      <c r="G24">
        <v>16</v>
      </c>
      <c r="H24" s="37">
        <v>9</v>
      </c>
    </row>
    <row r="25" spans="2:14" x14ac:dyDescent="0.3">
      <c r="B25" t="s">
        <v>10</v>
      </c>
      <c r="C25" s="18">
        <v>0.02</v>
      </c>
      <c r="D25" s="30">
        <v>15434567</v>
      </c>
      <c r="E25" s="34">
        <f>Table20[[#This Row],[Annual  Payroll]]/1000000</f>
        <v>15.434566999999999</v>
      </c>
      <c r="F25" s="36">
        <v>3.0869134000000003</v>
      </c>
      <c r="G25">
        <v>5</v>
      </c>
      <c r="H25" s="37">
        <v>7</v>
      </c>
      <c r="I25" s="32">
        <f>Table20[[#Totals],[Annual  Payroll]]-Table19[[#Totals],[Amount]]</f>
        <v>0</v>
      </c>
    </row>
    <row r="26" spans="2:14" x14ac:dyDescent="0.3">
      <c r="B26" t="s">
        <v>8</v>
      </c>
      <c r="C26" s="18">
        <v>0.04</v>
      </c>
      <c r="D26" s="30">
        <v>29543567</v>
      </c>
      <c r="E26" s="34">
        <f>Table20[[#This Row],[Annual  Payroll]]/1000000</f>
        <v>29.543566999999999</v>
      </c>
      <c r="F26" s="36">
        <v>5.9087134000000008</v>
      </c>
      <c r="G26">
        <v>23</v>
      </c>
      <c r="H26" s="37">
        <v>7</v>
      </c>
      <c r="I26">
        <v>-464284</v>
      </c>
    </row>
    <row r="27" spans="2:14" x14ac:dyDescent="0.3">
      <c r="B27" t="s">
        <v>9</v>
      </c>
      <c r="C27" s="18">
        <v>7.0000000000000007E-2</v>
      </c>
      <c r="D27" s="30">
        <v>25656787</v>
      </c>
      <c r="E27" s="34">
        <f>Table20[[#This Row],[Annual  Payroll]]/1000000</f>
        <v>25.656787000000001</v>
      </c>
      <c r="F27" s="36">
        <v>5.1313574000000006</v>
      </c>
      <c r="G27">
        <v>40</v>
      </c>
      <c r="H27" s="37">
        <v>15</v>
      </c>
    </row>
    <row r="28" spans="2:14" x14ac:dyDescent="0.3">
      <c r="B28" t="s">
        <v>5</v>
      </c>
      <c r="C28" s="18">
        <v>0.09</v>
      </c>
      <c r="D28" s="30">
        <f>37456788+464284</f>
        <v>37921072</v>
      </c>
      <c r="E28" s="34">
        <f>Table20[[#This Row],[Annual  Payroll]]/1000000</f>
        <v>37.921072000000002</v>
      </c>
      <c r="F28" s="36">
        <v>7.5842144000000005</v>
      </c>
      <c r="G28">
        <v>19</v>
      </c>
      <c r="H28" s="37">
        <v>5</v>
      </c>
    </row>
    <row r="29" spans="2:14" x14ac:dyDescent="0.3">
      <c r="C29" s="38"/>
      <c r="D29" s="39">
        <f>SUBTOTAL(109,Table20[Annual  Payroll])</f>
        <v>157889314</v>
      </c>
      <c r="E29" s="28"/>
      <c r="H29" s="37">
        <f>SUBTOTAL(101,Table20[Avrage length of Service])</f>
        <v>8.5</v>
      </c>
    </row>
  </sheetData>
  <phoneticPr fontId="5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8BB3B-1F0F-4FD0-AECE-FD7CEED3DBF4}">
  <dimension ref="B1:AJ29"/>
  <sheetViews>
    <sheetView showGridLines="0" workbookViewId="0"/>
  </sheetViews>
  <sheetFormatPr defaultColWidth="4.88671875" defaultRowHeight="14.4" x14ac:dyDescent="0.3"/>
  <cols>
    <col min="1" max="1" width="17.109375" customWidth="1"/>
  </cols>
  <sheetData>
    <row r="1" spans="2:36" ht="7.2" customHeight="1" thickBot="1" x14ac:dyDescent="0.35"/>
    <row r="2" spans="2:36" x14ac:dyDescent="0.3">
      <c r="B2" s="14"/>
      <c r="C2" s="15"/>
      <c r="D2" s="15"/>
      <c r="E2" s="15"/>
      <c r="F2" s="44" t="s">
        <v>165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1"/>
    </row>
    <row r="3" spans="2:36" x14ac:dyDescent="0.3">
      <c r="B3" s="16"/>
      <c r="C3" s="17"/>
      <c r="D3" s="17"/>
      <c r="E3" s="17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2:36" x14ac:dyDescent="0.3">
      <c r="B4" s="16"/>
      <c r="C4" s="17"/>
      <c r="D4" s="17"/>
      <c r="E4" s="17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2:36" x14ac:dyDescent="0.3">
      <c r="B5" s="16"/>
      <c r="C5" s="17"/>
      <c r="D5" s="17"/>
      <c r="E5" s="17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2:36" ht="15" thickBot="1" x14ac:dyDescent="0.35">
      <c r="B6" s="16"/>
      <c r="C6" s="17"/>
      <c r="D6" s="17"/>
      <c r="E6" s="17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2:36" x14ac:dyDescent="0.3"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3"/>
    </row>
    <row r="8" spans="2:36" x14ac:dyDescent="0.3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/>
    </row>
    <row r="9" spans="2:36" x14ac:dyDescent="0.3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6"/>
    </row>
    <row r="10" spans="2:36" x14ac:dyDescent="0.3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/>
    </row>
    <row r="11" spans="2:36" x14ac:dyDescent="0.3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6"/>
    </row>
    <row r="12" spans="2:36" x14ac:dyDescent="0.3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/>
    </row>
    <row r="13" spans="2:36" x14ac:dyDescent="0.3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6"/>
    </row>
    <row r="14" spans="2:36" x14ac:dyDescent="0.3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/>
    </row>
    <row r="15" spans="2:36" x14ac:dyDescent="0.3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6"/>
    </row>
    <row r="16" spans="2:36" x14ac:dyDescent="0.3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/>
    </row>
    <row r="17" spans="2:36" x14ac:dyDescent="0.3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/>
    </row>
    <row r="18" spans="2:36" x14ac:dyDescent="0.3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6"/>
    </row>
    <row r="19" spans="2:36" x14ac:dyDescent="0.3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/>
    </row>
    <row r="20" spans="2:36" x14ac:dyDescent="0.3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/>
    </row>
    <row r="21" spans="2:36" x14ac:dyDescent="0.3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6"/>
    </row>
    <row r="22" spans="2:36" x14ac:dyDescent="0.3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6"/>
    </row>
    <row r="23" spans="2:36" x14ac:dyDescent="0.3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/>
    </row>
    <row r="24" spans="2:36" x14ac:dyDescent="0.3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/>
    </row>
    <row r="25" spans="2:36" x14ac:dyDescent="0.3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/>
    </row>
    <row r="26" spans="2:36" x14ac:dyDescent="0.3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6"/>
    </row>
    <row r="27" spans="2:36" x14ac:dyDescent="0.3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6"/>
    </row>
    <row r="28" spans="2:36" x14ac:dyDescent="0.3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6"/>
    </row>
    <row r="29" spans="2:36" ht="15" thickBot="1" x14ac:dyDescent="0.35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9"/>
    </row>
  </sheetData>
  <mergeCells count="1">
    <mergeCell ref="F2:V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1759-DFF2-4893-8F72-20A667B7D2AE}">
  <dimension ref="C3:K28"/>
  <sheetViews>
    <sheetView workbookViewId="0">
      <selection activeCell="C3" sqref="C3:E28"/>
    </sheetView>
  </sheetViews>
  <sheetFormatPr defaultRowHeight="14.4" x14ac:dyDescent="0.3"/>
  <cols>
    <col min="3" max="3" width="12.6640625" customWidth="1"/>
    <col min="4" max="4" width="10.77734375" customWidth="1"/>
  </cols>
  <sheetData>
    <row r="3" spans="3:11" x14ac:dyDescent="0.3">
      <c r="C3" t="s">
        <v>166</v>
      </c>
    </row>
    <row r="4" spans="3:11" x14ac:dyDescent="0.3">
      <c r="C4" t="s">
        <v>2</v>
      </c>
      <c r="D4" t="s">
        <v>167</v>
      </c>
      <c r="E4" t="s">
        <v>127</v>
      </c>
      <c r="K4" t="s">
        <v>168</v>
      </c>
    </row>
    <row r="5" spans="3:11" x14ac:dyDescent="0.3">
      <c r="C5" t="s">
        <v>6</v>
      </c>
      <c r="D5" s="18">
        <v>0.88</v>
      </c>
      <c r="E5" s="20">
        <f>1-Table23[[#This Row],[Update %]]</f>
        <v>0.12</v>
      </c>
      <c r="K5" t="s">
        <v>169</v>
      </c>
    </row>
    <row r="6" spans="3:11" x14ac:dyDescent="0.3">
      <c r="C6" t="s">
        <v>7</v>
      </c>
      <c r="D6" s="18">
        <v>0.9</v>
      </c>
      <c r="E6" s="20">
        <f>1-Table23[[#This Row],[Update %]]</f>
        <v>9.9999999999999978E-2</v>
      </c>
      <c r="K6" t="s">
        <v>170</v>
      </c>
    </row>
    <row r="7" spans="3:11" x14ac:dyDescent="0.3">
      <c r="C7" t="s">
        <v>10</v>
      </c>
      <c r="D7" s="18">
        <v>0.7</v>
      </c>
      <c r="E7" s="20">
        <f>1-Table23[[#This Row],[Update %]]</f>
        <v>0.30000000000000004</v>
      </c>
      <c r="K7" t="s">
        <v>171</v>
      </c>
    </row>
    <row r="8" spans="3:11" x14ac:dyDescent="0.3">
      <c r="C8" t="s">
        <v>8</v>
      </c>
      <c r="D8" s="18">
        <v>0.98</v>
      </c>
      <c r="E8" s="20">
        <f>1-Table23[[#This Row],[Update %]]</f>
        <v>2.0000000000000018E-2</v>
      </c>
      <c r="K8" t="s">
        <v>172</v>
      </c>
    </row>
    <row r="9" spans="3:11" x14ac:dyDescent="0.3">
      <c r="C9" t="s">
        <v>9</v>
      </c>
      <c r="D9" s="18">
        <v>1</v>
      </c>
      <c r="E9" s="20">
        <f>1-Table23[[#This Row],[Update %]]</f>
        <v>0</v>
      </c>
    </row>
    <row r="10" spans="3:11" x14ac:dyDescent="0.3">
      <c r="C10" t="s">
        <v>5</v>
      </c>
      <c r="D10" s="18">
        <v>0.45</v>
      </c>
      <c r="E10" s="20">
        <f>1-Table23[[#This Row],[Update %]]</f>
        <v>0.55000000000000004</v>
      </c>
    </row>
    <row r="11" spans="3:11" x14ac:dyDescent="0.3">
      <c r="D11" s="18">
        <f>SUBTOTAL(101,Table23[Update %])</f>
        <v>0.81833333333333336</v>
      </c>
    </row>
    <row r="13" spans="3:11" x14ac:dyDescent="0.3">
      <c r="D13" s="20">
        <f>Table23[[#Totals],[Update %]]</f>
        <v>0.81833333333333336</v>
      </c>
    </row>
    <row r="18" spans="3:5" x14ac:dyDescent="0.3">
      <c r="C18" t="s">
        <v>168</v>
      </c>
    </row>
    <row r="19" spans="3:5" x14ac:dyDescent="0.3">
      <c r="C19" t="s">
        <v>2</v>
      </c>
      <c r="D19" t="s">
        <v>167</v>
      </c>
      <c r="E19" t="s">
        <v>127</v>
      </c>
    </row>
    <row r="20" spans="3:5" x14ac:dyDescent="0.3">
      <c r="C20" t="s">
        <v>6</v>
      </c>
      <c r="D20" s="18">
        <v>0.8</v>
      </c>
      <c r="E20" s="20">
        <f>1-Table2325[[#This Row],[Update %]]</f>
        <v>0.19999999999999996</v>
      </c>
    </row>
    <row r="21" spans="3:5" x14ac:dyDescent="0.3">
      <c r="C21" t="s">
        <v>7</v>
      </c>
      <c r="D21" s="18">
        <v>0.99</v>
      </c>
      <c r="E21" s="20">
        <f>1-Table2325[[#This Row],[Update %]]</f>
        <v>1.0000000000000009E-2</v>
      </c>
    </row>
    <row r="22" spans="3:5" x14ac:dyDescent="0.3">
      <c r="C22" t="s">
        <v>10</v>
      </c>
      <c r="D22" s="18">
        <v>0.3</v>
      </c>
      <c r="E22" s="20">
        <f>1-Table2325[[#This Row],[Update %]]</f>
        <v>0.7</v>
      </c>
    </row>
    <row r="23" spans="3:5" x14ac:dyDescent="0.3">
      <c r="C23" t="s">
        <v>8</v>
      </c>
      <c r="D23" s="18">
        <v>0.98</v>
      </c>
      <c r="E23" s="20">
        <f>1-Table2325[[#This Row],[Update %]]</f>
        <v>2.0000000000000018E-2</v>
      </c>
    </row>
    <row r="24" spans="3:5" x14ac:dyDescent="0.3">
      <c r="C24" t="s">
        <v>9</v>
      </c>
      <c r="D24" s="18">
        <v>0.88</v>
      </c>
      <c r="E24" s="20">
        <f>1-Table2325[[#This Row],[Update %]]</f>
        <v>0.12</v>
      </c>
    </row>
    <row r="25" spans="3:5" x14ac:dyDescent="0.3">
      <c r="C25" t="s">
        <v>5</v>
      </c>
      <c r="D25" s="18">
        <v>0.7</v>
      </c>
      <c r="E25" s="20">
        <f>1-Table2325[[#This Row],[Update %]]</f>
        <v>0.30000000000000004</v>
      </c>
    </row>
    <row r="26" spans="3:5" x14ac:dyDescent="0.3">
      <c r="D26" s="18">
        <f>SUBTOTAL(101,Table2325[Update %])</f>
        <v>0.77499999999999991</v>
      </c>
    </row>
    <row r="28" spans="3:5" x14ac:dyDescent="0.3">
      <c r="D28" s="20">
        <f>Table2325[[#Totals],[Update %]]</f>
        <v>0.77499999999999991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A3D8-1ECD-4252-BF75-710E71E8B8F0}">
  <dimension ref="B1:AR29"/>
  <sheetViews>
    <sheetView showGridLines="0" tabSelected="1" zoomScaleNormal="100" workbookViewId="0"/>
  </sheetViews>
  <sheetFormatPr defaultColWidth="4.88671875" defaultRowHeight="14.4" x14ac:dyDescent="0.3"/>
  <cols>
    <col min="1" max="1" width="17.109375" customWidth="1"/>
    <col min="43" max="43" width="11.77734375" bestFit="1" customWidth="1"/>
    <col min="44" max="44" width="11" bestFit="1" customWidth="1"/>
  </cols>
  <sheetData>
    <row r="1" spans="2:44" ht="7.2" customHeight="1" thickBot="1" x14ac:dyDescent="0.35"/>
    <row r="2" spans="2:44" x14ac:dyDescent="0.3">
      <c r="B2" s="14"/>
      <c r="C2" s="15"/>
      <c r="D2" s="15"/>
      <c r="E2" s="15"/>
      <c r="F2" s="44" t="s">
        <v>0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1"/>
    </row>
    <row r="3" spans="2:44" x14ac:dyDescent="0.3">
      <c r="B3" s="16"/>
      <c r="C3" s="17"/>
      <c r="D3" s="17"/>
      <c r="E3" s="17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  <c r="AQ3" t="s">
        <v>14</v>
      </c>
      <c r="AR3" s="20">
        <v>0.3</v>
      </c>
    </row>
    <row r="4" spans="2:44" x14ac:dyDescent="0.3">
      <c r="B4" s="16"/>
      <c r="C4" s="17"/>
      <c r="D4" s="17"/>
      <c r="E4" s="17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  <c r="AQ4" t="s">
        <v>12</v>
      </c>
      <c r="AR4" t="s">
        <v>13</v>
      </c>
    </row>
    <row r="5" spans="2:44" x14ac:dyDescent="0.3">
      <c r="B5" s="16"/>
      <c r="C5" s="17"/>
      <c r="D5" s="17"/>
      <c r="E5" s="17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  <c r="AQ5" s="18">
        <f>IF(Data_HR!E6&lt;HR!$AR$3,Data_HR!E6,NA())</f>
        <v>0.29032258064516131</v>
      </c>
      <c r="AR5" s="18" t="e">
        <f>IF(Data_HR!E6&gt;=HR!$AR$3,Data_HR!E6,NA())</f>
        <v>#N/A</v>
      </c>
    </row>
    <row r="6" spans="2:44" ht="15" thickBot="1" x14ac:dyDescent="0.35">
      <c r="B6" s="16"/>
      <c r="C6" s="17"/>
      <c r="D6" s="17"/>
      <c r="E6" s="17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  <c r="AQ6" s="18" t="e">
        <f>IF(Data_HR!E7&lt;=HR!$AR$3,Data_HR!E7,NA())</f>
        <v>#N/A</v>
      </c>
      <c r="AR6" s="18">
        <f>IF(Data_HR!E7&gt;=HR!$AR$3,Data_HR!E7,NA())</f>
        <v>0.33613445378151263</v>
      </c>
    </row>
    <row r="7" spans="2:44" x14ac:dyDescent="0.3"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3"/>
      <c r="AQ7" s="18">
        <f>IF(Data_HR!E8&lt;=HR!$AR$3,Data_HR!E8,NA())</f>
        <v>0.13357400722021662</v>
      </c>
      <c r="AR7" s="18" t="e">
        <f>IF(Data_HR!E8&gt;=HR!$AR$3,Data_HR!E8,NA())</f>
        <v>#N/A</v>
      </c>
    </row>
    <row r="8" spans="2:44" x14ac:dyDescent="0.3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/>
      <c r="AQ8" s="18">
        <f>IF(Data_HR!E9&lt;=HR!$AR$3,Data_HR!E9,NA())</f>
        <v>0.29411764705882354</v>
      </c>
      <c r="AR8" s="18" t="e">
        <f>IF(Data_HR!E9&gt;=HR!$AR$3,Data_HR!E9,NA())</f>
        <v>#N/A</v>
      </c>
    </row>
    <row r="9" spans="2:44" x14ac:dyDescent="0.3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6"/>
      <c r="AQ9" s="18" t="e">
        <f>IF(Data_HR!E10&lt;=HR!$AR$3,Data_HR!E10,NA())</f>
        <v>#N/A</v>
      </c>
      <c r="AR9" s="18">
        <f>IF(Data_HR!E10&gt;=HR!$AR$3,Data_HR!E10,NA())</f>
        <v>0.56204379562043794</v>
      </c>
    </row>
    <row r="10" spans="2:44" x14ac:dyDescent="0.3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/>
      <c r="AQ10" s="18" t="e">
        <f>IF(Data_HR!E11&lt;=HR!$AR$3,Data_HR!E11,NA())</f>
        <v>#N/A</v>
      </c>
      <c r="AR10" s="18">
        <f>IF(Data_HR!E11&gt;=HR!$AR$3,Data_HR!E11,NA())</f>
        <v>0.30303030303030304</v>
      </c>
    </row>
    <row r="11" spans="2:44" x14ac:dyDescent="0.3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6"/>
      <c r="AQ11" s="18"/>
    </row>
    <row r="12" spans="2:44" x14ac:dyDescent="0.3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/>
    </row>
    <row r="13" spans="2:44" x14ac:dyDescent="0.3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6"/>
    </row>
    <row r="14" spans="2:44" x14ac:dyDescent="0.3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/>
    </row>
    <row r="15" spans="2:44" x14ac:dyDescent="0.3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6"/>
    </row>
    <row r="16" spans="2:44" x14ac:dyDescent="0.3">
      <c r="B16" s="41" t="s">
        <v>16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/>
    </row>
    <row r="17" spans="2:36" ht="15" customHeight="1" x14ac:dyDescent="0.3"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/>
    </row>
    <row r="18" spans="2:36" ht="15" customHeight="1" x14ac:dyDescent="0.3"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6"/>
    </row>
    <row r="19" spans="2:36" ht="15" customHeight="1" x14ac:dyDescent="0.3"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/>
    </row>
    <row r="20" spans="2:36" ht="15" customHeight="1" x14ac:dyDescent="0.3"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/>
    </row>
    <row r="21" spans="2:36" ht="15" customHeight="1" x14ac:dyDescent="0.3"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6"/>
    </row>
    <row r="22" spans="2:36" ht="15" customHeight="1" x14ac:dyDescent="0.3"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6"/>
    </row>
    <row r="23" spans="2:36" ht="15" customHeight="1" x14ac:dyDescent="0.3"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/>
    </row>
    <row r="24" spans="2:36" ht="15" customHeight="1" x14ac:dyDescent="0.3"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/>
    </row>
    <row r="25" spans="2:36" ht="15" customHeight="1" x14ac:dyDescent="0.3">
      <c r="B25" s="41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/>
    </row>
    <row r="26" spans="2:36" ht="15" customHeight="1" x14ac:dyDescent="0.3"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6"/>
    </row>
    <row r="27" spans="2:36" ht="15" customHeight="1" x14ac:dyDescent="0.3">
      <c r="B27" s="41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6"/>
    </row>
    <row r="28" spans="2:36" ht="15" customHeight="1" x14ac:dyDescent="0.3">
      <c r="B28" s="41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6"/>
    </row>
    <row r="29" spans="2:36" ht="15" thickBot="1" x14ac:dyDescent="0.35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9"/>
    </row>
  </sheetData>
  <mergeCells count="1">
    <mergeCell ref="F2:V6"/>
  </mergeCells>
  <pageMargins left="0.7" right="0.7" top="0.75" bottom="0.75" header="0.3" footer="0.3"/>
  <pageSetup paperSize="9" scale="7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4524-038D-4664-94A6-6798CB084DC6}">
  <dimension ref="B1:AJ29"/>
  <sheetViews>
    <sheetView showGridLines="0" workbookViewId="0"/>
  </sheetViews>
  <sheetFormatPr defaultColWidth="4.88671875" defaultRowHeight="14.4" x14ac:dyDescent="0.3"/>
  <cols>
    <col min="1" max="1" width="17.109375" customWidth="1"/>
  </cols>
  <sheetData>
    <row r="1" spans="2:36" ht="7.2" customHeight="1" thickBot="1" x14ac:dyDescent="0.35"/>
    <row r="2" spans="2:36" x14ac:dyDescent="0.3">
      <c r="B2" s="14"/>
      <c r="C2" s="15"/>
      <c r="D2" s="15"/>
      <c r="E2" s="15"/>
      <c r="F2" s="44" t="s">
        <v>58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1"/>
    </row>
    <row r="3" spans="2:36" x14ac:dyDescent="0.3">
      <c r="B3" s="16"/>
      <c r="C3" s="17"/>
      <c r="D3" s="17"/>
      <c r="E3" s="17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2:36" x14ac:dyDescent="0.3">
      <c r="B4" s="16"/>
      <c r="C4" s="17"/>
      <c r="D4" s="17"/>
      <c r="E4" s="17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2:36" x14ac:dyDescent="0.3">
      <c r="B5" s="16"/>
      <c r="C5" s="17"/>
      <c r="D5" s="17"/>
      <c r="E5" s="17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2:36" ht="15" thickBot="1" x14ac:dyDescent="0.35">
      <c r="B6" s="16"/>
      <c r="C6" s="17"/>
      <c r="D6" s="17"/>
      <c r="E6" s="17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2:36" x14ac:dyDescent="0.3"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3"/>
    </row>
    <row r="8" spans="2:36" x14ac:dyDescent="0.3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/>
    </row>
    <row r="9" spans="2:36" x14ac:dyDescent="0.3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6"/>
    </row>
    <row r="10" spans="2:36" x14ac:dyDescent="0.3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/>
    </row>
    <row r="11" spans="2:36" x14ac:dyDescent="0.3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6"/>
    </row>
    <row r="12" spans="2:36" x14ac:dyDescent="0.3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/>
    </row>
    <row r="13" spans="2:36" x14ac:dyDescent="0.3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6"/>
    </row>
    <row r="14" spans="2:36" x14ac:dyDescent="0.3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/>
    </row>
    <row r="15" spans="2:36" x14ac:dyDescent="0.3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6"/>
    </row>
    <row r="16" spans="2:36" x14ac:dyDescent="0.3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/>
    </row>
    <row r="17" spans="2:36" x14ac:dyDescent="0.3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/>
    </row>
    <row r="18" spans="2:36" x14ac:dyDescent="0.3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6"/>
    </row>
    <row r="19" spans="2:36" x14ac:dyDescent="0.3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/>
    </row>
    <row r="20" spans="2:36" x14ac:dyDescent="0.3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/>
    </row>
    <row r="21" spans="2:36" x14ac:dyDescent="0.3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6"/>
    </row>
    <row r="22" spans="2:36" x14ac:dyDescent="0.3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6"/>
    </row>
    <row r="23" spans="2:36" x14ac:dyDescent="0.3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/>
    </row>
    <row r="24" spans="2:36" x14ac:dyDescent="0.3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/>
    </row>
    <row r="25" spans="2:36" x14ac:dyDescent="0.3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/>
    </row>
    <row r="26" spans="2:36" x14ac:dyDescent="0.3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6"/>
    </row>
    <row r="27" spans="2:36" x14ac:dyDescent="0.3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6"/>
    </row>
    <row r="28" spans="2:36" x14ac:dyDescent="0.3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6"/>
    </row>
    <row r="29" spans="2:36" ht="15" thickBot="1" x14ac:dyDescent="0.35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9"/>
    </row>
  </sheetData>
  <mergeCells count="1">
    <mergeCell ref="F2:V6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050C1-6A17-41C0-9E13-D990B34B6EC3}">
  <dimension ref="B4:M15"/>
  <sheetViews>
    <sheetView workbookViewId="0">
      <selection activeCell="I20" sqref="I20"/>
    </sheetView>
  </sheetViews>
  <sheetFormatPr defaultRowHeight="14.4" x14ac:dyDescent="0.3"/>
  <cols>
    <col min="2" max="2" width="9.6640625" customWidth="1"/>
    <col min="3" max="3" width="17.77734375" customWidth="1"/>
    <col min="4" max="5" width="13.109375" customWidth="1"/>
    <col min="6" max="6" width="11.21875" customWidth="1"/>
    <col min="7" max="8" width="10.5546875" bestFit="1" customWidth="1"/>
    <col min="9" max="9" width="12.5546875" customWidth="1"/>
    <col min="13" max="13" width="10.5546875" bestFit="1" customWidth="1"/>
  </cols>
  <sheetData>
    <row r="4" spans="2:13" x14ac:dyDescent="0.3">
      <c r="B4" t="s">
        <v>178</v>
      </c>
      <c r="C4" t="s">
        <v>173</v>
      </c>
      <c r="D4" t="s">
        <v>179</v>
      </c>
      <c r="E4" t="s">
        <v>195</v>
      </c>
      <c r="F4" t="s">
        <v>174</v>
      </c>
      <c r="G4" t="s">
        <v>175</v>
      </c>
      <c r="H4" t="s">
        <v>176</v>
      </c>
      <c r="I4" t="s">
        <v>177</v>
      </c>
      <c r="L4" t="s">
        <v>196</v>
      </c>
      <c r="M4">
        <f>COUNTIF(Table29[Statues],L4)</f>
        <v>3</v>
      </c>
    </row>
    <row r="5" spans="2:13" x14ac:dyDescent="0.3">
      <c r="B5">
        <v>1</v>
      </c>
      <c r="C5" t="s">
        <v>180</v>
      </c>
      <c r="D5" s="18">
        <v>0.56000000000000005</v>
      </c>
      <c r="E5" s="18">
        <f>1-Table29[[#This Row],[Progress %]]</f>
        <v>0.43999999999999995</v>
      </c>
      <c r="F5" t="s">
        <v>196</v>
      </c>
      <c r="G5" s="43">
        <v>43831</v>
      </c>
      <c r="H5" s="43">
        <v>43945</v>
      </c>
      <c r="I5" t="s">
        <v>190</v>
      </c>
      <c r="L5" t="s">
        <v>197</v>
      </c>
      <c r="M5">
        <f>COUNTIF(Table29[Statues],L5)</f>
        <v>5</v>
      </c>
    </row>
    <row r="6" spans="2:13" x14ac:dyDescent="0.3">
      <c r="B6">
        <v>2</v>
      </c>
      <c r="C6" t="s">
        <v>181</v>
      </c>
      <c r="D6" s="18">
        <v>0.62</v>
      </c>
      <c r="E6" s="18">
        <f>1-Table29[[#This Row],[Progress %]]</f>
        <v>0.38</v>
      </c>
      <c r="F6" t="s">
        <v>196</v>
      </c>
      <c r="G6" s="43">
        <v>43831</v>
      </c>
      <c r="H6" s="43">
        <v>43998</v>
      </c>
      <c r="I6" t="s">
        <v>191</v>
      </c>
      <c r="L6" t="s">
        <v>90</v>
      </c>
      <c r="M6">
        <f>COUNTIF(Table29[Statues],L6)</f>
        <v>2</v>
      </c>
    </row>
    <row r="7" spans="2:13" x14ac:dyDescent="0.3">
      <c r="B7">
        <v>3</v>
      </c>
      <c r="C7" t="s">
        <v>182</v>
      </c>
      <c r="D7" s="18">
        <v>0.28000000000000003</v>
      </c>
      <c r="E7" s="18">
        <f>1-Table29[[#This Row],[Progress %]]</f>
        <v>0.72</v>
      </c>
      <c r="F7" t="s">
        <v>197</v>
      </c>
      <c r="G7" s="43">
        <v>43831</v>
      </c>
      <c r="H7" s="43">
        <v>43950</v>
      </c>
      <c r="I7" t="s">
        <v>190</v>
      </c>
    </row>
    <row r="8" spans="2:13" x14ac:dyDescent="0.3">
      <c r="B8">
        <v>4</v>
      </c>
      <c r="C8" t="s">
        <v>183</v>
      </c>
      <c r="D8" s="18">
        <v>0.89</v>
      </c>
      <c r="E8" s="18">
        <f>1-Table29[[#This Row],[Progress %]]</f>
        <v>0.10999999999999999</v>
      </c>
      <c r="F8" t="s">
        <v>197</v>
      </c>
      <c r="G8" s="43">
        <v>43831</v>
      </c>
      <c r="H8" s="43">
        <v>43882</v>
      </c>
      <c r="I8" t="s">
        <v>192</v>
      </c>
      <c r="L8" t="s">
        <v>190</v>
      </c>
      <c r="M8">
        <f>COUNTIF(Table29[Owner],L8)</f>
        <v>3</v>
      </c>
    </row>
    <row r="9" spans="2:13" x14ac:dyDescent="0.3">
      <c r="B9">
        <v>5</v>
      </c>
      <c r="C9" t="s">
        <v>184</v>
      </c>
      <c r="D9" s="18">
        <v>1</v>
      </c>
      <c r="E9" s="18">
        <f>1-Table29[[#This Row],[Progress %]]</f>
        <v>0</v>
      </c>
      <c r="F9" t="s">
        <v>196</v>
      </c>
      <c r="G9" s="43">
        <v>43831</v>
      </c>
      <c r="H9" s="43">
        <v>43834</v>
      </c>
      <c r="I9" t="s">
        <v>193</v>
      </c>
      <c r="L9" t="s">
        <v>191</v>
      </c>
      <c r="M9">
        <f>COUNTIF(Table29[Owner],L9)</f>
        <v>1</v>
      </c>
    </row>
    <row r="10" spans="2:13" x14ac:dyDescent="0.3">
      <c r="B10">
        <v>6</v>
      </c>
      <c r="C10" t="s">
        <v>185</v>
      </c>
      <c r="D10" s="18">
        <v>0.66</v>
      </c>
      <c r="E10" s="18">
        <f>1-Table29[[#This Row],[Progress %]]</f>
        <v>0.33999999999999997</v>
      </c>
      <c r="F10" t="s">
        <v>197</v>
      </c>
      <c r="G10" s="43">
        <v>43831</v>
      </c>
      <c r="H10" s="43">
        <v>43847</v>
      </c>
      <c r="I10" t="s">
        <v>192</v>
      </c>
      <c r="L10" t="s">
        <v>192</v>
      </c>
      <c r="M10">
        <f>COUNTIF(Table29[Owner],L10)</f>
        <v>2</v>
      </c>
    </row>
    <row r="11" spans="2:13" x14ac:dyDescent="0.3">
      <c r="B11">
        <v>7</v>
      </c>
      <c r="C11" t="s">
        <v>186</v>
      </c>
      <c r="D11" s="18">
        <v>0.61</v>
      </c>
      <c r="E11" s="18">
        <f>1-Table29[[#This Row],[Progress %]]</f>
        <v>0.39</v>
      </c>
      <c r="F11" t="s">
        <v>197</v>
      </c>
      <c r="G11" s="43">
        <v>43831</v>
      </c>
      <c r="H11" s="43">
        <v>43861</v>
      </c>
      <c r="I11" t="s">
        <v>193</v>
      </c>
      <c r="L11" t="s">
        <v>193</v>
      </c>
      <c r="M11">
        <f>COUNTIF(Table29[Owner],L11)</f>
        <v>4</v>
      </c>
    </row>
    <row r="12" spans="2:13" x14ac:dyDescent="0.3">
      <c r="B12">
        <v>8</v>
      </c>
      <c r="C12" t="s">
        <v>187</v>
      </c>
      <c r="D12" s="18">
        <v>0.37</v>
      </c>
      <c r="E12" s="18">
        <f>1-Table29[[#This Row],[Progress %]]</f>
        <v>0.63</v>
      </c>
      <c r="F12" t="s">
        <v>197</v>
      </c>
      <c r="G12" s="43">
        <v>43831</v>
      </c>
      <c r="H12" s="43">
        <v>43963</v>
      </c>
      <c r="I12" t="s">
        <v>193</v>
      </c>
    </row>
    <row r="13" spans="2:13" x14ac:dyDescent="0.3">
      <c r="B13">
        <v>9</v>
      </c>
      <c r="C13" t="s">
        <v>188</v>
      </c>
      <c r="D13" s="18">
        <v>0.88</v>
      </c>
      <c r="E13" s="18">
        <f>1-Table29[[#This Row],[Progress %]]</f>
        <v>0.12</v>
      </c>
      <c r="F13" t="s">
        <v>90</v>
      </c>
      <c r="G13" s="43">
        <v>43831</v>
      </c>
      <c r="H13" s="43">
        <v>44178</v>
      </c>
      <c r="I13" t="s">
        <v>193</v>
      </c>
    </row>
    <row r="14" spans="2:13" x14ac:dyDescent="0.3">
      <c r="B14">
        <v>10</v>
      </c>
      <c r="C14" t="s">
        <v>189</v>
      </c>
      <c r="D14" s="18">
        <v>0.04</v>
      </c>
      <c r="E14" s="18">
        <f>1-Table29[[#This Row],[Progress %]]</f>
        <v>0.96</v>
      </c>
      <c r="F14" t="s">
        <v>90</v>
      </c>
      <c r="G14" s="43">
        <v>43831</v>
      </c>
      <c r="H14" s="43">
        <v>43957</v>
      </c>
      <c r="I14" t="s">
        <v>190</v>
      </c>
    </row>
    <row r="15" spans="2:13" x14ac:dyDescent="0.3">
      <c r="D15" s="38">
        <f>SUBTOTAL(101,Table29[Progress %])</f>
        <v>0.59099999999999997</v>
      </c>
      <c r="E15" s="38">
        <f>SUBTOTAL(101,Table29[Helper])</f>
        <v>0.40899999999999997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Data_HR</vt:lpstr>
      <vt:lpstr>Data Talent Acquisition</vt:lpstr>
      <vt:lpstr>Data_Training</vt:lpstr>
      <vt:lpstr>Data_Employee Relation</vt:lpstr>
      <vt:lpstr>Employee Relation</vt:lpstr>
      <vt:lpstr>Data_OD</vt:lpstr>
      <vt:lpstr>HR</vt:lpstr>
      <vt:lpstr>Talent Acqusition</vt:lpstr>
      <vt:lpstr>Data_initiatives</vt:lpstr>
      <vt:lpstr>initiatives</vt:lpstr>
      <vt:lpstr>Training</vt:lpstr>
      <vt:lpstr>HR!Print_Area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Mousa Al-Faify</dc:creator>
  <cp:lastModifiedBy>Mousa Al-Faify</cp:lastModifiedBy>
  <cp:lastPrinted>2020-06-12T07:28:41Z</cp:lastPrinted>
  <dcterms:created xsi:type="dcterms:W3CDTF">2020-06-05T07:37:54Z</dcterms:created>
  <dcterms:modified xsi:type="dcterms:W3CDTF">2020-07-07T19:29:38Z</dcterms:modified>
</cp:coreProperties>
</file>