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2.xml" ContentType="application/vnd.openxmlformats-officedocument.spreadsheetml.table+xml"/>
  <Override PartName="/xl/tables/table3.xml" ContentType="application/vnd.openxmlformats-officedocument.spreadsheetml.table+xml"/>
  <Override PartName="/xl/drawings/drawing3.xml" ContentType="application/vnd.openxmlformats-officedocument.drawing+xml"/>
  <Override PartName="/xl/tables/table4.xml" ContentType="application/vnd.openxmlformats-officedocument.spreadsheetml.table+xml"/>
  <Override PartName="/xl/slicers/slicer2.xml" ContentType="application/vnd.ms-excel.slicer+xml"/>
  <Override PartName="/xl/drawings/drawing4.xml" ContentType="application/vnd.openxmlformats-officedocument.drawing+xml"/>
  <Override PartName="/xl/tables/table5.xml" ContentType="application/vnd.openxmlformats-officedocument.spreadsheetml.table+xml"/>
  <Override PartName="/xl/slicers/slicer3.xml" ContentType="application/vnd.ms-excel.slicer+xml"/>
  <Override PartName="/xl/drawings/drawing5.xml" ContentType="application/vnd.openxmlformats-officedocument.drawing+xml"/>
  <Override PartName="/xl/tables/table6.xml" ContentType="application/vnd.openxmlformats-officedocument.spreadsheetml.table+xml"/>
  <Override PartName="/xl/slicers/slicer4.xml" ContentType="application/vnd.ms-excel.slicer+xml"/>
  <Override PartName="/xl/drawings/drawing6.xml" ContentType="application/vnd.openxmlformats-officedocument.drawing+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slicers/slicer5.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Leyla\Desktop\Ахмед\"/>
    </mc:Choice>
  </mc:AlternateContent>
  <xr:revisionPtr revIDLastSave="0" documentId="13_ncr:1_{120FA8AA-1E46-4F8B-BA15-164D05FA3AAD}" xr6:coauthVersionLast="47" xr6:coauthVersionMax="47" xr10:uidLastSave="{00000000-0000-0000-0000-000000000000}"/>
  <bookViews>
    <workbookView xWindow="-108" yWindow="-108" windowWidth="23256" windowHeight="12456" firstSheet="4" activeTab="13" xr2:uid="{8BDC683B-E581-487D-BA2F-DCD0F9795C68}"/>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8" r:id="rId8"/>
    <sheet name="Sheet9" sheetId="9" r:id="rId9"/>
    <sheet name="Sheet10" sheetId="10" r:id="rId10"/>
    <sheet name="Sheet11" sheetId="11" r:id="rId11"/>
    <sheet name="14" sheetId="12" r:id="rId12"/>
    <sheet name="Sheet13" sheetId="14" r:id="rId13"/>
    <sheet name="Sheet12" sheetId="13" r:id="rId14"/>
  </sheets>
  <definedNames>
    <definedName name="Slicer_Column1">#N/A</definedName>
    <definedName name="Slicer_Column3">#N/A</definedName>
    <definedName name="Slicer_Возвр_катег">#N/A</definedName>
    <definedName name="Slicer_Должность">#N/A</definedName>
    <definedName name="Slicer_Сотрудник">#N/A</definedName>
    <definedName name="Slicer_Сотрудник1">#N/A</definedName>
    <definedName name="Slicer_Стаж_а_годах">#N/A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5"/>
        <x14:slicerCache r:id="rId16"/>
        <x14:slicerCache r:id="rId17"/>
        <x14:slicerCache r:id="rId18"/>
        <x14:slicerCache r:id="rId19"/>
        <x14:slicerCache r:id="rId20"/>
        <x14:slicerCache r:id="rId21"/>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3" i="13" l="1"/>
  <c r="C4" i="13"/>
  <c r="D4" i="13"/>
  <c r="E4" i="13"/>
  <c r="F4" i="13"/>
  <c r="G4" i="13"/>
  <c r="H4" i="13"/>
  <c r="I4" i="13"/>
  <c r="J4" i="13"/>
  <c r="K4" i="13"/>
  <c r="L4" i="13"/>
  <c r="C5" i="13"/>
  <c r="D5" i="13"/>
  <c r="E5" i="13"/>
  <c r="F5" i="13"/>
  <c r="G5" i="13"/>
  <c r="H5" i="13"/>
  <c r="I5" i="13"/>
  <c r="J5" i="13"/>
  <c r="K5" i="13"/>
  <c r="L5" i="13"/>
  <c r="C6" i="13"/>
  <c r="D6" i="13"/>
  <c r="E6" i="13"/>
  <c r="F6" i="13"/>
  <c r="G6" i="13"/>
  <c r="H6" i="13"/>
  <c r="I6" i="13"/>
  <c r="J6" i="13"/>
  <c r="K6" i="13"/>
  <c r="L6" i="13"/>
  <c r="C7" i="13"/>
  <c r="D7" i="13"/>
  <c r="E7" i="13"/>
  <c r="F7" i="13"/>
  <c r="G7" i="13"/>
  <c r="H7" i="13"/>
  <c r="I7" i="13"/>
  <c r="J7" i="13"/>
  <c r="K7" i="13"/>
  <c r="L7" i="13"/>
  <c r="C8" i="13"/>
  <c r="D8" i="13"/>
  <c r="E8" i="13"/>
  <c r="F8" i="13"/>
  <c r="G8" i="13"/>
  <c r="H8" i="13"/>
  <c r="I8" i="13"/>
  <c r="J8" i="13"/>
  <c r="K8" i="13"/>
  <c r="L8" i="13"/>
  <c r="C9" i="13"/>
  <c r="D9" i="13"/>
  <c r="E9" i="13"/>
  <c r="F9" i="13"/>
  <c r="G9" i="13"/>
  <c r="H9" i="13"/>
  <c r="I9" i="13"/>
  <c r="J9" i="13"/>
  <c r="K9" i="13"/>
  <c r="L9" i="13"/>
  <c r="C10" i="13"/>
  <c r="D10" i="13"/>
  <c r="E10" i="13"/>
  <c r="F10" i="13"/>
  <c r="G10" i="13"/>
  <c r="H10" i="13"/>
  <c r="I10" i="13"/>
  <c r="J10" i="13"/>
  <c r="K10" i="13"/>
  <c r="L10" i="13"/>
  <c r="C11" i="13"/>
  <c r="D11" i="13"/>
  <c r="E11" i="13"/>
  <c r="F11" i="13"/>
  <c r="G11" i="13"/>
  <c r="H11" i="13"/>
  <c r="I11" i="13"/>
  <c r="J11" i="13"/>
  <c r="K11" i="13"/>
  <c r="L11" i="13"/>
  <c r="C12" i="13"/>
  <c r="D12" i="13"/>
  <c r="E12" i="13"/>
  <c r="F12" i="13"/>
  <c r="G12" i="13"/>
  <c r="H12" i="13"/>
  <c r="I12" i="13"/>
  <c r="J12" i="13"/>
  <c r="K12" i="13"/>
  <c r="L12" i="13"/>
  <c r="D3" i="13"/>
  <c r="E3" i="13"/>
  <c r="F3" i="13"/>
  <c r="G3" i="13"/>
  <c r="H3" i="13"/>
  <c r="I3" i="13"/>
  <c r="J3" i="13"/>
  <c r="K3" i="13"/>
  <c r="L3" i="13"/>
  <c r="D19" i="12"/>
  <c r="I2" i="12"/>
  <c r="J2" i="12" s="1"/>
  <c r="I3" i="12"/>
  <c r="J3" i="12" s="1"/>
  <c r="I4" i="12"/>
  <c r="J4" i="12" s="1"/>
  <c r="I5" i="12"/>
  <c r="J5" i="12" s="1"/>
  <c r="I6" i="12"/>
  <c r="J6" i="12" s="1"/>
  <c r="I7" i="12"/>
  <c r="J7" i="12" s="1"/>
  <c r="I8" i="12"/>
  <c r="J8" i="12" s="1"/>
  <c r="I9" i="12"/>
  <c r="J9" i="12" s="1"/>
  <c r="I10" i="12"/>
  <c r="J10" i="12" s="1"/>
  <c r="I11" i="12"/>
  <c r="J11" i="12" s="1"/>
  <c r="D2" i="12"/>
  <c r="D3" i="12"/>
  <c r="D4" i="12"/>
  <c r="D5" i="12"/>
  <c r="D6" i="12"/>
  <c r="D7" i="12"/>
  <c r="D8" i="12"/>
  <c r="D9" i="12"/>
  <c r="D10" i="12"/>
  <c r="D11" i="12"/>
  <c r="D12" i="12"/>
  <c r="D13" i="12"/>
  <c r="B17" i="11"/>
  <c r="B18" i="11"/>
  <c r="B19" i="11"/>
  <c r="B20" i="11"/>
  <c r="B21" i="11"/>
  <c r="B22" i="11"/>
  <c r="B23" i="11"/>
  <c r="B16" i="11"/>
  <c r="B14" i="11"/>
  <c r="B11" i="10"/>
  <c r="H3" i="10"/>
  <c r="H4" i="10"/>
  <c r="H5" i="10"/>
  <c r="H6" i="10"/>
  <c r="H7" i="10"/>
  <c r="H8" i="10"/>
  <c r="H2" i="10"/>
  <c r="G3" i="10"/>
  <c r="G4" i="10"/>
  <c r="G5" i="10"/>
  <c r="G6" i="10"/>
  <c r="G7" i="10"/>
  <c r="G8" i="10"/>
  <c r="G2" i="10"/>
  <c r="F3" i="10"/>
  <c r="F4" i="10"/>
  <c r="F5" i="10"/>
  <c r="F6" i="10"/>
  <c r="F7" i="10"/>
  <c r="F8" i="10"/>
  <c r="F2" i="10"/>
  <c r="E3" i="10"/>
  <c r="E4" i="10"/>
  <c r="E5" i="10"/>
  <c r="E6" i="10"/>
  <c r="E7" i="10"/>
  <c r="E8" i="10"/>
  <c r="E2" i="10"/>
  <c r="D3" i="10"/>
  <c r="D4" i="10"/>
  <c r="D5" i="10"/>
  <c r="D6" i="10"/>
  <c r="D7" i="10"/>
  <c r="D8" i="10"/>
  <c r="D2" i="10"/>
  <c r="C3" i="10"/>
  <c r="C4" i="10"/>
  <c r="C5" i="10"/>
  <c r="C6" i="10"/>
  <c r="C7" i="10"/>
  <c r="C8" i="10"/>
  <c r="C2" i="10"/>
  <c r="F8" i="9"/>
  <c r="H2" i="9"/>
  <c r="G2" i="9"/>
  <c r="D13" i="9"/>
  <c r="B13" i="9"/>
  <c r="F2" i="9" s="1"/>
  <c r="E3" i="9"/>
  <c r="E4" i="9"/>
  <c r="E5" i="9"/>
  <c r="E6" i="9"/>
  <c r="E7" i="9"/>
  <c r="E8" i="9"/>
  <c r="E9" i="9"/>
  <c r="E10" i="9"/>
  <c r="E2" i="9"/>
  <c r="B17" i="9"/>
  <c r="F6" i="9" s="1"/>
  <c r="B15" i="9"/>
  <c r="F4" i="9" s="1"/>
  <c r="B14" i="9"/>
  <c r="F3" i="9" s="1"/>
  <c r="B16" i="9"/>
  <c r="F5" i="9" s="1"/>
  <c r="B18" i="9"/>
  <c r="F7" i="9" s="1"/>
  <c r="B19" i="9"/>
  <c r="B20" i="9"/>
  <c r="F9" i="9" s="1"/>
  <c r="B21" i="9"/>
  <c r="F10" i="9" s="1"/>
  <c r="E2" i="8"/>
  <c r="E3" i="8"/>
  <c r="E4" i="8"/>
  <c r="E5" i="8"/>
  <c r="E6" i="8"/>
  <c r="E7" i="8"/>
  <c r="E8" i="8"/>
  <c r="E9" i="8"/>
  <c r="E10" i="8"/>
  <c r="D2" i="8"/>
  <c r="B3" i="8"/>
  <c r="B4" i="8"/>
  <c r="B5" i="8"/>
  <c r="B6" i="8"/>
  <c r="B7" i="8"/>
  <c r="B8" i="8"/>
  <c r="B9" i="8"/>
  <c r="B10" i="8"/>
  <c r="C2" i="7"/>
  <c r="D2" i="7"/>
  <c r="C3" i="7"/>
  <c r="D3" i="7"/>
  <c r="C4" i="7"/>
  <c r="D4" i="7"/>
  <c r="C5" i="7"/>
  <c r="D5" i="7"/>
  <c r="C6" i="7"/>
  <c r="D6" i="7"/>
  <c r="C7" i="7"/>
  <c r="D7" i="7"/>
  <c r="C8" i="7"/>
  <c r="D8" i="7"/>
  <c r="C9" i="7"/>
  <c r="D9" i="7"/>
  <c r="C10" i="7"/>
  <c r="D10" i="7"/>
  <c r="B3" i="7"/>
  <c r="B4" i="7"/>
  <c r="B5" i="7"/>
  <c r="B6" i="7"/>
  <c r="B7" i="7"/>
  <c r="B8" i="7"/>
  <c r="B9" i="7"/>
  <c r="B10" i="7"/>
  <c r="B2" i="7"/>
  <c r="B3" i="6"/>
  <c r="C3" i="6" s="1"/>
  <c r="D3" i="6" s="1"/>
  <c r="B4" i="6"/>
  <c r="C4" i="6" s="1"/>
  <c r="D4" i="6" s="1"/>
  <c r="B5" i="6"/>
  <c r="C5" i="6" s="1"/>
  <c r="D5" i="6" s="1"/>
  <c r="B6" i="6"/>
  <c r="C6" i="6" s="1"/>
  <c r="D6" i="6" s="1"/>
  <c r="B7" i="6"/>
  <c r="C7" i="6" s="1"/>
  <c r="D7" i="6" s="1"/>
  <c r="B8" i="6"/>
  <c r="C8" i="6" s="1"/>
  <c r="D8" i="6" s="1"/>
  <c r="B9" i="6"/>
  <c r="C9" i="6" s="1"/>
  <c r="D9" i="6" s="1"/>
  <c r="B10" i="6"/>
  <c r="C10" i="6" s="1"/>
  <c r="D10" i="6" s="1"/>
  <c r="B2" i="6"/>
  <c r="C2" i="6" s="1"/>
  <c r="D2" i="6" s="1"/>
  <c r="B2" i="5"/>
  <c r="D2" i="5" s="1"/>
  <c r="E2" i="5" s="1"/>
  <c r="B3" i="5"/>
  <c r="B4" i="5"/>
  <c r="B5" i="5"/>
  <c r="D5" i="5" s="1"/>
  <c r="E5" i="5" s="1"/>
  <c r="B6" i="5"/>
  <c r="D6" i="5" s="1"/>
  <c r="B7" i="5"/>
  <c r="D7" i="5" s="1"/>
  <c r="E7" i="5" s="1"/>
  <c r="B8" i="5"/>
  <c r="D8" i="5" s="1"/>
  <c r="E8" i="5" s="1"/>
  <c r="B9" i="5"/>
  <c r="D9" i="5" s="1"/>
  <c r="E9" i="5" s="1"/>
  <c r="F2" i="4"/>
  <c r="F3" i="4"/>
  <c r="F4" i="4"/>
  <c r="F5" i="4"/>
  <c r="B7" i="3"/>
  <c r="B8" i="3"/>
  <c r="G3" i="3"/>
  <c r="G4" i="3"/>
  <c r="G5" i="3"/>
  <c r="G2" i="3"/>
  <c r="F3" i="3"/>
  <c r="F4" i="3"/>
  <c r="F5" i="3"/>
  <c r="F2" i="3"/>
  <c r="D4" i="2"/>
  <c r="D5" i="2"/>
  <c r="D6" i="2"/>
  <c r="D7" i="2"/>
  <c r="E5" i="2"/>
  <c r="E6" i="2"/>
  <c r="E7" i="2"/>
  <c r="E4" i="2"/>
  <c r="D8" i="2"/>
  <c r="E8" i="2" s="1"/>
  <c r="C5" i="2"/>
  <c r="C6" i="2"/>
  <c r="C7" i="2"/>
  <c r="C8" i="2"/>
  <c r="C4" i="2"/>
  <c r="N22" i="1"/>
  <c r="O22" i="1"/>
  <c r="P22" i="1"/>
  <c r="Q22" i="1"/>
  <c r="R22" i="1"/>
  <c r="S22" i="1"/>
  <c r="T22" i="1"/>
  <c r="U22" i="1"/>
  <c r="N23" i="1"/>
  <c r="O23" i="1"/>
  <c r="P23" i="1"/>
  <c r="Q23" i="1"/>
  <c r="R23" i="1"/>
  <c r="S23" i="1"/>
  <c r="T23" i="1"/>
  <c r="U23" i="1"/>
  <c r="N24" i="1"/>
  <c r="O24" i="1"/>
  <c r="P24" i="1"/>
  <c r="Q24" i="1"/>
  <c r="R24" i="1"/>
  <c r="S24" i="1"/>
  <c r="T24" i="1"/>
  <c r="U24" i="1"/>
  <c r="N25" i="1"/>
  <c r="O25" i="1"/>
  <c r="P25" i="1"/>
  <c r="Q25" i="1"/>
  <c r="R25" i="1"/>
  <c r="S25" i="1"/>
  <c r="T25" i="1"/>
  <c r="U25" i="1"/>
  <c r="O21" i="1"/>
  <c r="P21" i="1"/>
  <c r="Q21" i="1"/>
  <c r="R21" i="1"/>
  <c r="S21" i="1"/>
  <c r="T21" i="1"/>
  <c r="U21" i="1"/>
  <c r="N21" i="1"/>
  <c r="K21" i="1"/>
  <c r="D22" i="1"/>
  <c r="E22" i="1"/>
  <c r="F22" i="1"/>
  <c r="G22" i="1"/>
  <c r="H22" i="1"/>
  <c r="I22" i="1"/>
  <c r="J22" i="1"/>
  <c r="K22" i="1"/>
  <c r="D23" i="1"/>
  <c r="E23" i="1"/>
  <c r="F23" i="1"/>
  <c r="G23" i="1"/>
  <c r="H23" i="1"/>
  <c r="I23" i="1"/>
  <c r="J23" i="1"/>
  <c r="K23" i="1"/>
  <c r="D24" i="1"/>
  <c r="E24" i="1"/>
  <c r="F24" i="1"/>
  <c r="G24" i="1"/>
  <c r="H24" i="1"/>
  <c r="I24" i="1"/>
  <c r="J24" i="1"/>
  <c r="K24" i="1"/>
  <c r="D25" i="1"/>
  <c r="E25" i="1"/>
  <c r="F25" i="1"/>
  <c r="G25" i="1"/>
  <c r="H25" i="1"/>
  <c r="I25" i="1"/>
  <c r="J25" i="1"/>
  <c r="K25" i="1"/>
  <c r="D26" i="1"/>
  <c r="E26" i="1"/>
  <c r="F26" i="1"/>
  <c r="G26" i="1"/>
  <c r="H26" i="1"/>
  <c r="I26" i="1"/>
  <c r="J26" i="1"/>
  <c r="K26" i="1"/>
  <c r="E21" i="1"/>
  <c r="F21" i="1"/>
  <c r="G21" i="1"/>
  <c r="H21" i="1"/>
  <c r="I21" i="1"/>
  <c r="J21" i="1"/>
  <c r="D21" i="1"/>
  <c r="P4" i="1"/>
  <c r="U19" i="1"/>
  <c r="U18" i="1"/>
  <c r="T18" i="1"/>
  <c r="T19" i="1"/>
  <c r="U17" i="1"/>
  <c r="T17" i="1"/>
  <c r="O16" i="1"/>
  <c r="Q4" i="1"/>
  <c r="R4" i="1"/>
  <c r="S4" i="1"/>
  <c r="T4" i="1"/>
  <c r="U4" i="1"/>
  <c r="V4" i="1"/>
  <c r="W4" i="1"/>
  <c r="X4" i="1"/>
  <c r="Q5" i="1"/>
  <c r="R5" i="1"/>
  <c r="S5" i="1"/>
  <c r="T5" i="1"/>
  <c r="U5" i="1"/>
  <c r="V5" i="1"/>
  <c r="W5" i="1"/>
  <c r="X5" i="1"/>
  <c r="Q6" i="1"/>
  <c r="R6" i="1"/>
  <c r="S6" i="1"/>
  <c r="T6" i="1"/>
  <c r="U6" i="1"/>
  <c r="V6" i="1"/>
  <c r="W6" i="1"/>
  <c r="X6" i="1"/>
  <c r="Q7" i="1"/>
  <c r="R7" i="1"/>
  <c r="S7" i="1"/>
  <c r="T7" i="1"/>
  <c r="U7" i="1"/>
  <c r="V7" i="1"/>
  <c r="W7" i="1"/>
  <c r="X7" i="1"/>
  <c r="Q8" i="1"/>
  <c r="R8" i="1"/>
  <c r="S8" i="1"/>
  <c r="T8" i="1"/>
  <c r="U8" i="1"/>
  <c r="V8" i="1"/>
  <c r="W8" i="1"/>
  <c r="X8" i="1"/>
  <c r="Q9" i="1"/>
  <c r="R9" i="1"/>
  <c r="S9" i="1"/>
  <c r="T9" i="1"/>
  <c r="U9" i="1"/>
  <c r="V9" i="1"/>
  <c r="W9" i="1"/>
  <c r="X9" i="1"/>
  <c r="Q10" i="1"/>
  <c r="R10" i="1"/>
  <c r="S10" i="1"/>
  <c r="T10" i="1"/>
  <c r="U10" i="1"/>
  <c r="V10" i="1"/>
  <c r="W10" i="1"/>
  <c r="X10" i="1"/>
  <c r="Q11" i="1"/>
  <c r="R11" i="1"/>
  <c r="S11" i="1"/>
  <c r="T11" i="1"/>
  <c r="U11" i="1"/>
  <c r="V11" i="1"/>
  <c r="W11" i="1"/>
  <c r="X11" i="1"/>
  <c r="Q12" i="1"/>
  <c r="R12" i="1"/>
  <c r="S12" i="1"/>
  <c r="T12" i="1"/>
  <c r="U12" i="1"/>
  <c r="V12" i="1"/>
  <c r="W12" i="1"/>
  <c r="X12" i="1"/>
  <c r="P5" i="1"/>
  <c r="P6" i="1"/>
  <c r="P7" i="1"/>
  <c r="P8" i="1"/>
  <c r="P9" i="1"/>
  <c r="P10" i="1"/>
  <c r="P11" i="1"/>
  <c r="P12" i="1"/>
  <c r="B10" i="1" a="1"/>
  <c r="B10" i="1" s="1"/>
  <c r="D3" i="1"/>
  <c r="D4" i="1"/>
  <c r="D5" i="1"/>
  <c r="D18" i="12" l="1"/>
  <c r="D17" i="12"/>
  <c r="D14" i="12"/>
  <c r="D3" i="8"/>
  <c r="D10" i="8"/>
  <c r="D9" i="8"/>
  <c r="D8" i="8"/>
  <c r="D7" i="8"/>
  <c r="D6" i="8"/>
  <c r="D5" i="8"/>
  <c r="D4" i="8"/>
  <c r="F3" i="7"/>
  <c r="F7" i="7"/>
  <c r="F10" i="7"/>
  <c r="F8" i="7"/>
  <c r="F4" i="7"/>
  <c r="F9" i="7"/>
  <c r="F6" i="7"/>
  <c r="F2" i="7"/>
  <c r="F5" i="7"/>
  <c r="E2" i="7"/>
  <c r="E3" i="7"/>
  <c r="E5" i="7"/>
  <c r="E9" i="7"/>
  <c r="E8" i="7"/>
  <c r="E7" i="7"/>
  <c r="E6" i="7"/>
  <c r="E4" i="7"/>
  <c r="E10" i="7"/>
  <c r="D13" i="5"/>
  <c r="D4" i="5"/>
  <c r="E6" i="5"/>
  <c r="D3" i="5"/>
  <c r="V17" i="1"/>
  <c r="V19" i="1"/>
  <c r="V18" i="1"/>
  <c r="D12" i="5" l="1"/>
  <c r="E4" i="5"/>
  <c r="E3"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<sst xmlns="http://schemas.openxmlformats.org/spreadsheetml/2006/main" count="283" uniqueCount="183">
  <si>
    <t>аха</t>
  </si>
  <si>
    <t>ktqkf</t>
  </si>
  <si>
    <t>kjh[fy</t>
  </si>
  <si>
    <t>Column1</t>
  </si>
  <si>
    <t>Column2</t>
  </si>
  <si>
    <t>Column3</t>
  </si>
  <si>
    <t>ахмед мамедов</t>
  </si>
  <si>
    <t>лейла мамедов</t>
  </si>
  <si>
    <t>орхан мамедов</t>
  </si>
  <si>
    <t>ахмед</t>
  </si>
  <si>
    <t>лейла</t>
  </si>
  <si>
    <t>орхан</t>
  </si>
  <si>
    <t>ЭТО И ЁЖУ ПОНЯТНО</t>
  </si>
  <si>
    <t>план</t>
  </si>
  <si>
    <t>Менеджер</t>
  </si>
  <si>
    <t>Продажи (₽)</t>
  </si>
  <si>
    <t>Иван</t>
  </si>
  <si>
    <t>Ольга</t>
  </si>
  <si>
    <t>Сергей</t>
  </si>
  <si>
    <t>Мария</t>
  </si>
  <si>
    <t>Алексей</t>
  </si>
  <si>
    <t>Бонус</t>
  </si>
  <si>
    <t>Ставка бонуса</t>
  </si>
  <si>
    <t>Сумма бонуса</t>
  </si>
  <si>
    <t>Месяц</t>
  </si>
  <si>
    <t>Яблоки</t>
  </si>
  <si>
    <t>Апельсины</t>
  </si>
  <si>
    <t>Бананы</t>
  </si>
  <si>
    <t>Январь</t>
  </si>
  <si>
    <t>Февраль</t>
  </si>
  <si>
    <t>Март</t>
  </si>
  <si>
    <t>Апрель</t>
  </si>
  <si>
    <t>Продажи фруктов по месяцам</t>
  </si>
  <si>
    <t>Имя</t>
  </si>
  <si>
    <t>Дата приёма</t>
  </si>
  <si>
    <t>Отдел</t>
  </si>
  <si>
    <t>Продажи</t>
  </si>
  <si>
    <t>План</t>
  </si>
  <si>
    <t>Иванов</t>
  </si>
  <si>
    <t>Маркетинг</t>
  </si>
  <si>
    <t>Петров</t>
  </si>
  <si>
    <t>Сидоров</t>
  </si>
  <si>
    <t>IT</t>
  </si>
  <si>
    <t>Смирнова</t>
  </si>
  <si>
    <t>Стаж</t>
  </si>
  <si>
    <t>Выполнено плана</t>
  </si>
  <si>
    <t>Дата приема</t>
  </si>
  <si>
    <t>стаж</t>
  </si>
  <si>
    <t>Сотрудник</t>
  </si>
  <si>
    <t>Выполнение %</t>
  </si>
  <si>
    <t>Ахмед</t>
  </si>
  <si>
    <t>Лейла</t>
  </si>
  <si>
    <t>Орхан</t>
  </si>
  <si>
    <t>Чямран</t>
  </si>
  <si>
    <t>Вагиф</t>
  </si>
  <si>
    <t>Давид</t>
  </si>
  <si>
    <t>Джими</t>
  </si>
  <si>
    <t>Тарлан</t>
  </si>
  <si>
    <t>Ср. зн. продаж у кого &gt;=100%</t>
  </si>
  <si>
    <t>Общее кол сотр продажи &gt;15000</t>
  </si>
  <si>
    <t>Стаж категории</t>
  </si>
  <si>
    <t>а</t>
  </si>
  <si>
    <t>б</t>
  </si>
  <si>
    <t>в</t>
  </si>
  <si>
    <t>п</t>
  </si>
  <si>
    <t>р</t>
  </si>
  <si>
    <t>о</t>
  </si>
  <si>
    <t>л</t>
  </si>
  <si>
    <t>д</t>
  </si>
  <si>
    <t>Продажи Март</t>
  </si>
  <si>
    <t>Продажи Февраль</t>
  </si>
  <si>
    <t>Продажи Январь</t>
  </si>
  <si>
    <t>Общие продажи</t>
  </si>
  <si>
    <t>ы</t>
  </si>
  <si>
    <t>Рост продаж</t>
  </si>
  <si>
    <t>a</t>
  </si>
  <si>
    <t>s</t>
  </si>
  <si>
    <t>d</t>
  </si>
  <si>
    <t>f</t>
  </si>
  <si>
    <t>g</t>
  </si>
  <si>
    <t>h</t>
  </si>
  <si>
    <t>j</t>
  </si>
  <si>
    <t>k</t>
  </si>
  <si>
    <t>l</t>
  </si>
  <si>
    <t>Стаж а годах</t>
  </si>
  <si>
    <t>Стаж в днях</t>
  </si>
  <si>
    <t>Стаж  категории</t>
  </si>
  <si>
    <t>ф</t>
  </si>
  <si>
    <t>ж</t>
  </si>
  <si>
    <t>Ср зн бонусов</t>
  </si>
  <si>
    <t>ФИО</t>
  </si>
  <si>
    <t>Должность</t>
  </si>
  <si>
    <t>Фамилия</t>
  </si>
  <si>
    <t>Отчество</t>
  </si>
  <si>
    <t>Кен</t>
  </si>
  <si>
    <t>ГШщ</t>
  </si>
  <si>
    <t>ЗХъ</t>
  </si>
  <si>
    <t>Фыв</t>
  </si>
  <si>
    <t>Апр</t>
  </si>
  <si>
    <t>Олд</t>
  </si>
  <si>
    <t>Йце</t>
  </si>
  <si>
    <t>fg hd    fhj</t>
  </si>
  <si>
    <t>Товар</t>
  </si>
  <si>
    <t>Категория</t>
  </si>
  <si>
    <t>Цена</t>
  </si>
  <si>
    <t>Количество</t>
  </si>
  <si>
    <t>Фрукты</t>
  </si>
  <si>
    <t>Огурцы</t>
  </si>
  <si>
    <t>Овощи</t>
  </si>
  <si>
    <t>Помидоры</t>
  </si>
  <si>
    <t>Картофель</t>
  </si>
  <si>
    <t>Хлеб</t>
  </si>
  <si>
    <t>Выпечка</t>
  </si>
  <si>
    <t>Молоко</t>
  </si>
  <si>
    <t>Молочные</t>
  </si>
  <si>
    <t>Сыр</t>
  </si>
  <si>
    <t>Курица</t>
  </si>
  <si>
    <t>Мясо/Птица</t>
  </si>
  <si>
    <t>MAX цена</t>
  </si>
  <si>
    <t>о=index(D1:D11;MATCH(max(C1:C11));C1:C11;0)</t>
  </si>
  <si>
    <t>Доход</t>
  </si>
  <si>
    <t>Расходы</t>
  </si>
  <si>
    <t>Май</t>
  </si>
  <si>
    <t>Июнь</t>
  </si>
  <si>
    <t>Июль</t>
  </si>
  <si>
    <t>Август</t>
  </si>
  <si>
    <t>Сентябрь</t>
  </si>
  <si>
    <t>Октябрь</t>
  </si>
  <si>
    <t>Ноябрь</t>
  </si>
  <si>
    <t>Декабрь</t>
  </si>
  <si>
    <t>Прибыль</t>
  </si>
  <si>
    <t>Total</t>
  </si>
  <si>
    <t xml:space="preserve">Ср пр, где доход &gt; 100000 </t>
  </si>
  <si>
    <t>Колич месяцев с убытком</t>
  </si>
  <si>
    <t>Месяц с максим прибылью</t>
  </si>
  <si>
    <t>№</t>
  </si>
  <si>
    <t>Дата рождения</t>
  </si>
  <si>
    <t>Иванов Сергей Петрович</t>
  </si>
  <si>
    <t>Менеджер по продажам</t>
  </si>
  <si>
    <t>Смирнова Анна Викторовна</t>
  </si>
  <si>
    <t>Бухгалтер</t>
  </si>
  <si>
    <t>Кузнецов Андрей Иванович</t>
  </si>
  <si>
    <t>Аналитик данных</t>
  </si>
  <si>
    <t>Попова Елена Сергеевна</t>
  </si>
  <si>
    <t>HR-специалист</t>
  </si>
  <si>
    <t>Соколов Дмитрий Алексеевич</t>
  </si>
  <si>
    <t>Руководитель отдела</t>
  </si>
  <si>
    <t>Лебедева Ольга Николаевна</t>
  </si>
  <si>
    <t>Маркетолог</t>
  </si>
  <si>
    <t>Морозов Михаил Андреевич</t>
  </si>
  <si>
    <t>Инженер</t>
  </si>
  <si>
    <t>Новикова Мария Павловна</t>
  </si>
  <si>
    <t>Юрист</t>
  </si>
  <si>
    <t>Фёдоров Александр Олегович</t>
  </si>
  <si>
    <t>IT-специалист</t>
  </si>
  <si>
    <t>Васильева Наталья Михайловна</t>
  </si>
  <si>
    <t>Секретарь</t>
  </si>
  <si>
    <t>Возраст</t>
  </si>
  <si>
    <t>Возвр катег</t>
  </si>
  <si>
    <t>Фам</t>
  </si>
  <si>
    <t>Кузнецов</t>
  </si>
  <si>
    <t>Попова</t>
  </si>
  <si>
    <t>Соколов</t>
  </si>
  <si>
    <t>Лебедева</t>
  </si>
  <si>
    <t>Морозов</t>
  </si>
  <si>
    <t>Новикова</t>
  </si>
  <si>
    <t>Фёдоров</t>
  </si>
  <si>
    <t>Васильева</t>
  </si>
  <si>
    <t>Анна</t>
  </si>
  <si>
    <t>Андрей</t>
  </si>
  <si>
    <t>Елена</t>
  </si>
  <si>
    <t>Дмитрий</t>
  </si>
  <si>
    <t>Михаил</t>
  </si>
  <si>
    <t>Александр</t>
  </si>
  <si>
    <t>Наталья</t>
  </si>
  <si>
    <t>Регион</t>
  </si>
  <si>
    <t>Москва</t>
  </si>
  <si>
    <t>Санкт-Петербург</t>
  </si>
  <si>
    <t>Новосибирск</t>
  </si>
  <si>
    <t>Казань</t>
  </si>
  <si>
    <t>Екатеринбург</t>
  </si>
  <si>
    <t>7 задача</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</si>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</sst>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charset val="204"/>
      <scheme val="minor"/>
    </font>
    <font>
      <sz val="8"/>
      <name val="Calibri"/>
      <family val="2"/>
      <charset val="204"/>
      <scheme val="minor"/>
    </font>
    <font>
      <sz val="11"/>
      <color theme="1"/>
      <name val="Calibri"/>
      <family val="2"/>
      <charset val="204"/>
      <scheme val="minor"/>
    </font>
    <font>
      <b/>
      <sz val="11"/>
      <color theme="1"/>
      <name val="Calibri"/>
      <family val="2"/>
      <charset val="204"/>
      <scheme val="minor"/>
    </font>
    <font>
      <b/>
      <i/>
      <sz val="11"/>
      <color theme="1"/>
      <name val="Calibri"/>
      <family val="2"/>
      <charset val="204"/>
      <scheme val="minor"/>
    </font>
  </fonts>
  <fills count="3">
    <fill>
      <patternFill patternType="none"/>
    </fill>
    <fill>
      <patternFill patternType="gray125"/>
    </fill>
    <fill>
      <patternFill patternType="solid">
        <fgColor rgb="FFFFFF0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top/>
      <bottom style="thin">
        <color indexed="64"/>
      </bottom>
      <diagonal/>
    </border>
  </borders>
  <cellStyleXfs count="2">
    <xf numFmtId="0" fontId="0" fillId="0" borderId="0"/>
    <xf numFmtId="9" fontId="2" fillId="0" borderId="0" applyFont="0" applyFill="0" applyBorder="0" applyAlignment="0" applyProtection="0"/>
  </cellStyleXfs>
  <cellXfs count="40">
    <xf numFmtId="0" fontId="0" fillId="0" borderId="0" xfId="0"/>
    <xf numFmtId="0" fontId="0" fillId="0" borderId="0" xfId="0" applyAlignment="1"/>
    <xf numFmtId="0" fontId="0" fillId="0" borderId="1" xfId="0" applyBorder="1"/>
    <xf numFmtId="0" fontId="0" fillId="2" borderId="1" xfId="0" applyFill="1" applyBorder="1"/>
    <xf numFmtId="14" fontId="0" fillId="0" borderId="0" xfId="0" applyNumberFormat="1"/>
    <xf numFmtId="10" fontId="0" fillId="0" borderId="0" xfId="0" applyNumberFormat="1"/>
    <xf numFmtId="0" fontId="3" fillId="0" borderId="0" xfId="0" applyFont="1" applyAlignment="1">
      <alignment horizontal="center" vertical="center" wrapText="1"/>
    </xf>
    <xf numFmtId="0" fontId="0" fillId="0" borderId="0" xfId="0" applyAlignment="1">
      <alignment vertical="center" wrapText="1"/>
    </xf>
    <xf numFmtId="3" fontId="0" fillId="0" borderId="0" xfId="0" applyNumberFormat="1"/>
    <xf numFmtId="3" fontId="0" fillId="0" borderId="0" xfId="0" applyNumberFormat="1" applyAlignment="1">
      <alignment vertical="center" wrapText="1"/>
    </xf>
    <xf numFmtId="0" fontId="3" fillId="0" borderId="0" xfId="0" applyFont="1"/>
    <xf numFmtId="0" fontId="4" fillId="0" borderId="0" xfId="0" applyFont="1"/>
    <xf numFmtId="14" fontId="0" fillId="0" borderId="0" xfId="0" applyNumberFormat="1" applyAlignment="1">
      <alignment vertical="center" wrapText="1"/>
    </xf>
    <xf numFmtId="9" fontId="0" fillId="0" borderId="0" xfId="1" applyFont="1" applyAlignment="1">
      <alignment vertical="center" wrapText="1"/>
    </xf>
    <xf numFmtId="0" fontId="0" fillId="2" borderId="0" xfId="0" applyFill="1"/>
    <xf numFmtId="0" fontId="0" fillId="0" borderId="1" xfId="0" applyBorder="1" applyAlignment="1">
      <alignment vertical="center" wrapText="1"/>
    </xf>
    <xf numFmtId="14" fontId="0" fillId="0" borderId="1" xfId="0" applyNumberFormat="1" applyBorder="1" applyAlignment="1">
      <alignment vertical="center" wrapText="1"/>
    </xf>
    <xf numFmtId="0" fontId="0" fillId="0" borderId="2" xfId="0" applyBorder="1" applyAlignment="1">
      <alignment vertical="center" wrapText="1"/>
    </xf>
    <xf numFmtId="0" fontId="0" fillId="0" borderId="3" xfId="0" applyBorder="1" applyAlignment="1">
      <alignment vertical="center"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0" fillId="0" borderId="7" xfId="0" applyBorder="1" applyAlignment="1">
      <alignment vertical="center" wrapText="1"/>
    </xf>
    <xf numFmtId="14" fontId="0" fillId="0" borderId="8" xfId="0" applyNumberFormat="1" applyBorder="1" applyAlignment="1">
      <alignment vertical="center" wrapText="1"/>
    </xf>
    <xf numFmtId="0" fontId="0" fillId="0" borderId="8" xfId="0" applyBorder="1" applyAlignment="1">
      <alignment vertical="center" wrapText="1"/>
    </xf>
    <xf numFmtId="0" fontId="0" fillId="0" borderId="9" xfId="0" applyBorder="1" applyAlignment="1">
      <alignment vertical="center" wrapText="1"/>
    </xf>
    <xf numFmtId="9" fontId="0" fillId="0" borderId="0" xfId="1" applyFont="1"/>
    <xf numFmtId="0" fontId="0" fillId="0" borderId="0" xfId="0" applyNumberFormat="1"/>
    <xf numFmtId="0" fontId="0" fillId="0" borderId="0" xfId="0" applyNumberFormat="1" applyAlignment="1">
      <alignment vertical="center" wrapText="1"/>
    </xf>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0" xfId="0" applyAlignment="1">
      <alignment horizontal="center"/>
    </xf>
  </cellXfs>
  <cellStyles count="2">
    <cellStyle name="Normal" xfId="0" builtinId="0"/>
    <cellStyle name="Percent" xfId="1" builtinId="5"/>
  </cellStyles>
  <dxfs count="70">
    <dxf>
      <alignment horizontal="general" vertical="center" textRotation="0" wrapText="1" indent="0" justifyLastLine="0" shrinkToFit="0" readingOrder="0"/>
      <border diagonalUp="0" diagonalDown="0">
        <left style="thin">
          <color indexed="64"/>
        </left>
        <right/>
        <top style="thin">
          <color indexed="64"/>
        </top>
        <bottom style="thin">
          <color indexed="64"/>
        </bottom>
        <vertical/>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general" vertical="center" textRotation="0" wrapText="1"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charset val="204"/>
        <scheme val="minor"/>
      </font>
      <alignment horizontal="center" vertical="center" textRotation="0" wrapText="1" indent="0" justifyLastLine="0" shrinkToFit="0" readingOrder="0"/>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alignment horizontal="general" vertical="center" textRotation="0" wrapText="1" indent="0" justifyLastLine="0" shrinkToFit="0" readingOrder="0"/>
      <border diagonalUp="0" diagonalDown="0">
        <left style="thin">
          <color indexed="64"/>
        </left>
        <right/>
        <top style="thin">
          <color indexed="64"/>
        </top>
        <bottom style="thin">
          <color indexed="64"/>
        </bottom>
        <vertical/>
        <horizontal/>
      </border>
    </dxf>
    <dxf>
      <numFmt numFmtId="19" formatCode="dd/mm/yyyy"/>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Calibri"/>
        <family val="2"/>
        <charset val="204"/>
        <scheme val="minor"/>
      </font>
      <alignment horizontal="center" vertical="center" textRotation="0" wrapText="1" indent="0" justifyLastLine="0" shrinkToFit="0" readingOrder="0"/>
      <border diagonalUp="0" diagonalDown="0" outline="0">
        <left style="thin">
          <color indexed="64"/>
        </left>
        <right style="thin">
          <color indexed="64"/>
        </right>
        <top/>
        <bottom/>
      </border>
    </dxf>
    <dxf>
      <numFmt numFmtId="0" formatCode="General"/>
    </dxf>
    <dxf>
      <border diagonalUp="0" diagonalDown="0" outline="0">
        <left style="thin">
          <color indexed="64"/>
        </left>
        <right/>
        <top/>
        <bottom/>
      </border>
    </dxf>
    <dxf>
      <border diagonalUp="0" diagonalDown="0">
        <left style="thin">
          <color indexed="64"/>
        </left>
        <right/>
        <top style="thin">
          <color indexed="64"/>
        </top>
        <bottom style="thin">
          <color indexed="64"/>
        </bottom>
        <vertical/>
        <horizontal/>
      </border>
    </dxf>
    <dxf>
      <border diagonalUp="0" diagonalDown="0" outline="0">
        <left style="thin">
          <color indexed="64"/>
        </left>
        <right style="thin">
          <color indexed="64"/>
        </right>
        <top/>
        <bottom/>
      </border>
    </dxf>
    <dxf>
      <border diagonalUp="0" diagonalDown="0">
        <left style="thin">
          <color indexed="64"/>
        </left>
        <right style="thin">
          <color indexed="64"/>
        </right>
        <top style="thin">
          <color indexed="64"/>
        </top>
        <bottom style="thin">
          <color indexed="64"/>
        </bottom>
        <vertical/>
        <horizontal/>
      </border>
    </dxf>
    <dxf>
      <border diagonalUp="0" diagonalDown="0" outline="0">
        <left/>
        <right style="thin">
          <color indexed="64"/>
        </right>
        <top/>
        <bottom/>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ill>
        <patternFill>
          <bgColor rgb="FF00B050"/>
        </patternFill>
      </fill>
    </dxf>
    <dxf>
      <fill>
        <patternFill>
          <bgColor rgb="FFFF0000"/>
        </patternFill>
      </fill>
    </dxf>
    <dxf>
      <fill>
        <patternFill>
          <bgColor rgb="FFFF0000"/>
        </patternFill>
      </fill>
    </dxf>
    <dxf>
      <numFmt numFmtId="0" formatCode="General"/>
    </dxf>
    <dxf>
      <numFmt numFmtId="0" formatCode="General"/>
    </dxf>
    <dxf>
      <numFmt numFmtId="0" formatCode="General"/>
    </dxf>
    <dxf>
      <numFmt numFmtId="0" formatCode="General"/>
    </dxf>
    <dxf>
      <numFmt numFmtId="19" formatCode="dd/mm/yyyy"/>
    </dxf>
    <dxf>
      <numFmt numFmtId="0" formatCode="General"/>
    </dxf>
    <dxf>
      <numFmt numFmtId="0" formatCode="General"/>
    </dxf>
    <dxf>
      <numFmt numFmtId="0" formatCode="General"/>
    </dxf>
    <dxf>
      <fill>
        <patternFill>
          <bgColor rgb="FF00B050"/>
        </patternFill>
      </fill>
    </dxf>
    <dxf>
      <fill>
        <patternFill>
          <bgColor rgb="FFFF0000"/>
        </patternFill>
      </fill>
    </dxf>
    <dxf>
      <numFmt numFmtId="0" formatCode="General"/>
    </dxf>
    <dxf>
      <alignment horizontal="general" vertical="center" textRotation="0" wrapText="1" indent="0" justifyLastLine="0" shrinkToFit="0" readingOrder="0"/>
      <border diagonalUp="0" diagonalDown="0">
        <left style="thin">
          <color indexed="64"/>
        </left>
        <right/>
        <top style="thin">
          <color indexed="64"/>
        </top>
        <bottom style="thin">
          <color indexed="64"/>
        </bottom>
        <vertical/>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9" formatCode="dd/mm/yyyy"/>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Calibri"/>
        <family val="2"/>
        <charset val="204"/>
        <scheme val="minor"/>
      </font>
      <alignment horizontal="center" vertical="center" textRotation="0" wrapText="1" indent="0" justifyLastLine="0" shrinkToFit="0" readingOrder="0"/>
      <border diagonalUp="0" diagonalDown="0" outline="0">
        <left style="thin">
          <color indexed="64"/>
        </left>
        <right style="thin">
          <color indexed="64"/>
        </right>
        <top/>
        <bottom/>
      </border>
    </dxf>
    <dxf>
      <numFmt numFmtId="0" formatCode="General"/>
      <alignment horizontal="general" vertical="center" textRotation="0" wrapText="1" indent="0" justifyLastLine="0" shrinkToFit="0" readingOrder="0"/>
    </dxf>
    <dxf>
      <numFmt numFmtId="19" formatCode="dd/mm/yyyy"/>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numFmt numFmtId="19" formatCode="dd/mm/yyyy"/>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1"/>
        <color theme="1"/>
        <name val="Calibri"/>
        <family val="2"/>
        <charset val="204"/>
        <scheme val="minor"/>
      </font>
      <alignment horizontal="center" vertical="center" textRotation="0" wrapText="1" indent="0" justifyLastLine="0" shrinkToFit="0" readingOrder="0"/>
    </dxf>
    <dxf>
      <fill>
        <patternFill>
          <bgColor rgb="FF00B050"/>
        </patternFill>
      </fill>
    </dxf>
    <dxf>
      <fill>
        <patternFill>
          <bgColor rgb="FFFF0000"/>
        </patternFill>
      </fill>
    </dxf>
    <dxf>
      <numFmt numFmtId="0" formatCode="General"/>
    </dxf>
    <dxf>
      <fill>
        <patternFill>
          <bgColor rgb="FFFF0000"/>
        </patternFill>
      </fill>
    </dxf>
    <dxf>
      <fill>
        <patternFill>
          <bgColor rgb="FF00B050"/>
        </patternFill>
      </fill>
    </dxf>
    <dxf>
      <fill>
        <patternFill>
          <bgColor rgb="FFFF0000"/>
        </patternFill>
      </fill>
    </dxf>
    <dxf>
      <fill>
        <patternFill>
          <bgColor rgb="FF00B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4.xml"/><Relationship Id="rId26" Type="http://schemas.openxmlformats.org/officeDocument/2006/relationships/calcChain" Target="calcChain.xml"/><Relationship Id="rId3" Type="http://schemas.openxmlformats.org/officeDocument/2006/relationships/worksheet" Target="worksheets/sheet3.xml"/><Relationship Id="rId21" Type="http://schemas.microsoft.com/office/2007/relationships/slicerCache" Target="slicerCaches/slicerCache7.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3.xml"/><Relationship Id="rId25" Type="http://schemas.openxmlformats.org/officeDocument/2006/relationships/sheetMetadata" Target="metadata.xml"/><Relationship Id="rId2" Type="http://schemas.openxmlformats.org/officeDocument/2006/relationships/worksheet" Target="worksheets/sheet2.xml"/><Relationship Id="rId16" Type="http://schemas.microsoft.com/office/2007/relationships/slicerCache" Target="slicerCaches/slicerCache2.xml"/><Relationship Id="rId20" Type="http://schemas.microsoft.com/office/2007/relationships/slicerCache" Target="slicerCaches/slicerCache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microsoft.com/office/2007/relationships/slicerCache" Target="slicerCaches/slicerCache1.xml"/><Relationship Id="rId23" Type="http://schemas.openxmlformats.org/officeDocument/2006/relationships/styles" Target="styles.xml"/><Relationship Id="rId10" Type="http://schemas.openxmlformats.org/officeDocument/2006/relationships/worksheet" Target="worksheets/sheet10.xml"/><Relationship Id="rId19" Type="http://schemas.microsoft.com/office/2007/relationships/slicerCache" Target="slicerCaches/slicerCache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Sheet2!$G$2</c:f>
          <c:strCache>
            <c:ptCount val="1"/>
            <c:pt idx="0">
              <c:v>Продажи фруктов по месяцам</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Sheet2!$H$3</c:f>
              <c:strCache>
                <c:ptCount val="1"/>
                <c:pt idx="0">
                  <c:v>Яблоки</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Sheet2!$G$4:$G$7</c:f>
              <c:strCache>
                <c:ptCount val="4"/>
                <c:pt idx="0">
                  <c:v>Январь</c:v>
                </c:pt>
                <c:pt idx="1">
                  <c:v>Февраль</c:v>
                </c:pt>
                <c:pt idx="2">
                  <c:v>Март</c:v>
                </c:pt>
                <c:pt idx="3">
                  <c:v>Апрель</c:v>
                </c:pt>
              </c:strCache>
            </c:strRef>
          </c:cat>
          <c:val>
            <c:numRef>
              <c:f>Sheet2!$H$4:$H$7</c:f>
              <c:numCache>
                <c:formatCode>General</c:formatCode>
                <c:ptCount val="4"/>
                <c:pt idx="0">
                  <c:v>120</c:v>
                </c:pt>
                <c:pt idx="1">
                  <c:v>150</c:v>
                </c:pt>
                <c:pt idx="2">
                  <c:v>170</c:v>
                </c:pt>
                <c:pt idx="3">
                  <c:v>200</c:v>
                </c:pt>
              </c:numCache>
            </c:numRef>
          </c:val>
          <c:extLst>
            <c:ext xmlns:c16="http://schemas.microsoft.com/office/drawing/2014/chart" uri="{C3380CC4-5D6E-409C-BE32-E72D297353CC}">
              <c16:uniqueId val="{00000000-3B00-4704-9F72-2A4135DADD30}"/>
            </c:ext>
          </c:extLst>
        </c:ser>
        <c:ser>
          <c:idx val="1"/>
          <c:order val="1"/>
          <c:tx>
            <c:strRef>
              <c:f>Sheet2!$I$3</c:f>
              <c:strCache>
                <c:ptCount val="1"/>
                <c:pt idx="0">
                  <c:v>Апельсины</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Sheet2!$G$4:$G$7</c:f>
              <c:strCache>
                <c:ptCount val="4"/>
                <c:pt idx="0">
                  <c:v>Январь</c:v>
                </c:pt>
                <c:pt idx="1">
                  <c:v>Февраль</c:v>
                </c:pt>
                <c:pt idx="2">
                  <c:v>Март</c:v>
                </c:pt>
                <c:pt idx="3">
                  <c:v>Апрель</c:v>
                </c:pt>
              </c:strCache>
            </c:strRef>
          </c:cat>
          <c:val>
            <c:numRef>
              <c:f>Sheet2!$I$4:$I$7</c:f>
              <c:numCache>
                <c:formatCode>General</c:formatCode>
                <c:ptCount val="4"/>
                <c:pt idx="0">
                  <c:v>90</c:v>
                </c:pt>
                <c:pt idx="1">
                  <c:v>100</c:v>
                </c:pt>
                <c:pt idx="2">
                  <c:v>120</c:v>
                </c:pt>
                <c:pt idx="3">
                  <c:v>150</c:v>
                </c:pt>
              </c:numCache>
            </c:numRef>
          </c:val>
          <c:extLst>
            <c:ext xmlns:c16="http://schemas.microsoft.com/office/drawing/2014/chart" uri="{C3380CC4-5D6E-409C-BE32-E72D297353CC}">
              <c16:uniqueId val="{00000001-3B00-4704-9F72-2A4135DADD30}"/>
            </c:ext>
          </c:extLst>
        </c:ser>
        <c:ser>
          <c:idx val="2"/>
          <c:order val="2"/>
          <c:tx>
            <c:strRef>
              <c:f>Sheet2!$J$3</c:f>
              <c:strCache>
                <c:ptCount val="1"/>
                <c:pt idx="0">
                  <c:v>Бананы</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Sheet2!$G$4:$G$7</c:f>
              <c:strCache>
                <c:ptCount val="4"/>
                <c:pt idx="0">
                  <c:v>Январь</c:v>
                </c:pt>
                <c:pt idx="1">
                  <c:v>Февраль</c:v>
                </c:pt>
                <c:pt idx="2">
                  <c:v>Март</c:v>
                </c:pt>
                <c:pt idx="3">
                  <c:v>Апрель</c:v>
                </c:pt>
              </c:strCache>
            </c:strRef>
          </c:cat>
          <c:val>
            <c:numRef>
              <c:f>Sheet2!$J$4:$J$7</c:f>
              <c:numCache>
                <c:formatCode>General</c:formatCode>
                <c:ptCount val="4"/>
                <c:pt idx="0">
                  <c:v>60</c:v>
                </c:pt>
                <c:pt idx="1">
                  <c:v>80</c:v>
                </c:pt>
                <c:pt idx="2">
                  <c:v>95</c:v>
                </c:pt>
                <c:pt idx="3">
                  <c:v>110</c:v>
                </c:pt>
              </c:numCache>
            </c:numRef>
          </c:val>
          <c:extLst>
            <c:ext xmlns:c16="http://schemas.microsoft.com/office/drawing/2014/chart" uri="{C3380CC4-5D6E-409C-BE32-E72D297353CC}">
              <c16:uniqueId val="{00000002-3B00-4704-9F72-2A4135DADD30}"/>
            </c:ext>
          </c:extLst>
        </c:ser>
        <c:dLbls>
          <c:dLblPos val="outEnd"/>
          <c:showLegendKey val="0"/>
          <c:showVal val="1"/>
          <c:showCatName val="0"/>
          <c:showSerName val="0"/>
          <c:showPercent val="0"/>
          <c:showBubbleSize val="0"/>
        </c:dLbls>
        <c:gapWidth val="219"/>
        <c:overlap val="-27"/>
        <c:axId val="930294352"/>
        <c:axId val="930295600"/>
      </c:barChart>
      <c:catAx>
        <c:axId val="93029435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0295600"/>
        <c:crosses val="autoZero"/>
        <c:auto val="1"/>
        <c:lblAlgn val="ctr"/>
        <c:lblOffset val="100"/>
        <c:noMultiLvlLbl val="0"/>
      </c:catAx>
      <c:valAx>
        <c:axId val="930295600"/>
        <c:scaling>
          <c:orientation val="minMax"/>
        </c:scaling>
        <c:delete val="1"/>
        <c:axPos val="l"/>
        <c:numFmt formatCode="General" sourceLinked="1"/>
        <c:majorTickMark val="out"/>
        <c:minorTickMark val="none"/>
        <c:tickLblPos val="nextTo"/>
        <c:crossAx val="93029435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Sheet2!$G$2</c:f>
          <c:strCache>
            <c:ptCount val="1"/>
            <c:pt idx="0">
              <c:v>Продажи фруктов по месяцам</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3"/>
          <c:order val="3"/>
          <c:tx>
            <c:strRef>
              <c:f>Sheet2!$G$7</c:f>
              <c:strCache>
                <c:ptCount val="1"/>
                <c:pt idx="0">
                  <c:v>Апрель</c:v>
                </c:pt>
              </c:strCache>
            </c:strRef>
          </c:tx>
          <c:dPt>
            <c:idx val="0"/>
            <c:bubble3D val="0"/>
            <c:spPr>
              <a:solidFill>
                <a:schemeClr val="accent1"/>
              </a:solidFill>
              <a:ln>
                <a:noFill/>
              </a:ln>
              <a:effectLst/>
            </c:spPr>
            <c:extLst>
              <c:ext xmlns:c16="http://schemas.microsoft.com/office/drawing/2014/chart" uri="{C3380CC4-5D6E-409C-BE32-E72D297353CC}">
                <c16:uniqueId val="{00000001-001F-49C2-8197-C59A4DD6CD93}"/>
              </c:ext>
            </c:extLst>
          </c:dPt>
          <c:dPt>
            <c:idx val="1"/>
            <c:bubble3D val="0"/>
            <c:spPr>
              <a:solidFill>
                <a:schemeClr val="accent2"/>
              </a:solidFill>
              <a:ln>
                <a:noFill/>
              </a:ln>
              <a:effectLst/>
            </c:spPr>
            <c:extLst>
              <c:ext xmlns:c16="http://schemas.microsoft.com/office/drawing/2014/chart" uri="{C3380CC4-5D6E-409C-BE32-E72D297353CC}">
                <c16:uniqueId val="{00000003-001F-49C2-8197-C59A4DD6CD93}"/>
              </c:ext>
            </c:extLst>
          </c:dPt>
          <c:dPt>
            <c:idx val="2"/>
            <c:bubble3D val="0"/>
            <c:spPr>
              <a:solidFill>
                <a:schemeClr val="accent3"/>
              </a:solidFill>
              <a:ln>
                <a:noFill/>
              </a:ln>
              <a:effectLst/>
            </c:spPr>
            <c:extLst>
              <c:ext xmlns:c16="http://schemas.microsoft.com/office/drawing/2014/chart" uri="{C3380CC4-5D6E-409C-BE32-E72D297353CC}">
                <c16:uniqueId val="{00000005-001F-49C2-8197-C59A4DD6CD9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Sheet2!$H$3:$J$3</c:f>
              <c:strCache>
                <c:ptCount val="3"/>
                <c:pt idx="0">
                  <c:v>Яблоки</c:v>
                </c:pt>
                <c:pt idx="1">
                  <c:v>Апельсины</c:v>
                </c:pt>
                <c:pt idx="2">
                  <c:v>Бананы</c:v>
                </c:pt>
              </c:strCache>
            </c:strRef>
          </c:cat>
          <c:val>
            <c:numRef>
              <c:f>Sheet2!$H$7:$J$7</c:f>
              <c:numCache>
                <c:formatCode>General</c:formatCode>
                <c:ptCount val="3"/>
                <c:pt idx="0">
                  <c:v>200</c:v>
                </c:pt>
                <c:pt idx="1">
                  <c:v>150</c:v>
                </c:pt>
                <c:pt idx="2">
                  <c:v>110</c:v>
                </c:pt>
              </c:numCache>
            </c:numRef>
          </c:val>
          <c:extLst>
            <c:ext xmlns:c16="http://schemas.microsoft.com/office/drawing/2014/chart" uri="{C3380CC4-5D6E-409C-BE32-E72D297353CC}">
              <c16:uniqueId val="{00000004-02C1-44B2-AFE3-F57D4931D70B}"/>
            </c:ext>
          </c:extLst>
        </c:ser>
        <c:dLbls>
          <c:dLblPos val="ctr"/>
          <c:showLegendKey val="0"/>
          <c:showVal val="1"/>
          <c:showCatName val="0"/>
          <c:showSerName val="0"/>
          <c:showPercent val="0"/>
          <c:showBubbleSize val="0"/>
          <c:showLeaderLines val="1"/>
        </c:dLbls>
        <c:firstSliceAng val="0"/>
        <c:extLst>
          <c:ext xmlns:c15="http://schemas.microsoft.com/office/drawing/2012/chart" uri="{02D57815-91ED-43cb-92C2-25804820EDAC}">
            <c15:filteredPieSeries>
              <c15:ser>
                <c:idx val="0"/>
                <c:order val="0"/>
                <c:tx>
                  <c:strRef>
                    <c:extLst>
                      <c:ext uri="{02D57815-91ED-43cb-92C2-25804820EDAC}">
                        <c15:formulaRef>
                          <c15:sqref>Sheet2!$G$4</c15:sqref>
                        </c15:formulaRef>
                      </c:ext>
                    </c:extLst>
                    <c:strCache>
                      <c:ptCount val="1"/>
                      <c:pt idx="0">
                        <c:v>Январь</c:v>
                      </c:pt>
                    </c:strCache>
                  </c:strRef>
                </c:tx>
                <c:dPt>
                  <c:idx val="0"/>
                  <c:bubble3D val="0"/>
                  <c:spPr>
                    <a:solidFill>
                      <a:schemeClr val="accent1"/>
                    </a:solidFill>
                    <a:ln>
                      <a:noFill/>
                    </a:ln>
                    <a:effectLst/>
                  </c:spPr>
                  <c:extLst>
                    <c:ext xmlns:c16="http://schemas.microsoft.com/office/drawing/2014/chart" uri="{C3380CC4-5D6E-409C-BE32-E72D297353CC}">
                      <c16:uniqueId val="{00000007-001F-49C2-8197-C59A4DD6CD93}"/>
                    </c:ext>
                  </c:extLst>
                </c:dPt>
                <c:dPt>
                  <c:idx val="1"/>
                  <c:bubble3D val="0"/>
                  <c:spPr>
                    <a:solidFill>
                      <a:schemeClr val="accent2"/>
                    </a:solidFill>
                    <a:ln>
                      <a:noFill/>
                    </a:ln>
                    <a:effectLst/>
                  </c:spPr>
                  <c:extLst>
                    <c:ext xmlns:c16="http://schemas.microsoft.com/office/drawing/2014/chart" uri="{C3380CC4-5D6E-409C-BE32-E72D297353CC}">
                      <c16:uniqueId val="{00000009-001F-49C2-8197-C59A4DD6CD93}"/>
                    </c:ext>
                  </c:extLst>
                </c:dPt>
                <c:dPt>
                  <c:idx val="2"/>
                  <c:bubble3D val="0"/>
                  <c:spPr>
                    <a:solidFill>
                      <a:schemeClr val="accent3"/>
                    </a:solidFill>
                    <a:ln>
                      <a:noFill/>
                    </a:ln>
                    <a:effectLst/>
                  </c:spPr>
                  <c:extLst>
                    <c:ext xmlns:c16="http://schemas.microsoft.com/office/drawing/2014/chart" uri="{C3380CC4-5D6E-409C-BE32-E72D297353CC}">
                      <c16:uniqueId val="{0000000B-001F-49C2-8197-C59A4DD6CD9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uri="{CE6537A1-D6FC-4f65-9D91-7224C49458BB}"/>
                  </c:extLst>
                </c:dLbls>
                <c:cat>
                  <c:strRef>
                    <c:extLst>
                      <c:ext uri="{02D57815-91ED-43cb-92C2-25804820EDAC}">
                        <c15:formulaRef>
                          <c15:sqref>Sheet2!$H$3:$J$3</c15:sqref>
                        </c15:formulaRef>
                      </c:ext>
                    </c:extLst>
                    <c:strCache>
                      <c:ptCount val="3"/>
                      <c:pt idx="0">
                        <c:v>Яблоки</c:v>
                      </c:pt>
                      <c:pt idx="1">
                        <c:v>Апельсины</c:v>
                      </c:pt>
                      <c:pt idx="2">
                        <c:v>Бананы</c:v>
                      </c:pt>
                    </c:strCache>
                  </c:strRef>
                </c:cat>
                <c:val>
                  <c:numRef>
                    <c:extLst>
                      <c:ext uri="{02D57815-91ED-43cb-92C2-25804820EDAC}">
                        <c15:formulaRef>
                          <c15:sqref>Sheet2!$H$4:$J$4</c15:sqref>
                        </c15:formulaRef>
                      </c:ext>
                    </c:extLst>
                    <c:numCache>
                      <c:formatCode>General</c:formatCode>
                      <c:ptCount val="3"/>
                      <c:pt idx="0">
                        <c:v>120</c:v>
                      </c:pt>
                      <c:pt idx="1">
                        <c:v>90</c:v>
                      </c:pt>
                      <c:pt idx="2">
                        <c:v>60</c:v>
                      </c:pt>
                    </c:numCache>
                  </c:numRef>
                </c:val>
                <c:extLst>
                  <c:ext xmlns:c16="http://schemas.microsoft.com/office/drawing/2014/chart" uri="{C3380CC4-5D6E-409C-BE32-E72D297353CC}">
                    <c16:uniqueId val="{00000000-02C1-44B2-AFE3-F57D4931D70B}"/>
                  </c:ext>
                </c:extLst>
              </c15:ser>
            </c15:filteredPieSeries>
            <c15:filteredPieSeries>
              <c15:ser>
                <c:idx val="1"/>
                <c:order val="1"/>
                <c:tx>
                  <c:strRef>
                    <c:extLst xmlns:c15="http://schemas.microsoft.com/office/drawing/2012/chart">
                      <c:ext xmlns:c15="http://schemas.microsoft.com/office/drawing/2012/chart" uri="{02D57815-91ED-43cb-92C2-25804820EDAC}">
                        <c15:formulaRef>
                          <c15:sqref>Sheet2!$G$5</c15:sqref>
                        </c15:formulaRef>
                      </c:ext>
                    </c:extLst>
                    <c:strCache>
                      <c:ptCount val="1"/>
                      <c:pt idx="0">
                        <c:v>Февраль</c:v>
                      </c:pt>
                    </c:strCache>
                  </c:strRef>
                </c:tx>
                <c:dPt>
                  <c:idx val="0"/>
                  <c:bubble3D val="0"/>
                  <c:spPr>
                    <a:solidFill>
                      <a:schemeClr val="accent1"/>
                    </a:solidFill>
                    <a:ln>
                      <a:noFill/>
                    </a:ln>
                    <a:effectLst/>
                  </c:spPr>
                  <c:extLst xmlns:c15="http://schemas.microsoft.com/office/drawing/2012/chart">
                    <c:ext xmlns:c16="http://schemas.microsoft.com/office/drawing/2014/chart" uri="{C3380CC4-5D6E-409C-BE32-E72D297353CC}">
                      <c16:uniqueId val="{0000000D-001F-49C2-8197-C59A4DD6CD93}"/>
                    </c:ext>
                  </c:extLst>
                </c:dPt>
                <c:dPt>
                  <c:idx val="1"/>
                  <c:bubble3D val="0"/>
                  <c:spPr>
                    <a:solidFill>
                      <a:schemeClr val="accent2"/>
                    </a:solidFill>
                    <a:ln>
                      <a:noFill/>
                    </a:ln>
                    <a:effectLst/>
                  </c:spPr>
                  <c:extLst xmlns:c15="http://schemas.microsoft.com/office/drawing/2012/chart">
                    <c:ext xmlns:c16="http://schemas.microsoft.com/office/drawing/2014/chart" uri="{C3380CC4-5D6E-409C-BE32-E72D297353CC}">
                      <c16:uniqueId val="{0000000F-001F-49C2-8197-C59A4DD6CD93}"/>
                    </c:ext>
                  </c:extLst>
                </c:dPt>
                <c:dPt>
                  <c:idx val="2"/>
                  <c:bubble3D val="0"/>
                  <c:spPr>
                    <a:solidFill>
                      <a:schemeClr val="accent3"/>
                    </a:solidFill>
                    <a:ln>
                      <a:noFill/>
                    </a:ln>
                    <a:effectLst/>
                  </c:spPr>
                  <c:extLst xmlns:c15="http://schemas.microsoft.com/office/drawing/2012/chart">
                    <c:ext xmlns:c16="http://schemas.microsoft.com/office/drawing/2014/chart" uri="{C3380CC4-5D6E-409C-BE32-E72D297353CC}">
                      <c16:uniqueId val="{00000011-001F-49C2-8197-C59A4DD6CD9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Sheet2!$H$3:$J$3</c15:sqref>
                        </c15:formulaRef>
                      </c:ext>
                    </c:extLst>
                    <c:strCache>
                      <c:ptCount val="3"/>
                      <c:pt idx="0">
                        <c:v>Яблоки</c:v>
                      </c:pt>
                      <c:pt idx="1">
                        <c:v>Апельсины</c:v>
                      </c:pt>
                      <c:pt idx="2">
                        <c:v>Бананы</c:v>
                      </c:pt>
                    </c:strCache>
                  </c:strRef>
                </c:cat>
                <c:val>
                  <c:numRef>
                    <c:extLst xmlns:c15="http://schemas.microsoft.com/office/drawing/2012/chart">
                      <c:ext xmlns:c15="http://schemas.microsoft.com/office/drawing/2012/chart" uri="{02D57815-91ED-43cb-92C2-25804820EDAC}">
                        <c15:formulaRef>
                          <c15:sqref>Sheet2!$H$5:$J$5</c15:sqref>
                        </c15:formulaRef>
                      </c:ext>
                    </c:extLst>
                    <c:numCache>
                      <c:formatCode>General</c:formatCode>
                      <c:ptCount val="3"/>
                      <c:pt idx="0">
                        <c:v>150</c:v>
                      </c:pt>
                      <c:pt idx="1">
                        <c:v>100</c:v>
                      </c:pt>
                      <c:pt idx="2">
                        <c:v>80</c:v>
                      </c:pt>
                    </c:numCache>
                  </c:numRef>
                </c:val>
                <c:extLst xmlns:c15="http://schemas.microsoft.com/office/drawing/2012/chart">
                  <c:ext xmlns:c16="http://schemas.microsoft.com/office/drawing/2014/chart" uri="{C3380CC4-5D6E-409C-BE32-E72D297353CC}">
                    <c16:uniqueId val="{00000001-02C1-44B2-AFE3-F57D4931D70B}"/>
                  </c:ext>
                </c:extLst>
              </c15:ser>
            </c15:filteredPieSeries>
            <c15:filteredPieSeries>
              <c15:ser>
                <c:idx val="2"/>
                <c:order val="2"/>
                <c:tx>
                  <c:strRef>
                    <c:extLst xmlns:c15="http://schemas.microsoft.com/office/drawing/2012/chart">
                      <c:ext xmlns:c15="http://schemas.microsoft.com/office/drawing/2012/chart" uri="{02D57815-91ED-43cb-92C2-25804820EDAC}">
                        <c15:formulaRef>
                          <c15:sqref>Sheet2!$G$6</c15:sqref>
                        </c15:formulaRef>
                      </c:ext>
                    </c:extLst>
                    <c:strCache>
                      <c:ptCount val="1"/>
                      <c:pt idx="0">
                        <c:v>Март</c:v>
                      </c:pt>
                    </c:strCache>
                  </c:strRef>
                </c:tx>
                <c:dPt>
                  <c:idx val="0"/>
                  <c:bubble3D val="0"/>
                  <c:spPr>
                    <a:solidFill>
                      <a:schemeClr val="accent1"/>
                    </a:solidFill>
                    <a:ln>
                      <a:noFill/>
                    </a:ln>
                    <a:effectLst/>
                  </c:spPr>
                  <c:extLst xmlns:c15="http://schemas.microsoft.com/office/drawing/2012/chart">
                    <c:ext xmlns:c16="http://schemas.microsoft.com/office/drawing/2014/chart" uri="{C3380CC4-5D6E-409C-BE32-E72D297353CC}">
                      <c16:uniqueId val="{00000013-001F-49C2-8197-C59A4DD6CD93}"/>
                    </c:ext>
                  </c:extLst>
                </c:dPt>
                <c:dPt>
                  <c:idx val="1"/>
                  <c:bubble3D val="0"/>
                  <c:spPr>
                    <a:solidFill>
                      <a:schemeClr val="accent2"/>
                    </a:solidFill>
                    <a:ln>
                      <a:noFill/>
                    </a:ln>
                    <a:effectLst/>
                  </c:spPr>
                  <c:extLst xmlns:c15="http://schemas.microsoft.com/office/drawing/2012/chart">
                    <c:ext xmlns:c16="http://schemas.microsoft.com/office/drawing/2014/chart" uri="{C3380CC4-5D6E-409C-BE32-E72D297353CC}">
                      <c16:uniqueId val="{00000015-001F-49C2-8197-C59A4DD6CD93}"/>
                    </c:ext>
                  </c:extLst>
                </c:dPt>
                <c:dPt>
                  <c:idx val="2"/>
                  <c:bubble3D val="0"/>
                  <c:spPr>
                    <a:solidFill>
                      <a:schemeClr val="accent3"/>
                    </a:solidFill>
                    <a:ln>
                      <a:noFill/>
                    </a:ln>
                    <a:effectLst/>
                  </c:spPr>
                  <c:extLst xmlns:c15="http://schemas.microsoft.com/office/drawing/2012/chart">
                    <c:ext xmlns:c16="http://schemas.microsoft.com/office/drawing/2014/chart" uri="{C3380CC4-5D6E-409C-BE32-E72D297353CC}">
                      <c16:uniqueId val="{00000017-001F-49C2-8197-C59A4DD6CD9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Sheet2!$H$3:$J$3</c15:sqref>
                        </c15:formulaRef>
                      </c:ext>
                    </c:extLst>
                    <c:strCache>
                      <c:ptCount val="3"/>
                      <c:pt idx="0">
                        <c:v>Яблоки</c:v>
                      </c:pt>
                      <c:pt idx="1">
                        <c:v>Апельсины</c:v>
                      </c:pt>
                      <c:pt idx="2">
                        <c:v>Бананы</c:v>
                      </c:pt>
                    </c:strCache>
                  </c:strRef>
                </c:cat>
                <c:val>
                  <c:numRef>
                    <c:extLst xmlns:c15="http://schemas.microsoft.com/office/drawing/2012/chart">
                      <c:ext xmlns:c15="http://schemas.microsoft.com/office/drawing/2012/chart" uri="{02D57815-91ED-43cb-92C2-25804820EDAC}">
                        <c15:formulaRef>
                          <c15:sqref>Sheet2!$H$6:$J$6</c15:sqref>
                        </c15:formulaRef>
                      </c:ext>
                    </c:extLst>
                    <c:numCache>
                      <c:formatCode>General</c:formatCode>
                      <c:ptCount val="3"/>
                      <c:pt idx="0">
                        <c:v>170</c:v>
                      </c:pt>
                      <c:pt idx="1">
                        <c:v>120</c:v>
                      </c:pt>
                      <c:pt idx="2">
                        <c:v>95</c:v>
                      </c:pt>
                    </c:numCache>
                  </c:numRef>
                </c:val>
                <c:extLst xmlns:c15="http://schemas.microsoft.com/office/drawing/2012/chart">
                  <c:ext xmlns:c16="http://schemas.microsoft.com/office/drawing/2014/chart" uri="{C3380CC4-5D6E-409C-BE32-E72D297353CC}">
                    <c16:uniqueId val="{00000002-02C1-44B2-AFE3-F57D4931D70B}"/>
                  </c:ext>
                </c:extLst>
              </c15:ser>
            </c15:filteredPieSeries>
          </c:ext>
        </c:extLst>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absolute">
    <xdr:from>
      <xdr:col>7</xdr:col>
      <xdr:colOff>45720</xdr:colOff>
      <xdr:row>4</xdr:row>
      <xdr:rowOff>106680</xdr:rowOff>
    </xdr:from>
    <xdr:to>
      <xdr:col>10</xdr:col>
      <xdr:colOff>45720</xdr:colOff>
      <xdr:row>18</xdr:row>
      <xdr:rowOff>13335</xdr:rowOff>
    </xdr:to>
    <mc:AlternateContent xmlns:mc="http://schemas.openxmlformats.org/markup-compatibility/2006" xmlns:sle15="http://schemas.microsoft.com/office/drawing/2012/slicer">
      <mc:Choice Requires="sle15">
        <xdr:graphicFrame macro="">
          <xdr:nvGraphicFramePr>
            <xdr:cNvPr id="2" name="Column1">
              <a:extLst>
                <a:ext uri="{FF2B5EF4-FFF2-40B4-BE49-F238E27FC236}">
                  <a16:creationId xmlns:a16="http://schemas.microsoft.com/office/drawing/2014/main" id="{C142F737-386A-439D-B235-10D514E425B0}"/>
                </a:ext>
              </a:extLst>
            </xdr:cNvPr>
            <xdr:cNvGraphicFramePr/>
          </xdr:nvGraphicFramePr>
          <xdr:xfrm>
            <a:off x="0" y="0"/>
            <a:ext cx="0" cy="0"/>
          </xdr:xfrm>
          <a:graphic>
            <a:graphicData uri="http://schemas.microsoft.com/office/drawing/2010/slicer">
              <sle:slicer xmlns:sle="http://schemas.microsoft.com/office/drawing/2010/slicer" name="Column1"/>
            </a:graphicData>
          </a:graphic>
        </xdr:graphicFrame>
      </mc:Choice>
      <mc:Fallback xmlns="">
        <xdr:sp macro="" textlink="">
          <xdr:nvSpPr>
            <xdr:cNvPr id="0" name=""/>
            <xdr:cNvSpPr>
              <a:spLocks noTextEdit="1"/>
            </xdr:cNvSpPr>
          </xdr:nvSpPr>
          <xdr:spPr>
            <a:xfrm>
              <a:off x="4930140" y="83820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10</xdr:col>
      <xdr:colOff>137160</xdr:colOff>
      <xdr:row>4</xdr:row>
      <xdr:rowOff>106680</xdr:rowOff>
    </xdr:from>
    <xdr:to>
      <xdr:col>13</xdr:col>
      <xdr:colOff>137160</xdr:colOff>
      <xdr:row>18</xdr:row>
      <xdr:rowOff>13335</xdr:rowOff>
    </xdr:to>
    <mc:AlternateContent xmlns:mc="http://schemas.openxmlformats.org/markup-compatibility/2006" xmlns:sle15="http://schemas.microsoft.com/office/drawing/2012/slicer">
      <mc:Choice Requires="sle15">
        <xdr:graphicFrame macro="">
          <xdr:nvGraphicFramePr>
            <xdr:cNvPr id="3" name="Column3">
              <a:extLst>
                <a:ext uri="{FF2B5EF4-FFF2-40B4-BE49-F238E27FC236}">
                  <a16:creationId xmlns:a16="http://schemas.microsoft.com/office/drawing/2014/main" id="{5827F089-F2D4-465C-86FD-6BD9261F2891}"/>
                </a:ext>
              </a:extLst>
            </xdr:cNvPr>
            <xdr:cNvGraphicFramePr/>
          </xdr:nvGraphicFramePr>
          <xdr:xfrm>
            <a:off x="0" y="0"/>
            <a:ext cx="0" cy="0"/>
          </xdr:xfrm>
          <a:graphic>
            <a:graphicData uri="http://schemas.microsoft.com/office/drawing/2010/slicer">
              <sle:slicer xmlns:sle="http://schemas.microsoft.com/office/drawing/2010/slicer" name="Column3"/>
            </a:graphicData>
          </a:graphic>
        </xdr:graphicFrame>
      </mc:Choice>
      <mc:Fallback xmlns="">
        <xdr:sp macro="" textlink="">
          <xdr:nvSpPr>
            <xdr:cNvPr id="0" name=""/>
            <xdr:cNvSpPr>
              <a:spLocks noTextEdit="1"/>
            </xdr:cNvSpPr>
          </xdr:nvSpPr>
          <xdr:spPr>
            <a:xfrm>
              <a:off x="6850380" y="83820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11</xdr:col>
      <xdr:colOff>53340</xdr:colOff>
      <xdr:row>2</xdr:row>
      <xdr:rowOff>26670</xdr:rowOff>
    </xdr:from>
    <xdr:to>
      <xdr:col>18</xdr:col>
      <xdr:colOff>358140</xdr:colOff>
      <xdr:row>16</xdr:row>
      <xdr:rowOff>26670</xdr:rowOff>
    </xdr:to>
    <xdr:graphicFrame macro="">
      <xdr:nvGraphicFramePr>
        <xdr:cNvPr id="2" name="Chart 1">
          <a:extLst>
            <a:ext uri="{FF2B5EF4-FFF2-40B4-BE49-F238E27FC236}">
              <a16:creationId xmlns:a16="http://schemas.microsoft.com/office/drawing/2014/main" id="{54EB45A6-9908-44F4-9B11-499A31B737F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160020</xdr:colOff>
      <xdr:row>9</xdr:row>
      <xdr:rowOff>53340</xdr:rowOff>
    </xdr:from>
    <xdr:to>
      <xdr:col>8</xdr:col>
      <xdr:colOff>350520</xdr:colOff>
      <xdr:row>24</xdr:row>
      <xdr:rowOff>53340</xdr:rowOff>
    </xdr:to>
    <xdr:graphicFrame macro="">
      <xdr:nvGraphicFramePr>
        <xdr:cNvPr id="4" name="Chart 3">
          <a:extLst>
            <a:ext uri="{FF2B5EF4-FFF2-40B4-BE49-F238E27FC236}">
              <a16:creationId xmlns:a16="http://schemas.microsoft.com/office/drawing/2014/main" id="{CF4901F3-AF11-4BA4-9CB5-636F2A08DD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absolute">
    <xdr:from>
      <xdr:col>5</xdr:col>
      <xdr:colOff>601980</xdr:colOff>
      <xdr:row>0</xdr:row>
      <xdr:rowOff>83820</xdr:rowOff>
    </xdr:from>
    <xdr:to>
      <xdr:col>8</xdr:col>
      <xdr:colOff>601980</xdr:colOff>
      <xdr:row>13</xdr:row>
      <xdr:rowOff>173355</xdr:rowOff>
    </xdr:to>
    <mc:AlternateContent xmlns:mc="http://schemas.openxmlformats.org/markup-compatibility/2006" xmlns:sle15="http://schemas.microsoft.com/office/drawing/2012/slicer">
      <mc:Choice Requires="sle15">
        <xdr:graphicFrame macro="">
          <xdr:nvGraphicFramePr>
            <xdr:cNvPr id="2" name="Сотрудник">
              <a:extLst>
                <a:ext uri="{FF2B5EF4-FFF2-40B4-BE49-F238E27FC236}">
                  <a16:creationId xmlns:a16="http://schemas.microsoft.com/office/drawing/2014/main" id="{356C8A6C-172A-4500-A30C-E3E6D6287C6C}"/>
                </a:ext>
              </a:extLst>
            </xdr:cNvPr>
            <xdr:cNvGraphicFramePr/>
          </xdr:nvGraphicFramePr>
          <xdr:xfrm>
            <a:off x="0" y="0"/>
            <a:ext cx="0" cy="0"/>
          </xdr:xfrm>
          <a:graphic>
            <a:graphicData uri="http://schemas.microsoft.com/office/drawing/2010/slicer">
              <sle:slicer xmlns:sle="http://schemas.microsoft.com/office/drawing/2010/slicer" name="Сотрудник"/>
            </a:graphicData>
          </a:graphic>
        </xdr:graphicFrame>
      </mc:Choice>
      <mc:Fallback xmlns="">
        <xdr:sp macro="" textlink="">
          <xdr:nvSpPr>
            <xdr:cNvPr id="0" name=""/>
            <xdr:cNvSpPr>
              <a:spLocks noTextEdit="1"/>
            </xdr:cNvSpPr>
          </xdr:nvSpPr>
          <xdr:spPr>
            <a:xfrm>
              <a:off x="4472940" y="8382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absolute">
    <xdr:from>
      <xdr:col>5</xdr:col>
      <xdr:colOff>7620</xdr:colOff>
      <xdr:row>1</xdr:row>
      <xdr:rowOff>15240</xdr:rowOff>
    </xdr:from>
    <xdr:to>
      <xdr:col>8</xdr:col>
      <xdr:colOff>7620</xdr:colOff>
      <xdr:row>14</xdr:row>
      <xdr:rowOff>104775</xdr:rowOff>
    </xdr:to>
    <mc:AlternateContent xmlns:mc="http://schemas.openxmlformats.org/markup-compatibility/2006" xmlns:sle15="http://schemas.microsoft.com/office/drawing/2012/slicer">
      <mc:Choice Requires="sle15">
        <xdr:graphicFrame macro="">
          <xdr:nvGraphicFramePr>
            <xdr:cNvPr id="2" name="Сотрудник 1">
              <a:extLst>
                <a:ext uri="{FF2B5EF4-FFF2-40B4-BE49-F238E27FC236}">
                  <a16:creationId xmlns:a16="http://schemas.microsoft.com/office/drawing/2014/main" id="{7D6793BA-5367-4340-AC34-D53D0DEAF42B}"/>
                </a:ext>
              </a:extLst>
            </xdr:cNvPr>
            <xdr:cNvGraphicFramePr/>
          </xdr:nvGraphicFramePr>
          <xdr:xfrm>
            <a:off x="0" y="0"/>
            <a:ext cx="0" cy="0"/>
          </xdr:xfrm>
          <a:graphic>
            <a:graphicData uri="http://schemas.microsoft.com/office/drawing/2010/slicer">
              <sle:slicer xmlns:sle="http://schemas.microsoft.com/office/drawing/2010/slicer" name="Сотрудник 1"/>
            </a:graphicData>
          </a:graphic>
        </xdr:graphicFrame>
      </mc:Choice>
      <mc:Fallback xmlns="">
        <xdr:sp macro="" textlink="">
          <xdr:nvSpPr>
            <xdr:cNvPr id="0" name=""/>
            <xdr:cNvSpPr>
              <a:spLocks noTextEdit="1"/>
            </xdr:cNvSpPr>
          </xdr:nvSpPr>
          <xdr:spPr>
            <a:xfrm>
              <a:off x="4351020" y="19812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absolute">
    <xdr:from>
      <xdr:col>5</xdr:col>
      <xdr:colOff>426720</xdr:colOff>
      <xdr:row>0</xdr:row>
      <xdr:rowOff>0</xdr:rowOff>
    </xdr:from>
    <xdr:to>
      <xdr:col>8</xdr:col>
      <xdr:colOff>426720</xdr:colOff>
      <xdr:row>13</xdr:row>
      <xdr:rowOff>89535</xdr:rowOff>
    </xdr:to>
    <mc:AlternateContent xmlns:mc="http://schemas.openxmlformats.org/markup-compatibility/2006" xmlns:sle15="http://schemas.microsoft.com/office/drawing/2012/slicer">
      <mc:Choice Requires="sle15">
        <xdr:graphicFrame macro="">
          <xdr:nvGraphicFramePr>
            <xdr:cNvPr id="2" name="Стаж а годах">
              <a:extLst>
                <a:ext uri="{FF2B5EF4-FFF2-40B4-BE49-F238E27FC236}">
                  <a16:creationId xmlns:a16="http://schemas.microsoft.com/office/drawing/2014/main" id="{D612ED2C-F7CF-4F9F-8B07-417CE5FE8410}"/>
                </a:ext>
              </a:extLst>
            </xdr:cNvPr>
            <xdr:cNvGraphicFramePr/>
          </xdr:nvGraphicFramePr>
          <xdr:xfrm>
            <a:off x="0" y="0"/>
            <a:ext cx="0" cy="0"/>
          </xdr:xfrm>
          <a:graphic>
            <a:graphicData uri="http://schemas.microsoft.com/office/drawing/2010/slicer">
              <sle:slicer xmlns:sle="http://schemas.microsoft.com/office/drawing/2010/slicer" name="Стаж а годах"/>
            </a:graphicData>
          </a:graphic>
        </xdr:graphicFrame>
      </mc:Choice>
      <mc:Fallback xmlns="">
        <xdr:sp macro="" textlink="">
          <xdr:nvSpPr>
            <xdr:cNvPr id="0" name=""/>
            <xdr:cNvSpPr>
              <a:spLocks noTextEdit="1"/>
            </xdr:cNvSpPr>
          </xdr:nvSpPr>
          <xdr:spPr>
            <a:xfrm>
              <a:off x="5394960" y="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absolute">
    <xdr:from>
      <xdr:col>5</xdr:col>
      <xdr:colOff>15240</xdr:colOff>
      <xdr:row>11</xdr:row>
      <xdr:rowOff>175260</xdr:rowOff>
    </xdr:from>
    <xdr:to>
      <xdr:col>5</xdr:col>
      <xdr:colOff>1844040</xdr:colOff>
      <xdr:row>25</xdr:row>
      <xdr:rowOff>81915</xdr:rowOff>
    </xdr:to>
    <mc:AlternateContent xmlns:mc="http://schemas.openxmlformats.org/markup-compatibility/2006" xmlns:sle15="http://schemas.microsoft.com/office/drawing/2012/slicer">
      <mc:Choice Requires="sle15">
        <xdr:graphicFrame macro="">
          <xdr:nvGraphicFramePr>
            <xdr:cNvPr id="2" name="Должность">
              <a:extLst>
                <a:ext uri="{FF2B5EF4-FFF2-40B4-BE49-F238E27FC236}">
                  <a16:creationId xmlns:a16="http://schemas.microsoft.com/office/drawing/2014/main" id="{68AC0648-81E3-458D-8B4E-BF6F6F7B542B}"/>
                </a:ext>
              </a:extLst>
            </xdr:cNvPr>
            <xdr:cNvGraphicFramePr/>
          </xdr:nvGraphicFramePr>
          <xdr:xfrm>
            <a:off x="0" y="0"/>
            <a:ext cx="0" cy="0"/>
          </xdr:xfrm>
          <a:graphic>
            <a:graphicData uri="http://schemas.microsoft.com/office/drawing/2010/slicer">
              <sle:slicer xmlns:sle="http://schemas.microsoft.com/office/drawing/2010/slicer" name="Должность"/>
            </a:graphicData>
          </a:graphic>
        </xdr:graphicFrame>
      </mc:Choice>
      <mc:Fallback xmlns="">
        <xdr:sp macro="" textlink="">
          <xdr:nvSpPr>
            <xdr:cNvPr id="0" name=""/>
            <xdr:cNvSpPr>
              <a:spLocks noTextEdit="1"/>
            </xdr:cNvSpPr>
          </xdr:nvSpPr>
          <xdr:spPr>
            <a:xfrm>
              <a:off x="3352800" y="249174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6</xdr:col>
      <xdr:colOff>15240</xdr:colOff>
      <xdr:row>12</xdr:row>
      <xdr:rowOff>7620</xdr:rowOff>
    </xdr:from>
    <xdr:to>
      <xdr:col>7</xdr:col>
      <xdr:colOff>533400</xdr:colOff>
      <xdr:row>25</xdr:row>
      <xdr:rowOff>97155</xdr:rowOff>
    </xdr:to>
    <mc:AlternateContent xmlns:mc="http://schemas.openxmlformats.org/markup-compatibility/2006" xmlns:sle15="http://schemas.microsoft.com/office/drawing/2012/slicer">
      <mc:Choice Requires="sle15">
        <xdr:graphicFrame macro="">
          <xdr:nvGraphicFramePr>
            <xdr:cNvPr id="3" name="Возвр катег">
              <a:extLst>
                <a:ext uri="{FF2B5EF4-FFF2-40B4-BE49-F238E27FC236}">
                  <a16:creationId xmlns:a16="http://schemas.microsoft.com/office/drawing/2014/main" id="{215C7ECA-446E-4C5A-96FE-3017127E1A12}"/>
                </a:ext>
              </a:extLst>
            </xdr:cNvPr>
            <xdr:cNvGraphicFramePr/>
          </xdr:nvGraphicFramePr>
          <xdr:xfrm>
            <a:off x="0" y="0"/>
            <a:ext cx="0" cy="0"/>
          </xdr:xfrm>
          <a:graphic>
            <a:graphicData uri="http://schemas.microsoft.com/office/drawing/2010/slicer">
              <sle:slicer xmlns:sle="http://schemas.microsoft.com/office/drawing/2010/slicer" name="Возвр катег"/>
            </a:graphicData>
          </a:graphic>
        </xdr:graphicFrame>
      </mc:Choice>
      <mc:Fallback xmlns="">
        <xdr:sp macro="" textlink="">
          <xdr:nvSpPr>
            <xdr:cNvPr id="0" name=""/>
            <xdr:cNvSpPr>
              <a:spLocks noTextEdit="1"/>
            </xdr:cNvSpPr>
          </xdr:nvSpPr>
          <xdr:spPr>
            <a:xfrm>
              <a:off x="5356860" y="250698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lumn1" xr10:uid="{B5D374BC-4865-4291-B101-886E79825078}" sourceName="Column1">
  <extLst>
    <x:ext xmlns:x15="http://schemas.microsoft.com/office/spreadsheetml/2010/11/main" uri="{2F2917AC-EB37-4324-AD4E-5DD8C200BD13}">
      <x15:tableSlicerCache tableId="1" column="1"/>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lumn3" xr10:uid="{F1C14B7B-4F29-45B6-8E3D-3DEE112B2697}" sourceName="Column3">
  <extLst>
    <x:ext xmlns:x15="http://schemas.microsoft.com/office/spreadsheetml/2010/11/main" uri="{2F2917AC-EB37-4324-AD4E-5DD8C200BD13}">
      <x15:tableSlicerCache tableId="1" column="3"/>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Сотрудник" xr10:uid="{13AF7675-75C4-438E-A921-F62E9FA00652}" sourceName="Сотрудник">
  <extLst>
    <x:ext xmlns:x15="http://schemas.microsoft.com/office/spreadsheetml/2010/11/main" uri="{2F2917AC-EB37-4324-AD4E-5DD8C200BD13}">
      <x15:tableSlicerCache tableId="4" column="1"/>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Сотрудник1" xr10:uid="{C75968A7-C412-4CBE-8EE8-6D0BD75EE899}" sourceName="Сотрудник">
  <extLst>
    <x:ext xmlns:x15="http://schemas.microsoft.com/office/spreadsheetml/2010/11/main" uri="{2F2917AC-EB37-4324-AD4E-5DD8C200BD13}">
      <x15:tableSlicerCache tableId="5" column="1"/>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Стаж_а_годах" xr10:uid="{A0B3F344-05DE-4DCC-9531-A294333606D5}" sourceName="Стаж а годах">
  <extLst>
    <x:ext xmlns:x15="http://schemas.microsoft.com/office/spreadsheetml/2010/11/main" uri="{2F2917AC-EB37-4324-AD4E-5DD8C200BD13}">
      <x15:tableSlicerCache tableId="6" column="3"/>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Должность" xr10:uid="{B223A79B-7E27-45FB-9D4C-87412435DB40}" sourceName="Должность">
  <extLst>
    <x:ext xmlns:x15="http://schemas.microsoft.com/office/spreadsheetml/2010/11/main" uri="{2F2917AC-EB37-4324-AD4E-5DD8C200BD13}">
      <x15:tableSlicerCache tableId="8" column="3"/>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Возвр_катег" xr10:uid="{87C1C885-4B01-4505-892D-21C5629B95B4}" sourceName="Возвр катег">
  <extLst>
    <x:ext xmlns:x15="http://schemas.microsoft.com/office/spreadsheetml/2010/11/main" uri="{2F2917AC-EB37-4324-AD4E-5DD8C200BD13}">
      <x15:tableSlicerCache tableId="8" column="5"/>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lumn1" xr10:uid="{F39BD4DC-F179-4574-9B45-601B42A6339D}" cache="Slicer_Column1" caption="Column1" rowHeight="234950"/>
  <slicer name="Column3" xr10:uid="{0881E7A0-1E55-4141-A7B8-22663191DD22}" cache="Slicer_Column3" caption="Column3"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Сотрудник" xr10:uid="{3107DC5A-CD45-4BCC-AE61-76F570236021}" cache="Slicer_Сотрудник" caption="Сотрудник"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Сотрудник 1" xr10:uid="{F6DED288-E7F8-426D-A234-B4088B718D9B}" cache="Slicer_Сотрудник1" caption="Сотрудник" rowHeight="2349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Стаж а годах" xr10:uid="{00747FA4-B4AC-4151-867B-4AD584E13F03}" cache="Slicer_Стаж_а_годах" caption="Стаж а годах" rowHeight="2349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Должность" xr10:uid="{80BC6B5C-0C84-44C0-82DB-21F303C754A5}" cache="Slicer_Должность" caption="Должность" rowHeight="234950"/>
  <slicer name="Возвр катег" xr10:uid="{EE164479-0545-440E-9C7C-5F5969D93E42}" cache="Slicer_Возвр_катег" caption="Возвр катег"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71105B9-197A-4157-811B-65F2B310FECF}" name="Table1" displayName="Table1" ref="B2:D5" totalsRowShown="0">
  <autoFilter ref="B2:D5" xr:uid="{671105B9-197A-4157-811B-65F2B310FECF}"/>
  <tableColumns count="3">
    <tableColumn id="1" xr3:uid="{1F46CCDC-5FD9-40F6-87E9-0A4B64618922}" name="Column1"/>
    <tableColumn id="2" xr3:uid="{DAD4AF69-AF14-4609-9C98-D0FA8901B445}" name="Column2"/>
    <tableColumn id="3" xr3:uid="{3A605C1C-A996-4000-A145-60A7DAC46356}" name="Column3" dataDxfId="65">
      <calculatedColumnFormula>_xlfn.XLOOKUP(B7,Table1[[#This Row],[Column1]],Table1[[#This Row],[Column2]],,0)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D244471-4625-4739-A904-6CA0F01AC8D6}" name="Сотрудники" displayName="Сотрудники" ref="A1:G5" totalsRowShown="0" headerRowDxfId="62" dataDxfId="61">
  <autoFilter ref="A1:G5" xr:uid="{5D244471-4625-4739-A904-6CA0F01AC8D6}"/>
  <tableColumns count="7">
    <tableColumn id="1" xr3:uid="{81CA15B3-3BE7-466B-9EBE-C04E4CA18984}" name="Имя" dataDxfId="60"/>
    <tableColumn id="2" xr3:uid="{A6F7B2E5-2D62-4A18-AEFF-821EB835AD14}" name="Дата приёма" dataDxfId="59"/>
    <tableColumn id="3" xr3:uid="{9D14A6FD-28FD-48D1-9D5E-A44701A3F8F5}" name="Отдел" dataDxfId="58"/>
    <tableColumn id="4" xr3:uid="{3C65F3DA-980E-44D3-8EE9-1A5C8B4EE46E}" name="Продажи" dataDxfId="57"/>
    <tableColumn id="5" xr3:uid="{2A557964-4463-436E-AE15-CEB71B0D2400}" name="План" dataDxfId="56"/>
    <tableColumn id="6" xr3:uid="{EEAD05D4-E289-4C1B-94E6-BCE0C687F77F}" name="Стаж" dataDxfId="55">
      <calculatedColumnFormula>ROUNDDOWN(TODAY()-Сотрудники[[#This Row],[Дата приёма]]/365,0)</calculatedColumnFormula>
    </tableColumn>
    <tableColumn id="7" xr3:uid="{6DA69878-5344-4506-9BB4-438A0C5E2631}" name="Выполнено плана" dataDxfId="54">
      <calculatedColumnFormula>Сотрудники[[#This Row],[Продажи]]/Сотрудники[[#This Row],[План]]</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75E78E0-A2FD-4044-88E6-8343BFCE6D52}" name="Сотруднки" displayName="Сотруднки" ref="A1:F5" totalsRowShown="0" headerRowDxfId="53" headerRowBorderDxfId="52" tableBorderDxfId="51" totalsRowBorderDxfId="50">
  <autoFilter ref="A1:F5" xr:uid="{E75E78E0-A2FD-4044-88E6-8343BFCE6D52}"/>
  <tableColumns count="6">
    <tableColumn id="1" xr3:uid="{6E5F3025-4C36-409B-9701-33905F20C809}" name="Имя" dataDxfId="49"/>
    <tableColumn id="2" xr3:uid="{749D0D66-D06D-4A26-9B83-3C0AE10893FB}" name="Дата приема" dataDxfId="48"/>
    <tableColumn id="3" xr3:uid="{DE121486-E9D1-432F-B5CA-BF4B4EF79C2C}" name="Отдел" dataDxfId="47"/>
    <tableColumn id="4" xr3:uid="{07658F38-9E2F-4A59-A005-C1B538338385}" name="Продажи" dataDxfId="46"/>
    <tableColumn id="5" xr3:uid="{B84D59CF-FFD6-46AC-B928-D105C5560803}" name="План" dataDxfId="45"/>
    <tableColumn id="6" xr3:uid="{80878336-B50C-495E-8921-EEEE7C0C4394}" name="стаж" dataDxfId="44">
      <calculatedColumnFormula>ROUNDDOWN((TODAY()-Сотруднки[[#This Row],[Дата приема]])/365,0)</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5D22EBA-9215-40C5-B604-96B0FB6F6B75}" name="Table4" displayName="Table4" ref="A1:E9" totalsRowShown="0">
  <autoFilter ref="A1:E9" xr:uid="{85D22EBA-9215-40C5-B604-96B0FB6F6B75}"/>
  <tableColumns count="5">
    <tableColumn id="1" xr3:uid="{5E5CA719-3A3A-49F7-9727-1BE73899E785}" name="Сотрудник"/>
    <tableColumn id="2" xr3:uid="{91D81185-FED8-43BF-9863-B9C30D2B9A0D}" name="Продажи" dataDxfId="41">
      <calculatedColumnFormula>RANDBETWEEN(5000,20000)</calculatedColumnFormula>
    </tableColumn>
    <tableColumn id="3" xr3:uid="{AC855617-DFD2-4B0E-9049-0D2CCFC4CE49}" name="План"/>
    <tableColumn id="4" xr3:uid="{ADACD91E-E573-4D7E-AD15-76BF4EF6387F}" name="Выполнение %" dataDxfId="40">
      <calculatedColumnFormula>Table4[[#This Row],[Продажи]]/Table4[[#This Row],[План]]</calculatedColumnFormula>
    </tableColumn>
    <tableColumn id="5" xr3:uid="{BFD8488B-2CA8-4940-84F3-70B5C87358DB}" name="Бонус" dataDxfId="39">
      <calculatedColumnFormula>IF(Table4[[#This Row],[Выполнение %]]&gt;=100%,Table4[[#This Row],[Продажи]]*10%,0)</calculatedColumnFormula>
    </tableColumn>
  </tableColumns>
  <tableStyleInfo name="TableStyleMedium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53E63DA-36B9-4A5D-A316-3DAF636C255B}" name="Table5" displayName="Table5" ref="A1:D10" totalsRowShown="0">
  <autoFilter ref="A1:D10" xr:uid="{D53E63DA-36B9-4A5D-A316-3DAF636C255B}"/>
  <tableColumns count="4">
    <tableColumn id="1" xr3:uid="{F34645E0-593A-43C6-BE40-9401F3898423}" name="Сотрудник"/>
    <tableColumn id="2" xr3:uid="{628B0B9E-56C6-46CD-A986-F8BB72B39788}" name="Дата приема" dataDxfId="38">
      <calculatedColumnFormula>RANDBETWEEN(15000,20000)</calculatedColumnFormula>
    </tableColumn>
    <tableColumn id="3" xr3:uid="{5B7EF225-8793-4864-AA04-651678003CA4}" name="Стаж" dataDxfId="37">
      <calculatedColumnFormula>ROUNDDOWN(YEARFRAC($B2,TODAY()),0)</calculatedColumnFormula>
    </tableColumn>
    <tableColumn id="4" xr3:uid="{484C7210-B453-4AEE-B91E-CF9B1555E1F6}" name="Стаж категории">
      <calculatedColumnFormula>IF(C2&gt;=80,"Опытный","Новичок")</calculatedColumnFormula>
    </tableColumn>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8240D3E6-F41D-42C2-9070-CA9A671DFBE3}" name="Table6" displayName="Table6" ref="A1:E10" totalsRowShown="0">
  <autoFilter ref="A1:E10" xr:uid="{8240D3E6-F41D-42C2-9070-CA9A671DFBE3}"/>
  <tableColumns count="5">
    <tableColumn id="1" xr3:uid="{805C0C57-5E15-442E-BC3E-66DB0F6656F7}" name="Сотрудник"/>
    <tableColumn id="2" xr3:uid="{25728C34-3A96-476F-BA57-EDD39E56DF57}" name="Дата приема">
      <calculatedColumnFormula>RANDBETWEEN(1000,2000)</calculatedColumnFormula>
    </tableColumn>
    <tableColumn id="3" xr3:uid="{955ECD4A-E69D-4F3D-9060-6711ECB27242}" name="Стаж а годах" dataDxfId="36">
      <calculatedColumnFormula>ROUNDDOWN(YEARFRAC(Table6[[#This Row],[Дата приема]],TODAY()),0)</calculatedColumnFormula>
    </tableColumn>
    <tableColumn id="5" xr3:uid="{88D23AE9-A6E9-4B40-BEA9-72E33DBBC6B8}" name="Стаж в днях" dataDxfId="35">
      <calculatedColumnFormula>ROUNDDOWN(TODAY()-Table6[[#This Row],[Дата приема]],0)</calculatedColumnFormula>
    </tableColumn>
    <tableColumn id="6" xr3:uid="{5FF588A4-A1EB-4A25-B711-5173465067D9}" name="Стаж  категории" dataDxfId="34">
      <calculatedColumnFormula>IF(Table6[[#This Row],[Стаж а годах]]&gt;4,"Опытный","Новичок")</calculatedColumnFormula>
    </tableColumn>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EAB60A56-0F54-4B26-B487-64869532D4E2}" name="Table7" displayName="Table7" ref="A1:D14" totalsRowCount="1" headerRowBorderDxfId="30" tableBorderDxfId="29" totalsRowBorderDxfId="28">
  <autoFilter ref="A1:D13" xr:uid="{EAB60A56-0F54-4B26-B487-64869532D4E2}"/>
  <tableColumns count="4">
    <tableColumn id="1" xr3:uid="{91121C1F-63EF-49F0-BA86-683CAEC2C02E}" name="Месяц" totalsRowLabel="Total" dataDxfId="27" totalsRowDxfId="26"/>
    <tableColumn id="2" xr3:uid="{96BC3B0C-DEAD-42E9-813C-F0F748C92B02}" name="Доход" dataDxfId="25" totalsRowDxfId="24"/>
    <tableColumn id="3" xr3:uid="{23474D11-3BE1-4FA7-8596-65E34CBEC0C6}" name="Расходы" dataDxfId="23" totalsRowDxfId="22"/>
    <tableColumn id="4" xr3:uid="{C3E03D7B-1DCD-4049-A2D5-79C5E5E9108A}" name="Прибыль" totalsRowFunction="sum" dataDxfId="21">
      <calculatedColumnFormula>Table7[[#This Row],[Доход]]-Table7[[#This Row],[Расходы]]</calculatedColumnFormula>
    </tableColumn>
  </tableColumns>
  <tableStyleInfo name="TableStyleMedium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AC772AF-F812-4052-B6AE-6116DE3131B1}" name="Table8" displayName="Table8" ref="F1:L11" totalsRowShown="0" headerRowDxfId="20" headerRowBorderDxfId="19" tableBorderDxfId="18" totalsRowBorderDxfId="17">
  <autoFilter ref="F1:L11" xr:uid="{7AC772AF-F812-4052-B6AE-6116DE3131B1}"/>
  <tableColumns count="7">
    <tableColumn id="1" xr3:uid="{CD51D8A1-ED43-40C8-B6D5-620090835B3A}" name="ФИО" dataDxfId="16"/>
    <tableColumn id="2" xr3:uid="{D79A91F2-692A-4626-995F-541FA086C50C}" name="Дата рождения" dataDxfId="15"/>
    <tableColumn id="3" xr3:uid="{E9B34055-AC0A-41FB-83F7-BA6DEA665D25}" name="Должность" dataDxfId="14"/>
    <tableColumn id="4" xr3:uid="{8D9D305A-1161-442F-AB14-BA697CEB37EF}" name="Возраст" dataDxfId="13">
      <calculatedColumnFormula>DATEDIF(Table8[[#This Row],[Дата рождения]],TODAY(),"Y")</calculatedColumnFormula>
    </tableColumn>
    <tableColumn id="5" xr3:uid="{65B07238-D211-47C6-9BB2-81D0324E3AD8}" name="Возвр катег" dataDxfId="12">
      <calculatedColumnFormula>IF(Table8[[#This Row],[Возраст]]&lt;30,"Молодой",
IF(AND(Table8[[#This Row],[Возраст]]&gt;=30,Table8[[#This Row],[Возраст]]&lt;=50),"Средний","Старший"))</calculatedColumnFormula>
    </tableColumn>
    <tableColumn id="6" xr3:uid="{6B1EA9AF-8BA5-4D2A-91F6-152FD062E1C2}" name="Фам" dataDxfId="11"/>
    <tableColumn id="7" xr3:uid="{F26F1560-866A-4F95-9C83-B89D64CC8035}" name="Имя" dataDxfId="10"/>
  </tableColumns>
  <tableStyleInfo name="TableStyleMedium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25D6EF3-D782-4EA3-A465-D1BCDB8AD71C}" name="Table9" displayName="Table9" ref="N1:R11" totalsRowShown="0" headerRowDxfId="9" dataDxfId="7" headerRowBorderDxfId="8" tableBorderDxfId="6" totalsRowBorderDxfId="5">
  <autoFilter ref="N1:R11" xr:uid="{425D6EF3-D782-4EA3-A465-D1BCDB8AD71C}"/>
  <tableColumns count="5">
    <tableColumn id="1" xr3:uid="{F8C54745-5232-43BF-BA23-5364E04CF8B0}" name="№" dataDxfId="4"/>
    <tableColumn id="2" xr3:uid="{DD198496-FD30-4EEC-BE43-479F92E9E809}" name="Регион" dataDxfId="3"/>
    <tableColumn id="3" xr3:uid="{25C09B60-53AC-4E2D-B4D2-7D519B9DC430}" name="Товар" dataDxfId="2"/>
    <tableColumn id="4" xr3:uid="{29E43FA2-B0C3-4EA4-9224-C9117FFAB17D}" name="Продажи" dataDxfId="1"/>
    <tableColumn id="5" xr3:uid="{96F31884-0FAB-4508-AEC8-5F9F6B452B27}" name="Количество" dataDxfId="0"/>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3.xml"/><Relationship Id="rId1" Type="http://schemas.openxmlformats.org/officeDocument/2006/relationships/printerSettings" Target="../printerSettings/printerSettings4.bin"/><Relationship Id="rId4" Type="http://schemas.microsoft.com/office/2007/relationships/slicer" Target="../slicers/slicer2.xml"/></Relationships>
</file>

<file path=xl/worksheets/_rels/sheet6.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table" Target="../tables/table5.xml"/><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table" Target="../tables/table6.xml"/><Relationship Id="rId1" Type="http://schemas.openxmlformats.org/officeDocument/2006/relationships/drawing" Target="../drawings/drawing5.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drawing" Target="../drawings/drawing6.xml"/><Relationship Id="rId1" Type="http://schemas.openxmlformats.org/officeDocument/2006/relationships/printerSettings" Target="../printerSettings/printerSettings6.bin"/><Relationship Id="rId6" Type="http://schemas.microsoft.com/office/2007/relationships/slicer" Target="../slicers/slicer5.xml"/><Relationship Id="rId5" Type="http://schemas.openxmlformats.org/officeDocument/2006/relationships/table" Target="../tables/table9.xml"/><Relationship Id="rId4" Type="http://schemas.openxmlformats.org/officeDocument/2006/relationships/table" Target="../tables/table8.x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D0C0A1-A8A8-4DA0-A455-543097737A67}">
  <dimension ref="B2:X26"/>
  <sheetViews>
    <sheetView topLeftCell="D1" workbookViewId="0">
      <selection activeCell="N21" sqref="N21:U25"/>
    </sheetView>
  </sheetViews>
  <sheetFormatPr defaultRowHeight="14.4" x14ac:dyDescent="0.3"/>
  <cols>
    <col min="2" max="3" width="10.44140625" customWidth="1"/>
    <col min="6" max="6" width="14.77734375" bestFit="1" customWidth="1"/>
    <col min="19" max="19" width="15.77734375" bestFit="1" customWidth="1"/>
  </cols>
  <sheetData>
    <row r="2" spans="2:24" x14ac:dyDescent="0.3">
      <c r="B2" t="s">
        <v>3</v>
      </c>
      <c r="C2" t="s">
        <v>4</v>
      </c>
      <c r="D2" t="s">
        <v>5</v>
      </c>
    </row>
    <row r="3" spans="2:24" x14ac:dyDescent="0.3">
      <c r="B3" t="s">
        <v>0</v>
      </c>
      <c r="C3">
        <v>943</v>
      </c>
      <c r="D3">
        <f>_xlfn.XLOOKUP(B7,Table1[[#This Row],[Column1]],Table1[[#This Row],[Column2]],,0)</f>
        <v>943</v>
      </c>
      <c r="F3" s="1" t="s">
        <v>6</v>
      </c>
      <c r="G3" t="s">
        <v>9</v>
      </c>
      <c r="O3" s="3">
        <v>1</v>
      </c>
      <c r="P3" s="3">
        <v>2</v>
      </c>
      <c r="Q3" s="3">
        <v>3</v>
      </c>
      <c r="R3" s="3">
        <v>4</v>
      </c>
      <c r="S3" s="3">
        <v>5</v>
      </c>
      <c r="T3" s="3">
        <v>6</v>
      </c>
      <c r="U3" s="3">
        <v>7</v>
      </c>
      <c r="V3" s="3">
        <v>8</v>
      </c>
      <c r="W3" s="3">
        <v>9</v>
      </c>
      <c r="X3" s="3">
        <v>10</v>
      </c>
    </row>
    <row r="4" spans="2:24" x14ac:dyDescent="0.3">
      <c r="B4" t="s">
        <v>1</v>
      </c>
      <c r="C4">
        <v>943</v>
      </c>
      <c r="D4" t="e">
        <f>_xlfn.XLOOKUP(B8,Table1[[#This Row],[Column1]],Table1[[#This Row],[Column2]],,0)</f>
        <v>#N/A</v>
      </c>
      <c r="F4" s="1" t="s">
        <v>7</v>
      </c>
      <c r="G4" t="s">
        <v>10</v>
      </c>
      <c r="O4" s="3">
        <v>2</v>
      </c>
      <c r="P4" s="2">
        <f>$O4*P$3</f>
        <v>4</v>
      </c>
      <c r="Q4" s="2">
        <f t="shared" ref="Q4:X4" si="0">$O4*Q$3</f>
        <v>6</v>
      </c>
      <c r="R4" s="2">
        <f t="shared" si="0"/>
        <v>8</v>
      </c>
      <c r="S4" s="2">
        <f t="shared" si="0"/>
        <v>10</v>
      </c>
      <c r="T4" s="2">
        <f t="shared" si="0"/>
        <v>12</v>
      </c>
      <c r="U4" s="2">
        <f t="shared" si="0"/>
        <v>14</v>
      </c>
      <c r="V4" s="2">
        <f t="shared" si="0"/>
        <v>16</v>
      </c>
      <c r="W4" s="2">
        <f t="shared" si="0"/>
        <v>18</v>
      </c>
      <c r="X4" s="2">
        <f t="shared" si="0"/>
        <v>20</v>
      </c>
    </row>
    <row r="5" spans="2:24" x14ac:dyDescent="0.3">
      <c r="B5" t="s">
        <v>2</v>
      </c>
      <c r="C5">
        <v>943</v>
      </c>
      <c r="D5" t="e">
        <f>_xlfn.XLOOKUP(B9,Table1[[#This Row],[Column1]],Table1[[#This Row],[Column2]],,0)</f>
        <v>#N/A</v>
      </c>
      <c r="F5" s="1" t="s">
        <v>8</v>
      </c>
      <c r="G5" t="s">
        <v>11</v>
      </c>
      <c r="O5" s="3">
        <v>3</v>
      </c>
      <c r="P5" s="2">
        <f t="shared" ref="P5:X12" si="1">$O5*P$3</f>
        <v>6</v>
      </c>
      <c r="Q5" s="2">
        <f t="shared" si="1"/>
        <v>9</v>
      </c>
      <c r="R5" s="2">
        <f t="shared" si="1"/>
        <v>12</v>
      </c>
      <c r="S5" s="2">
        <f t="shared" si="1"/>
        <v>15</v>
      </c>
      <c r="T5" s="2">
        <f t="shared" si="1"/>
        <v>18</v>
      </c>
      <c r="U5" s="2">
        <f t="shared" si="1"/>
        <v>21</v>
      </c>
      <c r="V5" s="2">
        <f t="shared" si="1"/>
        <v>24</v>
      </c>
      <c r="W5" s="2">
        <f t="shared" si="1"/>
        <v>27</v>
      </c>
      <c r="X5" s="2">
        <f t="shared" si="1"/>
        <v>30</v>
      </c>
    </row>
    <row r="6" spans="2:24" x14ac:dyDescent="0.3">
      <c r="O6" s="3">
        <v>4</v>
      </c>
      <c r="P6" s="2">
        <f t="shared" si="1"/>
        <v>8</v>
      </c>
      <c r="Q6" s="2">
        <f t="shared" si="1"/>
        <v>12</v>
      </c>
      <c r="R6" s="2">
        <f t="shared" si="1"/>
        <v>16</v>
      </c>
      <c r="S6" s="2">
        <f t="shared" si="1"/>
        <v>20</v>
      </c>
      <c r="T6" s="2">
        <f t="shared" si="1"/>
        <v>24</v>
      </c>
      <c r="U6" s="2">
        <f t="shared" si="1"/>
        <v>28</v>
      </c>
      <c r="V6" s="2">
        <f t="shared" si="1"/>
        <v>32</v>
      </c>
      <c r="W6" s="2">
        <f t="shared" si="1"/>
        <v>36</v>
      </c>
      <c r="X6" s="2">
        <f t="shared" si="1"/>
        <v>40</v>
      </c>
    </row>
    <row r="7" spans="2:24" x14ac:dyDescent="0.3">
      <c r="B7" t="s">
        <v>0</v>
      </c>
      <c r="O7" s="3">
        <v>5</v>
      </c>
      <c r="P7" s="2">
        <f t="shared" si="1"/>
        <v>10</v>
      </c>
      <c r="Q7" s="2">
        <f t="shared" si="1"/>
        <v>15</v>
      </c>
      <c r="R7" s="2">
        <f t="shared" si="1"/>
        <v>20</v>
      </c>
      <c r="S7" s="2">
        <f t="shared" si="1"/>
        <v>25</v>
      </c>
      <c r="T7" s="2">
        <f t="shared" si="1"/>
        <v>30</v>
      </c>
      <c r="U7" s="2">
        <f t="shared" si="1"/>
        <v>35</v>
      </c>
      <c r="V7" s="2">
        <f t="shared" si="1"/>
        <v>40</v>
      </c>
      <c r="W7" s="2">
        <f t="shared" si="1"/>
        <v>45</v>
      </c>
      <c r="X7" s="2">
        <f t="shared" si="1"/>
        <v>50</v>
      </c>
    </row>
    <row r="8" spans="2:24" x14ac:dyDescent="0.3">
      <c r="O8" s="3">
        <v>6</v>
      </c>
      <c r="P8" s="2">
        <f t="shared" si="1"/>
        <v>12</v>
      </c>
      <c r="Q8" s="2">
        <f t="shared" si="1"/>
        <v>18</v>
      </c>
      <c r="R8" s="2">
        <f t="shared" si="1"/>
        <v>24</v>
      </c>
      <c r="S8" s="2">
        <f t="shared" si="1"/>
        <v>30</v>
      </c>
      <c r="T8" s="2">
        <f t="shared" si="1"/>
        <v>36</v>
      </c>
      <c r="U8" s="2">
        <f t="shared" si="1"/>
        <v>42</v>
      </c>
      <c r="V8" s="2">
        <f t="shared" si="1"/>
        <v>48</v>
      </c>
      <c r="W8" s="2">
        <f t="shared" si="1"/>
        <v>54</v>
      </c>
      <c r="X8" s="2">
        <f t="shared" si="1"/>
        <v>60</v>
      </c>
    </row>
    <row r="9" spans="2:24" x14ac:dyDescent="0.3">
      <c r="O9" s="3">
        <v>7</v>
      </c>
      <c r="P9" s="2">
        <f t="shared" si="1"/>
        <v>14</v>
      </c>
      <c r="Q9" s="2">
        <f t="shared" si="1"/>
        <v>21</v>
      </c>
      <c r="R9" s="2">
        <f t="shared" si="1"/>
        <v>28</v>
      </c>
      <c r="S9" s="2">
        <f t="shared" si="1"/>
        <v>35</v>
      </c>
      <c r="T9" s="2">
        <f t="shared" si="1"/>
        <v>42</v>
      </c>
      <c r="U9" s="2">
        <f t="shared" si="1"/>
        <v>49</v>
      </c>
      <c r="V9" s="2">
        <f t="shared" si="1"/>
        <v>56</v>
      </c>
      <c r="W9" s="2">
        <f t="shared" si="1"/>
        <v>63</v>
      </c>
      <c r="X9" s="2">
        <f t="shared" si="1"/>
        <v>70</v>
      </c>
    </row>
    <row r="10" spans="2:24" x14ac:dyDescent="0.3">
      <c r="B10" s="2" cm="1">
        <f t="array" aca="1" ref="B10:C14" ca="1">_xlfn.RANDARRAY(5,2,0,50,TRUE)</f>
        <v>26</v>
      </c>
      <c r="C10" s="2">
        <f ca="1"/>
        <v>20</v>
      </c>
      <c r="O10" s="3">
        <v>8</v>
      </c>
      <c r="P10" s="2">
        <f t="shared" si="1"/>
        <v>16</v>
      </c>
      <c r="Q10" s="2">
        <f t="shared" si="1"/>
        <v>24</v>
      </c>
      <c r="R10" s="2">
        <f t="shared" si="1"/>
        <v>32</v>
      </c>
      <c r="S10" s="2">
        <f t="shared" si="1"/>
        <v>40</v>
      </c>
      <c r="T10" s="2">
        <f t="shared" si="1"/>
        <v>48</v>
      </c>
      <c r="U10" s="2">
        <f t="shared" si="1"/>
        <v>56</v>
      </c>
      <c r="V10" s="2">
        <f t="shared" si="1"/>
        <v>64</v>
      </c>
      <c r="W10" s="2">
        <f t="shared" si="1"/>
        <v>72</v>
      </c>
      <c r="X10" s="2">
        <f t="shared" si="1"/>
        <v>80</v>
      </c>
    </row>
    <row r="11" spans="2:24" x14ac:dyDescent="0.3">
      <c r="B11" s="2">
        <f ca="1"/>
        <v>2</v>
      </c>
      <c r="C11" s="2">
        <f ca="1"/>
        <v>11</v>
      </c>
      <c r="O11" s="3">
        <v>9</v>
      </c>
      <c r="P11" s="2">
        <f t="shared" si="1"/>
        <v>18</v>
      </c>
      <c r="Q11" s="2">
        <f t="shared" si="1"/>
        <v>27</v>
      </c>
      <c r="R11" s="2">
        <f t="shared" si="1"/>
        <v>36</v>
      </c>
      <c r="S11" s="2">
        <f t="shared" si="1"/>
        <v>45</v>
      </c>
      <c r="T11" s="2">
        <f t="shared" si="1"/>
        <v>54</v>
      </c>
      <c r="U11" s="2">
        <f t="shared" si="1"/>
        <v>63</v>
      </c>
      <c r="V11" s="2">
        <f t="shared" si="1"/>
        <v>72</v>
      </c>
      <c r="W11" s="2">
        <f t="shared" si="1"/>
        <v>81</v>
      </c>
      <c r="X11" s="2">
        <f t="shared" si="1"/>
        <v>90</v>
      </c>
    </row>
    <row r="12" spans="2:24" x14ac:dyDescent="0.3">
      <c r="B12" s="2">
        <f ca="1"/>
        <v>36</v>
      </c>
      <c r="C12" s="2">
        <f ca="1"/>
        <v>20</v>
      </c>
      <c r="O12" s="3">
        <v>10</v>
      </c>
      <c r="P12" s="2">
        <f t="shared" si="1"/>
        <v>20</v>
      </c>
      <c r="Q12" s="2">
        <f t="shared" si="1"/>
        <v>30</v>
      </c>
      <c r="R12" s="2">
        <f t="shared" si="1"/>
        <v>40</v>
      </c>
      <c r="S12" s="2">
        <f t="shared" si="1"/>
        <v>50</v>
      </c>
      <c r="T12" s="2">
        <f t="shared" si="1"/>
        <v>60</v>
      </c>
      <c r="U12" s="2">
        <f t="shared" si="1"/>
        <v>70</v>
      </c>
      <c r="V12" s="2">
        <f t="shared" si="1"/>
        <v>80</v>
      </c>
      <c r="W12" s="2">
        <f t="shared" si="1"/>
        <v>90</v>
      </c>
      <c r="X12" s="2">
        <f t="shared" si="1"/>
        <v>100</v>
      </c>
    </row>
    <row r="13" spans="2:24" x14ac:dyDescent="0.3">
      <c r="B13" s="2">
        <f ca="1"/>
        <v>0</v>
      </c>
      <c r="C13" s="2">
        <f ca="1"/>
        <v>8</v>
      </c>
    </row>
    <row r="14" spans="2:24" x14ac:dyDescent="0.3">
      <c r="B14" s="2">
        <f ca="1"/>
        <v>4</v>
      </c>
      <c r="C14" s="2">
        <f ca="1"/>
        <v>21</v>
      </c>
    </row>
    <row r="15" spans="2:24" x14ac:dyDescent="0.3">
      <c r="O15" t="s">
        <v>12</v>
      </c>
    </row>
    <row r="16" spans="2:24" x14ac:dyDescent="0.3">
      <c r="O16" t="str">
        <f>UPPER(LEFT(O15,1))&amp;LOWER(MID(O15,2,30))</f>
        <v>Это и ёжу понятно</v>
      </c>
      <c r="U16" t="s">
        <v>13</v>
      </c>
    </row>
    <row r="17" spans="4:22" x14ac:dyDescent="0.3">
      <c r="S17" t="s">
        <v>10</v>
      </c>
      <c r="T17">
        <f ca="1">RANDBETWEEN(1000,2000)</f>
        <v>1734</v>
      </c>
      <c r="U17">
        <f ca="1">RANDBETWEEN(1000,2000)</f>
        <v>1553</v>
      </c>
      <c r="V17" s="5">
        <f ca="1">T17/U17</f>
        <v>1.1165486155827431</v>
      </c>
    </row>
    <row r="18" spans="4:22" x14ac:dyDescent="0.3">
      <c r="S18" t="s">
        <v>9</v>
      </c>
      <c r="T18">
        <f t="shared" ref="T18:T19" ca="1" si="2">RANDBETWEEN(1000,2000)</f>
        <v>1395</v>
      </c>
      <c r="U18">
        <f ca="1">RANDBETWEEN(1000,2000)</f>
        <v>1348</v>
      </c>
      <c r="V18" s="5">
        <f t="shared" ref="V18:V19" ca="1" si="3">T18/U18</f>
        <v>1.03486646884273</v>
      </c>
    </row>
    <row r="19" spans="4:22" x14ac:dyDescent="0.3">
      <c r="S19" t="s">
        <v>11</v>
      </c>
      <c r="T19">
        <f t="shared" ca="1" si="2"/>
        <v>1599</v>
      </c>
      <c r="U19">
        <f ca="1">RANDBETWEEN(1000,2000)</f>
        <v>1841</v>
      </c>
      <c r="V19" s="5">
        <f t="shared" ca="1" si="3"/>
        <v>0.86854970124932107</v>
      </c>
    </row>
    <row r="20" spans="4:22" x14ac:dyDescent="0.3">
      <c r="S20" s="4"/>
      <c r="V20" s="5"/>
    </row>
    <row r="21" spans="4:22" x14ac:dyDescent="0.3">
      <c r="D21" s="2">
        <f ca="1">RANDBETWEEN(1000,2000)</f>
        <v>1344</v>
      </c>
      <c r="E21" s="2">
        <f t="shared" ref="E21:K26" ca="1" si="4">RANDBETWEEN(1000,2000)</f>
        <v>1381</v>
      </c>
      <c r="F21" s="2">
        <f t="shared" ca="1" si="4"/>
        <v>1032</v>
      </c>
      <c r="G21" s="2">
        <f t="shared" ca="1" si="4"/>
        <v>1040</v>
      </c>
      <c r="H21" s="2">
        <f t="shared" ca="1" si="4"/>
        <v>1754</v>
      </c>
      <c r="I21" s="2">
        <f t="shared" ca="1" si="4"/>
        <v>1343</v>
      </c>
      <c r="J21" s="2">
        <f t="shared" ca="1" si="4"/>
        <v>1617</v>
      </c>
      <c r="K21" s="2">
        <f ca="1">RANDBETWEEN(1000,2000)</f>
        <v>1761</v>
      </c>
      <c r="N21" s="2">
        <f ca="1">RANDBETWEEN(1000,2000)</f>
        <v>1022</v>
      </c>
      <c r="O21" s="2">
        <f t="shared" ref="O21:U25" ca="1" si="5">RANDBETWEEN(1000,2000)</f>
        <v>1208</v>
      </c>
      <c r="P21" s="2">
        <f t="shared" ca="1" si="5"/>
        <v>1725</v>
      </c>
      <c r="Q21" s="2">
        <f t="shared" ca="1" si="5"/>
        <v>1968</v>
      </c>
      <c r="R21" s="2">
        <f t="shared" ca="1" si="5"/>
        <v>1512</v>
      </c>
      <c r="S21" s="2">
        <f t="shared" ca="1" si="5"/>
        <v>1721</v>
      </c>
      <c r="T21" s="2">
        <f t="shared" ca="1" si="5"/>
        <v>1008</v>
      </c>
      <c r="U21" s="2">
        <f t="shared" ca="1" si="5"/>
        <v>1384</v>
      </c>
    </row>
    <row r="22" spans="4:22" x14ac:dyDescent="0.3">
      <c r="D22" s="2">
        <f t="shared" ref="D22:D26" ca="1" si="6">RANDBETWEEN(1000,2000)</f>
        <v>1059</v>
      </c>
      <c r="E22" s="2">
        <f t="shared" ca="1" si="4"/>
        <v>1407</v>
      </c>
      <c r="F22" s="2">
        <f t="shared" ca="1" si="4"/>
        <v>1445</v>
      </c>
      <c r="G22" s="2">
        <f t="shared" ca="1" si="4"/>
        <v>1755</v>
      </c>
      <c r="H22" s="2">
        <f t="shared" ca="1" si="4"/>
        <v>1009</v>
      </c>
      <c r="I22" s="2">
        <f t="shared" ca="1" si="4"/>
        <v>1796</v>
      </c>
      <c r="J22" s="2">
        <f t="shared" ca="1" si="4"/>
        <v>1815</v>
      </c>
      <c r="K22" s="2">
        <f t="shared" ca="1" si="4"/>
        <v>1738</v>
      </c>
      <c r="N22" s="2">
        <f t="shared" ref="N22:N25" ca="1" si="7">RANDBETWEEN(1000,2000)</f>
        <v>1821</v>
      </c>
      <c r="O22" s="2">
        <f t="shared" ca="1" si="5"/>
        <v>1801</v>
      </c>
      <c r="P22" s="2">
        <f t="shared" ca="1" si="5"/>
        <v>1848</v>
      </c>
      <c r="Q22" s="2">
        <f t="shared" ca="1" si="5"/>
        <v>1428</v>
      </c>
      <c r="R22" s="2">
        <f t="shared" ca="1" si="5"/>
        <v>1007</v>
      </c>
      <c r="S22" s="2">
        <f t="shared" ca="1" si="5"/>
        <v>1365</v>
      </c>
      <c r="T22" s="2">
        <f t="shared" ca="1" si="5"/>
        <v>1541</v>
      </c>
      <c r="U22" s="2">
        <f t="shared" ca="1" si="5"/>
        <v>1797</v>
      </c>
    </row>
    <row r="23" spans="4:22" x14ac:dyDescent="0.3">
      <c r="D23" s="2">
        <f t="shared" ca="1" si="6"/>
        <v>1096</v>
      </c>
      <c r="E23" s="2">
        <f t="shared" ca="1" si="4"/>
        <v>1868</v>
      </c>
      <c r="F23" s="2">
        <f t="shared" ca="1" si="4"/>
        <v>1276</v>
      </c>
      <c r="G23" s="2">
        <f t="shared" ca="1" si="4"/>
        <v>1235</v>
      </c>
      <c r="H23" s="2">
        <f t="shared" ca="1" si="4"/>
        <v>1749</v>
      </c>
      <c r="I23" s="2">
        <f t="shared" ca="1" si="4"/>
        <v>1878</v>
      </c>
      <c r="J23" s="2">
        <f t="shared" ca="1" si="4"/>
        <v>1344</v>
      </c>
      <c r="K23" s="2">
        <f t="shared" ca="1" si="4"/>
        <v>1927</v>
      </c>
      <c r="N23" s="2">
        <f t="shared" ca="1" si="7"/>
        <v>1776</v>
      </c>
      <c r="O23" s="2">
        <f t="shared" ca="1" si="5"/>
        <v>1774</v>
      </c>
      <c r="P23" s="2">
        <f t="shared" ca="1" si="5"/>
        <v>1369</v>
      </c>
      <c r="Q23" s="2">
        <f t="shared" ca="1" si="5"/>
        <v>1280</v>
      </c>
      <c r="R23" s="2">
        <f t="shared" ca="1" si="5"/>
        <v>1109</v>
      </c>
      <c r="S23" s="2">
        <f t="shared" ca="1" si="5"/>
        <v>1215</v>
      </c>
      <c r="T23" s="2">
        <f t="shared" ca="1" si="5"/>
        <v>1219</v>
      </c>
      <c r="U23" s="2">
        <f t="shared" ca="1" si="5"/>
        <v>1122</v>
      </c>
    </row>
    <row r="24" spans="4:22" x14ac:dyDescent="0.3">
      <c r="D24" s="2">
        <f t="shared" ca="1" si="6"/>
        <v>1570</v>
      </c>
      <c r="E24" s="2">
        <f t="shared" ca="1" si="4"/>
        <v>1615</v>
      </c>
      <c r="F24" s="2">
        <f t="shared" ca="1" si="4"/>
        <v>1682</v>
      </c>
      <c r="G24" s="2">
        <f t="shared" ca="1" si="4"/>
        <v>1330</v>
      </c>
      <c r="H24" s="2">
        <f t="shared" ca="1" si="4"/>
        <v>1089</v>
      </c>
      <c r="I24" s="2">
        <f t="shared" ca="1" si="4"/>
        <v>1798</v>
      </c>
      <c r="J24" s="2">
        <f t="shared" ca="1" si="4"/>
        <v>1910</v>
      </c>
      <c r="K24" s="2">
        <f t="shared" ca="1" si="4"/>
        <v>1732</v>
      </c>
      <c r="N24" s="2">
        <f t="shared" ca="1" si="7"/>
        <v>1625</v>
      </c>
      <c r="O24" s="2">
        <f t="shared" ca="1" si="5"/>
        <v>1760</v>
      </c>
      <c r="P24" s="2">
        <f t="shared" ca="1" si="5"/>
        <v>1662</v>
      </c>
      <c r="Q24" s="2">
        <f t="shared" ca="1" si="5"/>
        <v>1448</v>
      </c>
      <c r="R24" s="2">
        <f t="shared" ca="1" si="5"/>
        <v>1654</v>
      </c>
      <c r="S24" s="2">
        <f t="shared" ca="1" si="5"/>
        <v>1593</v>
      </c>
      <c r="T24" s="2">
        <f t="shared" ca="1" si="5"/>
        <v>1680</v>
      </c>
      <c r="U24" s="2">
        <f t="shared" ca="1" si="5"/>
        <v>1253</v>
      </c>
    </row>
    <row r="25" spans="4:22" x14ac:dyDescent="0.3">
      <c r="D25" s="2">
        <f t="shared" ca="1" si="6"/>
        <v>1869</v>
      </c>
      <c r="E25" s="2">
        <f t="shared" ca="1" si="4"/>
        <v>1988</v>
      </c>
      <c r="F25" s="2">
        <f t="shared" ca="1" si="4"/>
        <v>1462</v>
      </c>
      <c r="G25" s="2">
        <f t="shared" ca="1" si="4"/>
        <v>1790</v>
      </c>
      <c r="H25" s="2">
        <f t="shared" ca="1" si="4"/>
        <v>1175</v>
      </c>
      <c r="I25" s="2">
        <f t="shared" ca="1" si="4"/>
        <v>1666</v>
      </c>
      <c r="J25" s="2">
        <f t="shared" ca="1" si="4"/>
        <v>1889</v>
      </c>
      <c r="K25" s="2">
        <f t="shared" ca="1" si="4"/>
        <v>1829</v>
      </c>
      <c r="N25" s="2">
        <f t="shared" ca="1" si="7"/>
        <v>1890</v>
      </c>
      <c r="O25" s="2">
        <f t="shared" ca="1" si="5"/>
        <v>1206</v>
      </c>
      <c r="P25" s="2">
        <f t="shared" ca="1" si="5"/>
        <v>1339</v>
      </c>
      <c r="Q25" s="2">
        <f t="shared" ca="1" si="5"/>
        <v>1043</v>
      </c>
      <c r="R25" s="2">
        <f t="shared" ca="1" si="5"/>
        <v>1541</v>
      </c>
      <c r="S25" s="2">
        <f t="shared" ca="1" si="5"/>
        <v>1023</v>
      </c>
      <c r="T25" s="2">
        <f t="shared" ca="1" si="5"/>
        <v>1626</v>
      </c>
      <c r="U25" s="2">
        <f t="shared" ca="1" si="5"/>
        <v>1859</v>
      </c>
    </row>
    <row r="26" spans="4:22" x14ac:dyDescent="0.3">
      <c r="D26" s="2">
        <f t="shared" ca="1" si="6"/>
        <v>1934</v>
      </c>
      <c r="E26" s="2">
        <f t="shared" ca="1" si="4"/>
        <v>1601</v>
      </c>
      <c r="F26" s="2">
        <f t="shared" ca="1" si="4"/>
        <v>1849</v>
      </c>
      <c r="G26" s="2">
        <f t="shared" ca="1" si="4"/>
        <v>1514</v>
      </c>
      <c r="H26" s="2">
        <f t="shared" ca="1" si="4"/>
        <v>1024</v>
      </c>
      <c r="I26" s="2">
        <f t="shared" ca="1" si="4"/>
        <v>1208</v>
      </c>
      <c r="J26" s="2">
        <f t="shared" ca="1" si="4"/>
        <v>1561</v>
      </c>
      <c r="K26" s="2">
        <f t="shared" ca="1" si="4"/>
        <v>1389</v>
      </c>
    </row>
  </sheetData>
  <phoneticPr fontId="1" type="noConversion"/>
  <conditionalFormatting sqref="D21:K26">
    <cfRule type="expression" dxfId="69" priority="3">
      <formula>D21=MAX($D21:$K21)</formula>
    </cfRule>
    <cfRule type="expression" dxfId="68" priority="4">
      <formula>D21=MIN($D21:$K21)</formula>
    </cfRule>
  </conditionalFormatting>
  <conditionalFormatting sqref="N21:U25">
    <cfRule type="expression" dxfId="67" priority="1">
      <formula>N21=MAX(N$21:N$25)</formula>
    </cfRule>
    <cfRule type="expression" dxfId="66" priority="2">
      <formula>N21=MIN(N$21:N$25)</formula>
    </cfRule>
  </conditionalFormatting>
  <pageMargins left="0.7" right="0.7" top="0.75" bottom="0.75" header="0.3" footer="0.3"/>
  <pageSetup paperSize="9" orientation="portrait"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3F7A8-148A-455B-9281-DF621BBE6FB3}">
  <dimension ref="A2:J8"/>
  <sheetViews>
    <sheetView workbookViewId="0">
      <selection activeCell="M21" sqref="M21"/>
    </sheetView>
  </sheetViews>
  <sheetFormatPr defaultRowHeight="14.4" x14ac:dyDescent="0.3"/>
  <cols>
    <col min="3" max="3" width="10.5546875" bestFit="1" customWidth="1"/>
  </cols>
  <sheetData>
    <row r="2" spans="1:10" ht="22.8" customHeight="1" x14ac:dyDescent="0.3">
      <c r="G2" s="11" t="s">
        <v>32</v>
      </c>
    </row>
    <row r="3" spans="1:10" ht="28.8" x14ac:dyDescent="0.3">
      <c r="A3" s="6" t="s">
        <v>14</v>
      </c>
      <c r="B3" s="6" t="s">
        <v>15</v>
      </c>
      <c r="C3" s="6" t="s">
        <v>21</v>
      </c>
      <c r="D3" s="6" t="s">
        <v>22</v>
      </c>
      <c r="E3" s="6" t="s">
        <v>23</v>
      </c>
      <c r="F3" s="10"/>
      <c r="G3" s="6" t="s">
        <v>24</v>
      </c>
      <c r="H3" s="6" t="s">
        <v>25</v>
      </c>
      <c r="I3" s="6" t="s">
        <v>26</v>
      </c>
      <c r="J3" s="6" t="s">
        <v>27</v>
      </c>
    </row>
    <row r="4" spans="1:10" x14ac:dyDescent="0.3">
      <c r="A4" s="7" t="s">
        <v>16</v>
      </c>
      <c r="B4" s="9">
        <v>120000</v>
      </c>
      <c r="C4" t="str">
        <f>IF(B4&gt;=100000,"Бонус","Нет бонуса")</f>
        <v>Бонус</v>
      </c>
      <c r="D4">
        <f t="shared" ref="D4:D8" si="0">IF(B4&gt;=200000,B4*5%,IF(B4&gt;=100000,B4*3%,B4*0))</f>
        <v>3600</v>
      </c>
      <c r="E4" s="8">
        <f>B4+D4</f>
        <v>123600</v>
      </c>
      <c r="G4" s="7" t="s">
        <v>28</v>
      </c>
      <c r="H4" s="7">
        <v>120</v>
      </c>
      <c r="I4" s="7">
        <v>90</v>
      </c>
      <c r="J4" s="7">
        <v>60</v>
      </c>
    </row>
    <row r="5" spans="1:10" x14ac:dyDescent="0.3">
      <c r="A5" s="7" t="s">
        <v>17</v>
      </c>
      <c r="B5" s="9">
        <v>75000</v>
      </c>
      <c r="C5" t="str">
        <f t="shared" ref="C5:C8" si="1">IF(B5&gt;=100000,"Бонус","Нет бонуса")</f>
        <v>Нет бонуса</v>
      </c>
      <c r="D5">
        <f t="shared" si="0"/>
        <v>0</v>
      </c>
      <c r="E5" s="8">
        <f t="shared" ref="E5:E8" si="2">B5+D5</f>
        <v>75000</v>
      </c>
      <c r="G5" s="7" t="s">
        <v>29</v>
      </c>
      <c r="H5" s="7">
        <v>150</v>
      </c>
      <c r="I5" s="7">
        <v>100</v>
      </c>
      <c r="J5" s="7">
        <v>80</v>
      </c>
    </row>
    <row r="6" spans="1:10" x14ac:dyDescent="0.3">
      <c r="A6" s="7" t="s">
        <v>18</v>
      </c>
      <c r="B6" s="9">
        <v>200000</v>
      </c>
      <c r="C6" t="str">
        <f t="shared" si="1"/>
        <v>Бонус</v>
      </c>
      <c r="D6">
        <f t="shared" si="0"/>
        <v>10000</v>
      </c>
      <c r="E6" s="8">
        <f t="shared" si="2"/>
        <v>210000</v>
      </c>
      <c r="G6" s="7" t="s">
        <v>30</v>
      </c>
      <c r="H6" s="7">
        <v>170</v>
      </c>
      <c r="I6" s="7">
        <v>120</v>
      </c>
      <c r="J6" s="7">
        <v>95</v>
      </c>
    </row>
    <row r="7" spans="1:10" x14ac:dyDescent="0.3">
      <c r="A7" s="7" t="s">
        <v>19</v>
      </c>
      <c r="B7" s="9">
        <v>50000</v>
      </c>
      <c r="C7" t="str">
        <f t="shared" si="1"/>
        <v>Нет бонуса</v>
      </c>
      <c r="D7">
        <f t="shared" si="0"/>
        <v>0</v>
      </c>
      <c r="E7" s="8">
        <f t="shared" si="2"/>
        <v>50000</v>
      </c>
      <c r="G7" s="7" t="s">
        <v>31</v>
      </c>
      <c r="H7" s="7">
        <v>200</v>
      </c>
      <c r="I7" s="7">
        <v>150</v>
      </c>
      <c r="J7" s="7">
        <v>110</v>
      </c>
    </row>
    <row r="8" spans="1:10" x14ac:dyDescent="0.3">
      <c r="A8" s="7" t="s">
        <v>20</v>
      </c>
      <c r="B8" s="9">
        <v>150000</v>
      </c>
      <c r="C8" t="str">
        <f t="shared" si="1"/>
        <v>Бонус</v>
      </c>
      <c r="D8">
        <f t="shared" si="0"/>
        <v>4500</v>
      </c>
      <c r="E8" s="8">
        <f t="shared" si="2"/>
        <v>154500</v>
      </c>
    </row>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6BB2A9-1029-4E13-8A56-FB9B297F0130}">
  <dimension ref="A1:G8"/>
  <sheetViews>
    <sheetView workbookViewId="0">
      <selection activeCell="N13" sqref="N13"/>
    </sheetView>
  </sheetViews>
  <sheetFormatPr defaultRowHeight="14.4" x14ac:dyDescent="0.3"/>
  <cols>
    <col min="1" max="1" width="10.21875" customWidth="1"/>
    <col min="2" max="2" width="16.77734375" bestFit="1" customWidth="1"/>
    <col min="3" max="3" width="10.6640625" bestFit="1" customWidth="1"/>
    <col min="4" max="4" width="13.5546875" bestFit="1" customWidth="1"/>
    <col min="5" max="5" width="9.77734375" bestFit="1" customWidth="1"/>
    <col min="6" max="6" width="10.109375" bestFit="1" customWidth="1"/>
    <col min="7" max="7" width="13.33203125" bestFit="1" customWidth="1"/>
  </cols>
  <sheetData>
    <row r="1" spans="1:7" ht="28.8" x14ac:dyDescent="0.3">
      <c r="A1" s="6" t="s">
        <v>33</v>
      </c>
      <c r="B1" s="6" t="s">
        <v>34</v>
      </c>
      <c r="C1" s="6" t="s">
        <v>35</v>
      </c>
      <c r="D1" s="6" t="s">
        <v>36</v>
      </c>
      <c r="E1" s="6" t="s">
        <v>37</v>
      </c>
      <c r="F1" s="6" t="s">
        <v>44</v>
      </c>
      <c r="G1" s="6" t="s">
        <v>45</v>
      </c>
    </row>
    <row r="2" spans="1:7" x14ac:dyDescent="0.3">
      <c r="A2" s="7" t="s">
        <v>38</v>
      </c>
      <c r="B2" s="12">
        <v>43963</v>
      </c>
      <c r="C2" s="7" t="s">
        <v>39</v>
      </c>
      <c r="D2" s="7">
        <v>120000</v>
      </c>
      <c r="E2" s="7">
        <v>100000</v>
      </c>
      <c r="F2" s="12">
        <f ca="1">ROUNDDOWN(TODAY()-Сотрудники[[#This Row],[Дата приёма]]/365,0)</f>
        <v>45814</v>
      </c>
      <c r="G2" s="13">
        <f>Сотрудники[[#This Row],[Продажи]]/Сотрудники[[#This Row],[План]]</f>
        <v>1.2</v>
      </c>
    </row>
    <row r="3" spans="1:7" x14ac:dyDescent="0.3">
      <c r="A3" s="7" t="s">
        <v>40</v>
      </c>
      <c r="B3" s="12">
        <v>43711</v>
      </c>
      <c r="C3" s="7" t="s">
        <v>36</v>
      </c>
      <c r="D3" s="7">
        <v>90000</v>
      </c>
      <c r="E3" s="7">
        <v>100000</v>
      </c>
      <c r="F3" s="12">
        <f ca="1">ROUNDDOWN(TODAY()-Сотрудники[[#This Row],[Дата приёма]]/365,0)</f>
        <v>45815</v>
      </c>
      <c r="G3" s="13">
        <f>Сотрудники[[#This Row],[Продажи]]/Сотрудники[[#This Row],[План]]</f>
        <v>0.9</v>
      </c>
    </row>
    <row r="4" spans="1:7" x14ac:dyDescent="0.3">
      <c r="A4" s="7" t="s">
        <v>41</v>
      </c>
      <c r="B4" s="12">
        <v>44581</v>
      </c>
      <c r="C4" s="7" t="s">
        <v>42</v>
      </c>
      <c r="D4" s="7">
        <v>150000</v>
      </c>
      <c r="E4" s="7">
        <v>130000</v>
      </c>
      <c r="F4" s="12">
        <f ca="1">ROUNDDOWN(TODAY()-Сотрудники[[#This Row],[Дата приёма]]/365,0)</f>
        <v>45812</v>
      </c>
      <c r="G4" s="13">
        <f>Сотрудники[[#This Row],[Продажи]]/Сотрудники[[#This Row],[План]]</f>
        <v>1.1538461538461537</v>
      </c>
    </row>
    <row r="5" spans="1:7" x14ac:dyDescent="0.3">
      <c r="A5" s="7" t="s">
        <v>43</v>
      </c>
      <c r="B5" s="12">
        <v>44387</v>
      </c>
      <c r="C5" s="7" t="s">
        <v>36</v>
      </c>
      <c r="D5" s="7">
        <v>80000</v>
      </c>
      <c r="E5" s="7">
        <v>100000</v>
      </c>
      <c r="F5" s="12">
        <f ca="1">ROUNDDOWN(TODAY()-Сотрудники[[#This Row],[Дата приёма]]/365,0)</f>
        <v>45813</v>
      </c>
      <c r="G5" s="13">
        <f>Сотрудники[[#This Row],[Продажи]]/Сотрудники[[#This Row],[План]]</f>
        <v>0.8</v>
      </c>
    </row>
    <row r="7" spans="1:7" x14ac:dyDescent="0.3">
      <c r="A7" s="14" t="s">
        <v>41</v>
      </c>
      <c r="B7" t="str">
        <f>_xlfn.XLOOKUP(A7,Сотрудники[Имя],Сотрудники[Отдел],"не найдено")</f>
        <v>IT</v>
      </c>
    </row>
    <row r="8" spans="1:7" x14ac:dyDescent="0.3">
      <c r="A8" s="14" t="s">
        <v>36</v>
      </c>
      <c r="B8">
        <f>SUMIFS(Сотрудники[Продажи],Сотрудники[Отдел],"Продажи")</f>
        <v>170000</v>
      </c>
    </row>
  </sheetData>
  <conditionalFormatting sqref="G2:G5">
    <cfRule type="expression" dxfId="64" priority="1">
      <formula>$G2&lt;100%</formula>
    </cfRule>
    <cfRule type="expression" dxfId="63" priority="2">
      <formula>$G2&gt;=100%</formula>
    </cfRule>
  </conditionalFormatting>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BCE677-5307-460D-A86C-09AA4287171C}">
  <dimension ref="A1:F5"/>
  <sheetViews>
    <sheetView workbookViewId="0">
      <selection activeCell="F2" sqref="F2"/>
    </sheetView>
  </sheetViews>
  <sheetFormatPr defaultRowHeight="14.4" x14ac:dyDescent="0.3"/>
  <cols>
    <col min="1" max="1" width="11.6640625" customWidth="1"/>
    <col min="2" max="2" width="14.21875" customWidth="1"/>
    <col min="3" max="3" width="10.6640625" customWidth="1"/>
    <col min="4" max="4" width="11" customWidth="1"/>
  </cols>
  <sheetData>
    <row r="1" spans="1:6" x14ac:dyDescent="0.3">
      <c r="A1" s="19" t="s">
        <v>33</v>
      </c>
      <c r="B1" s="20" t="s">
        <v>46</v>
      </c>
      <c r="C1" s="20" t="s">
        <v>35</v>
      </c>
      <c r="D1" s="20" t="s">
        <v>36</v>
      </c>
      <c r="E1" s="21" t="s">
        <v>37</v>
      </c>
      <c r="F1" s="20" t="s">
        <v>47</v>
      </c>
    </row>
    <row r="2" spans="1:6" x14ac:dyDescent="0.3">
      <c r="A2" s="17" t="s">
        <v>38</v>
      </c>
      <c r="B2" s="16">
        <v>43963</v>
      </c>
      <c r="C2" s="15" t="s">
        <v>39</v>
      </c>
      <c r="D2" s="15">
        <v>120000</v>
      </c>
      <c r="E2" s="18">
        <v>100000</v>
      </c>
      <c r="F2">
        <f ca="1">ROUNDDOWN((TODAY()-Сотруднки[[#This Row],[Дата приема]])/365,0)</f>
        <v>5</v>
      </c>
    </row>
    <row r="3" spans="1:6" x14ac:dyDescent="0.3">
      <c r="A3" s="17" t="s">
        <v>40</v>
      </c>
      <c r="B3" s="16">
        <v>43711</v>
      </c>
      <c r="C3" s="15" t="s">
        <v>36</v>
      </c>
      <c r="D3" s="15">
        <v>90000</v>
      </c>
      <c r="E3" s="18">
        <v>100000</v>
      </c>
      <c r="F3">
        <f ca="1">ROUNDDOWN((TODAY()-Сотруднки[[#This Row],[Дата приема]])/365,0)</f>
        <v>6</v>
      </c>
    </row>
    <row r="4" spans="1:6" x14ac:dyDescent="0.3">
      <c r="A4" s="17" t="s">
        <v>41</v>
      </c>
      <c r="B4" s="16">
        <v>44581</v>
      </c>
      <c r="C4" s="15" t="s">
        <v>42</v>
      </c>
      <c r="D4" s="15">
        <v>150000</v>
      </c>
      <c r="E4" s="18">
        <v>130000</v>
      </c>
      <c r="F4">
        <f ca="1">ROUNDDOWN((TODAY()-Сотруднки[[#This Row],[Дата приема]])/365,0)</f>
        <v>3</v>
      </c>
    </row>
    <row r="5" spans="1:6" x14ac:dyDescent="0.3">
      <c r="A5" s="22" t="s">
        <v>43</v>
      </c>
      <c r="B5" s="23">
        <v>44387</v>
      </c>
      <c r="C5" s="24" t="s">
        <v>36</v>
      </c>
      <c r="D5" s="24">
        <v>80000</v>
      </c>
      <c r="E5" s="25">
        <v>100000</v>
      </c>
      <c r="F5">
        <f ca="1">ROUNDDOWN((TODAY()-Сотруднки[[#This Row],[Дата приема]])/365,0)</f>
        <v>4</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E5DEDC-C414-4438-B274-5CFA9727745C}">
  <dimension ref="A1:E13"/>
  <sheetViews>
    <sheetView workbookViewId="0">
      <selection activeCell="D6" sqref="D6"/>
    </sheetView>
  </sheetViews>
  <sheetFormatPr defaultRowHeight="14.4" x14ac:dyDescent="0.3"/>
  <cols>
    <col min="1" max="1" width="12.6640625" bestFit="1" customWidth="1"/>
    <col min="2" max="2" width="11.33203125" bestFit="1" customWidth="1"/>
    <col min="3" max="3" width="7.5546875" bestFit="1" customWidth="1"/>
    <col min="4" max="4" width="16.44140625" bestFit="1" customWidth="1"/>
    <col min="5" max="5" width="8.44140625" bestFit="1" customWidth="1"/>
  </cols>
  <sheetData>
    <row r="1" spans="1:5" x14ac:dyDescent="0.3">
      <c r="A1" t="s">
        <v>48</v>
      </c>
      <c r="B1" t="s">
        <v>36</v>
      </c>
      <c r="C1" t="s">
        <v>37</v>
      </c>
      <c r="D1" t="s">
        <v>49</v>
      </c>
      <c r="E1" t="s">
        <v>21</v>
      </c>
    </row>
    <row r="2" spans="1:5" x14ac:dyDescent="0.3">
      <c r="A2" t="s">
        <v>50</v>
      </c>
      <c r="B2">
        <f t="shared" ref="B2:B9" ca="1" si="0">RANDBETWEEN(5000,20000)</f>
        <v>10050</v>
      </c>
      <c r="C2">
        <v>15000</v>
      </c>
      <c r="D2" s="26">
        <f ca="1">Table4[[#This Row],[Продажи]]/Table4[[#This Row],[План]]</f>
        <v>0.67</v>
      </c>
      <c r="E2">
        <f ca="1">IF(Table4[[#This Row],[Выполнение %]]&gt;=100%,Table4[[#This Row],[Продажи]]*10%,0)</f>
        <v>0</v>
      </c>
    </row>
    <row r="3" spans="1:5" x14ac:dyDescent="0.3">
      <c r="A3" t="s">
        <v>51</v>
      </c>
      <c r="B3">
        <f t="shared" ca="1" si="0"/>
        <v>17113</v>
      </c>
      <c r="C3">
        <v>15000</v>
      </c>
      <c r="D3" s="26">
        <f ca="1">Table4[[#This Row],[Продажи]]/Table4[[#This Row],[План]]</f>
        <v>1.1408666666666667</v>
      </c>
      <c r="E3">
        <f ca="1">IF(Table4[[#This Row],[Выполнение %]]&gt;=100%,Table4[[#This Row],[Продажи]]*10%,0)</f>
        <v>1711.3000000000002</v>
      </c>
    </row>
    <row r="4" spans="1:5" x14ac:dyDescent="0.3">
      <c r="A4" t="s">
        <v>52</v>
      </c>
      <c r="B4">
        <f t="shared" ca="1" si="0"/>
        <v>9379</v>
      </c>
      <c r="C4">
        <v>15000</v>
      </c>
      <c r="D4" s="26">
        <f ca="1">Table4[[#This Row],[Продажи]]/Table4[[#This Row],[План]]</f>
        <v>0.62526666666666664</v>
      </c>
      <c r="E4">
        <f ca="1">IF(Table4[[#This Row],[Выполнение %]]&gt;=100%,Table4[[#This Row],[Продажи]]*10%,0)</f>
        <v>0</v>
      </c>
    </row>
    <row r="5" spans="1:5" x14ac:dyDescent="0.3">
      <c r="A5" t="s">
        <v>53</v>
      </c>
      <c r="B5">
        <f t="shared" ca="1" si="0"/>
        <v>9433</v>
      </c>
      <c r="C5">
        <v>15000</v>
      </c>
      <c r="D5" s="26">
        <f ca="1">Table4[[#This Row],[Продажи]]/Table4[[#This Row],[План]]</f>
        <v>0.62886666666666668</v>
      </c>
      <c r="E5">
        <f ca="1">IF(Table4[[#This Row],[Выполнение %]]&gt;=100%,Table4[[#This Row],[Продажи]]*10%,0)</f>
        <v>0</v>
      </c>
    </row>
    <row r="6" spans="1:5" x14ac:dyDescent="0.3">
      <c r="A6" t="s">
        <v>54</v>
      </c>
      <c r="B6">
        <f t="shared" ca="1" si="0"/>
        <v>18280</v>
      </c>
      <c r="C6">
        <v>15000</v>
      </c>
      <c r="D6" s="26">
        <f ca="1">Table4[[#This Row],[Продажи]]/Table4[[#This Row],[План]]</f>
        <v>1.2186666666666666</v>
      </c>
      <c r="E6">
        <f ca="1">IF(Table4[[#This Row],[Выполнение %]]&gt;=100%,Table4[[#This Row],[Продажи]]*10%,0)</f>
        <v>1828</v>
      </c>
    </row>
    <row r="7" spans="1:5" x14ac:dyDescent="0.3">
      <c r="A7" t="s">
        <v>55</v>
      </c>
      <c r="B7">
        <f t="shared" ca="1" si="0"/>
        <v>7646</v>
      </c>
      <c r="C7">
        <v>15000</v>
      </c>
      <c r="D7" s="26">
        <f ca="1">Table4[[#This Row],[Продажи]]/Table4[[#This Row],[План]]</f>
        <v>0.50973333333333337</v>
      </c>
      <c r="E7">
        <f ca="1">IF(Table4[[#This Row],[Выполнение %]]&gt;=100%,Table4[[#This Row],[Продажи]]*10%,0)</f>
        <v>0</v>
      </c>
    </row>
    <row r="8" spans="1:5" x14ac:dyDescent="0.3">
      <c r="A8" t="s">
        <v>56</v>
      </c>
      <c r="B8">
        <f t="shared" ca="1" si="0"/>
        <v>7059</v>
      </c>
      <c r="C8">
        <v>15000</v>
      </c>
      <c r="D8" s="26">
        <f ca="1">Table4[[#This Row],[Продажи]]/Table4[[#This Row],[План]]</f>
        <v>0.47060000000000002</v>
      </c>
      <c r="E8">
        <f ca="1">IF(Table4[[#This Row],[Выполнение %]]&gt;=100%,Table4[[#This Row],[Продажи]]*10%,0)</f>
        <v>0</v>
      </c>
    </row>
    <row r="9" spans="1:5" x14ac:dyDescent="0.3">
      <c r="A9" t="s">
        <v>57</v>
      </c>
      <c r="B9">
        <f t="shared" ca="1" si="0"/>
        <v>6398</v>
      </c>
      <c r="C9">
        <v>15000</v>
      </c>
      <c r="D9" s="26">
        <f ca="1">Table4[[#This Row],[Продажи]]/Table4[[#This Row],[План]]</f>
        <v>0.42653333333333332</v>
      </c>
      <c r="E9">
        <f ca="1">IF(Table4[[#This Row],[Выполнение %]]&gt;=100%,Table4[[#This Row],[Продажи]]*10%,0)</f>
        <v>0</v>
      </c>
    </row>
    <row r="12" spans="1:5" x14ac:dyDescent="0.3">
      <c r="A12" s="39" t="s">
        <v>58</v>
      </c>
      <c r="B12" s="39"/>
      <c r="C12" s="39"/>
      <c r="D12" s="14">
        <f ca="1">AVERAGEIF(Table4[Выполнение %],"&gt;=100%",Table4[Продажи])</f>
        <v>17696.5</v>
      </c>
    </row>
    <row r="13" spans="1:5" x14ac:dyDescent="0.3">
      <c r="A13" s="39" t="s">
        <v>59</v>
      </c>
      <c r="B13" s="39"/>
      <c r="C13" s="39"/>
      <c r="D13">
        <f ca="1">COUNTIF(Table4[Продажи],"&gt;15000")</f>
        <v>2</v>
      </c>
    </row>
  </sheetData>
  <mergeCells count="2">
    <mergeCell ref="A12:C12"/>
    <mergeCell ref="A13:C13"/>
  </mergeCells>
  <conditionalFormatting sqref="D2:D9">
    <cfRule type="expression" dxfId="43" priority="3">
      <formula>$D2&lt;=80%</formula>
    </cfRule>
    <cfRule type="expression" dxfId="42" priority="4">
      <formula>$D2&gt;=100%</formula>
    </cfRule>
  </conditionalFormatting>
  <pageMargins left="0.7" right="0.7" top="0.75" bottom="0.75" header="0.3" footer="0.3"/>
  <pageSetup paperSize="9" orientation="portrait"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0CB47-0362-477E-B14F-E6C20307AE74}">
  <dimension ref="A1:E10"/>
  <sheetViews>
    <sheetView workbookViewId="0">
      <selection activeCell="G5" sqref="G5"/>
    </sheetView>
  </sheetViews>
  <sheetFormatPr defaultRowHeight="14.4" x14ac:dyDescent="0.3"/>
  <cols>
    <col min="1" max="1" width="12.33203125" customWidth="1"/>
    <col min="2" max="2" width="14.21875" customWidth="1"/>
    <col min="3" max="3" width="10.109375" bestFit="1" customWidth="1"/>
    <col min="4" max="4" width="16.5546875" customWidth="1"/>
    <col min="5" max="5" width="10.109375" bestFit="1" customWidth="1"/>
  </cols>
  <sheetData>
    <row r="1" spans="1:5" x14ac:dyDescent="0.3">
      <c r="A1" t="s">
        <v>48</v>
      </c>
      <c r="B1" t="s">
        <v>46</v>
      </c>
      <c r="C1" t="s">
        <v>44</v>
      </c>
      <c r="D1" t="s">
        <v>60</v>
      </c>
    </row>
    <row r="2" spans="1:5" x14ac:dyDescent="0.3">
      <c r="A2" t="s">
        <v>61</v>
      </c>
      <c r="B2" s="4">
        <f ca="1">RANDBETWEEN(15000,20000)</f>
        <v>19956</v>
      </c>
      <c r="C2" s="27">
        <f t="shared" ref="C2:C10" ca="1" si="0">ROUNDDOWN(YEARFRAC($B2,TODAY()),0)</f>
        <v>71</v>
      </c>
      <c r="D2" t="str">
        <f ca="1">IF(C2&gt;=80,"Опытный","Новичок")</f>
        <v>Новичок</v>
      </c>
      <c r="E2" s="27"/>
    </row>
    <row r="3" spans="1:5" x14ac:dyDescent="0.3">
      <c r="A3" t="s">
        <v>62</v>
      </c>
      <c r="B3" s="4">
        <f t="shared" ref="B3:B10" ca="1" si="1">RANDBETWEEN(15000,20000)</f>
        <v>16992</v>
      </c>
      <c r="C3" s="27">
        <f t="shared" ca="1" si="0"/>
        <v>79</v>
      </c>
      <c r="D3" t="str">
        <f ca="1">IF(C3&gt;=80,"Опытный","Новичок")</f>
        <v>Новичок</v>
      </c>
    </row>
    <row r="4" spans="1:5" x14ac:dyDescent="0.3">
      <c r="A4" t="s">
        <v>63</v>
      </c>
      <c r="B4" s="4">
        <f t="shared" ca="1" si="1"/>
        <v>18199</v>
      </c>
      <c r="C4" s="27">
        <f t="shared" ca="1" si="0"/>
        <v>75</v>
      </c>
      <c r="D4" t="str">
        <f t="shared" ref="D4:D10" ca="1" si="2">IF(C4&gt;=80,"Опытный","Новичок")</f>
        <v>Новичок</v>
      </c>
    </row>
    <row r="5" spans="1:5" x14ac:dyDescent="0.3">
      <c r="A5" t="s">
        <v>64</v>
      </c>
      <c r="B5" s="4">
        <f t="shared" ca="1" si="1"/>
        <v>15401</v>
      </c>
      <c r="C5" s="27">
        <f t="shared" ca="1" si="0"/>
        <v>83</v>
      </c>
      <c r="D5" t="str">
        <f t="shared" ca="1" si="2"/>
        <v>Опытный</v>
      </c>
    </row>
    <row r="6" spans="1:5" x14ac:dyDescent="0.3">
      <c r="A6" t="s">
        <v>65</v>
      </c>
      <c r="B6" s="4">
        <f t="shared" ca="1" si="1"/>
        <v>18001</v>
      </c>
      <c r="C6" s="27">
        <f t="shared" ca="1" si="0"/>
        <v>76</v>
      </c>
      <c r="D6" t="str">
        <f t="shared" ca="1" si="2"/>
        <v>Новичок</v>
      </c>
    </row>
    <row r="7" spans="1:5" x14ac:dyDescent="0.3">
      <c r="A7" t="s">
        <v>66</v>
      </c>
      <c r="B7" s="4">
        <f t="shared" ca="1" si="1"/>
        <v>17581</v>
      </c>
      <c r="C7" s="27">
        <f t="shared" ca="1" si="0"/>
        <v>77</v>
      </c>
      <c r="D7" t="str">
        <f t="shared" ca="1" si="2"/>
        <v>Новичок</v>
      </c>
    </row>
    <row r="8" spans="1:5" x14ac:dyDescent="0.3">
      <c r="A8" t="s">
        <v>67</v>
      </c>
      <c r="B8" s="4">
        <f t="shared" ca="1" si="1"/>
        <v>19379</v>
      </c>
      <c r="C8" s="27">
        <f t="shared" ca="1" si="0"/>
        <v>72</v>
      </c>
      <c r="D8" t="str">
        <f t="shared" ca="1" si="2"/>
        <v>Новичок</v>
      </c>
    </row>
    <row r="9" spans="1:5" x14ac:dyDescent="0.3">
      <c r="A9" t="s">
        <v>68</v>
      </c>
      <c r="B9" s="4">
        <f t="shared" ca="1" si="1"/>
        <v>19365</v>
      </c>
      <c r="C9" s="27">
        <f t="shared" ca="1" si="0"/>
        <v>72</v>
      </c>
      <c r="D9" t="str">
        <f t="shared" ca="1" si="2"/>
        <v>Новичок</v>
      </c>
    </row>
    <row r="10" spans="1:5" x14ac:dyDescent="0.3">
      <c r="A10" t="s">
        <v>68</v>
      </c>
      <c r="B10" s="4">
        <f t="shared" ca="1" si="1"/>
        <v>16871</v>
      </c>
      <c r="C10" s="27">
        <f t="shared" ca="1" si="0"/>
        <v>79</v>
      </c>
      <c r="D10" t="str">
        <f t="shared" ca="1" si="2"/>
        <v>Новичок</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CD55A3-F58D-4B4E-B6E0-861619097263}">
  <dimension ref="A1:F10"/>
  <sheetViews>
    <sheetView workbookViewId="0">
      <selection activeCell="F4" sqref="F4"/>
    </sheetView>
  </sheetViews>
  <sheetFormatPr defaultRowHeight="14.4" x14ac:dyDescent="0.3"/>
  <cols>
    <col min="1" max="1" width="10.109375" bestFit="1" customWidth="1"/>
    <col min="2" max="2" width="15.5546875" bestFit="1" customWidth="1"/>
    <col min="3" max="3" width="16.77734375" bestFit="1" customWidth="1"/>
    <col min="4" max="4" width="13.88671875" bestFit="1" customWidth="1"/>
    <col min="5" max="5" width="15.21875" bestFit="1" customWidth="1"/>
    <col min="6" max="6" width="11.77734375" bestFit="1" customWidth="1"/>
  </cols>
  <sheetData>
    <row r="1" spans="1:6" x14ac:dyDescent="0.3">
      <c r="A1" t="s">
        <v>48</v>
      </c>
      <c r="B1" t="s">
        <v>71</v>
      </c>
      <c r="C1" t="s">
        <v>70</v>
      </c>
      <c r="D1" t="s">
        <v>69</v>
      </c>
      <c r="E1" t="s">
        <v>72</v>
      </c>
      <c r="F1" t="s">
        <v>74</v>
      </c>
    </row>
    <row r="2" spans="1:6" x14ac:dyDescent="0.3">
      <c r="A2" t="s">
        <v>73</v>
      </c>
      <c r="B2">
        <f ca="1">RANDBETWEEN(100,200)</f>
        <v>130</v>
      </c>
      <c r="C2">
        <f t="shared" ref="C2:D2" ca="1" si="0">RANDBETWEEN(100,200)</f>
        <v>114</v>
      </c>
      <c r="D2">
        <f t="shared" ca="1" si="0"/>
        <v>169</v>
      </c>
      <c r="E2">
        <f ca="1">SUM($B2:$D2)</f>
        <v>413</v>
      </c>
      <c r="F2" s="26">
        <f ca="1">(D2-C2)/C2</f>
        <v>0.48245614035087719</v>
      </c>
    </row>
    <row r="3" spans="1:6" x14ac:dyDescent="0.3">
      <c r="A3" t="s">
        <v>63</v>
      </c>
      <c r="B3">
        <f t="shared" ref="B3:D10" ca="1" si="1">RANDBETWEEN(100,200)</f>
        <v>179</v>
      </c>
      <c r="C3">
        <f t="shared" ca="1" si="1"/>
        <v>188</v>
      </c>
      <c r="D3">
        <f t="shared" ca="1" si="1"/>
        <v>107</v>
      </c>
      <c r="E3">
        <f t="shared" ref="E3:E10" ca="1" si="2">SUM($B3:$D3)</f>
        <v>474</v>
      </c>
      <c r="F3" s="26">
        <f t="shared" ref="F3:F10" ca="1" si="3">(D3-C3)/C3</f>
        <v>-0.43085106382978722</v>
      </c>
    </row>
    <row r="4" spans="1:6" x14ac:dyDescent="0.3">
      <c r="A4" t="s">
        <v>61</v>
      </c>
      <c r="B4">
        <f t="shared" ca="1" si="1"/>
        <v>136</v>
      </c>
      <c r="C4">
        <f t="shared" ca="1" si="1"/>
        <v>117</v>
      </c>
      <c r="D4">
        <f t="shared" ca="1" si="1"/>
        <v>133</v>
      </c>
      <c r="E4">
        <f t="shared" ca="1" si="2"/>
        <v>386</v>
      </c>
      <c r="F4" s="26">
        <f t="shared" ca="1" si="3"/>
        <v>0.13675213675213677</v>
      </c>
    </row>
    <row r="5" spans="1:6" x14ac:dyDescent="0.3">
      <c r="A5" t="s">
        <v>64</v>
      </c>
      <c r="B5">
        <f t="shared" ca="1" si="1"/>
        <v>138</v>
      </c>
      <c r="C5">
        <f t="shared" ca="1" si="1"/>
        <v>120</v>
      </c>
      <c r="D5">
        <f t="shared" ca="1" si="1"/>
        <v>111</v>
      </c>
      <c r="E5">
        <f t="shared" ca="1" si="2"/>
        <v>369</v>
      </c>
      <c r="F5" s="26">
        <f t="shared" ca="1" si="3"/>
        <v>-7.4999999999999997E-2</v>
      </c>
    </row>
    <row r="6" spans="1:6" x14ac:dyDescent="0.3">
      <c r="A6" t="s">
        <v>65</v>
      </c>
      <c r="B6">
        <f t="shared" ca="1" si="1"/>
        <v>200</v>
      </c>
      <c r="C6">
        <f t="shared" ca="1" si="1"/>
        <v>127</v>
      </c>
      <c r="D6">
        <f t="shared" ca="1" si="1"/>
        <v>170</v>
      </c>
      <c r="E6">
        <f t="shared" ca="1" si="2"/>
        <v>497</v>
      </c>
      <c r="F6" s="26">
        <f t="shared" ca="1" si="3"/>
        <v>0.33858267716535434</v>
      </c>
    </row>
    <row r="7" spans="1:6" x14ac:dyDescent="0.3">
      <c r="A7" t="s">
        <v>66</v>
      </c>
      <c r="B7">
        <f t="shared" ca="1" si="1"/>
        <v>152</v>
      </c>
      <c r="C7">
        <f t="shared" ca="1" si="1"/>
        <v>131</v>
      </c>
      <c r="D7">
        <f t="shared" ca="1" si="1"/>
        <v>182</v>
      </c>
      <c r="E7">
        <f t="shared" ca="1" si="2"/>
        <v>465</v>
      </c>
      <c r="F7" s="26">
        <f t="shared" ca="1" si="3"/>
        <v>0.38931297709923662</v>
      </c>
    </row>
    <row r="8" spans="1:6" x14ac:dyDescent="0.3">
      <c r="A8" t="s">
        <v>67</v>
      </c>
      <c r="B8">
        <f t="shared" ca="1" si="1"/>
        <v>147</v>
      </c>
      <c r="C8">
        <f t="shared" ca="1" si="1"/>
        <v>146</v>
      </c>
      <c r="D8">
        <f t="shared" ca="1" si="1"/>
        <v>123</v>
      </c>
      <c r="E8">
        <f t="shared" ca="1" si="2"/>
        <v>416</v>
      </c>
      <c r="F8" s="26">
        <f t="shared" ca="1" si="3"/>
        <v>-0.15753424657534246</v>
      </c>
    </row>
    <row r="9" spans="1:6" x14ac:dyDescent="0.3">
      <c r="A9" t="s">
        <v>66</v>
      </c>
      <c r="B9">
        <f t="shared" ca="1" si="1"/>
        <v>135</v>
      </c>
      <c r="C9">
        <f t="shared" ca="1" si="1"/>
        <v>105</v>
      </c>
      <c r="D9">
        <f t="shared" ca="1" si="1"/>
        <v>198</v>
      </c>
      <c r="E9">
        <f t="shared" ca="1" si="2"/>
        <v>438</v>
      </c>
      <c r="F9" s="26">
        <f t="shared" ca="1" si="3"/>
        <v>0.88571428571428568</v>
      </c>
    </row>
    <row r="10" spans="1:6" x14ac:dyDescent="0.3">
      <c r="A10" t="s">
        <v>67</v>
      </c>
      <c r="B10">
        <f t="shared" ca="1" si="1"/>
        <v>116</v>
      </c>
      <c r="C10">
        <f t="shared" ca="1" si="1"/>
        <v>185</v>
      </c>
      <c r="D10">
        <f t="shared" ca="1" si="1"/>
        <v>159</v>
      </c>
      <c r="E10">
        <f t="shared" ca="1" si="2"/>
        <v>460</v>
      </c>
      <c r="F10" s="26">
        <f t="shared" ca="1" si="3"/>
        <v>-0.14054054054054055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E8F210-5F2D-40A2-85DF-F8E5E24497A4}">
  <dimension ref="A1:E10"/>
  <sheetViews>
    <sheetView workbookViewId="0">
      <selection activeCell="F15" sqref="F15"/>
    </sheetView>
  </sheetViews>
  <sheetFormatPr defaultRowHeight="14.4" x14ac:dyDescent="0.3"/>
  <cols>
    <col min="1" max="1" width="12.6640625" bestFit="1" customWidth="1"/>
    <col min="2" max="2" width="14.5546875" bestFit="1" customWidth="1"/>
    <col min="3" max="3" width="14.21875" bestFit="1" customWidth="1"/>
    <col min="4" max="4" width="13.5546875" bestFit="1" customWidth="1"/>
    <col min="5" max="5" width="17.44140625" bestFit="1" customWidth="1"/>
  </cols>
  <sheetData>
    <row r="1" spans="1:5" x14ac:dyDescent="0.3">
      <c r="A1" t="s">
        <v>48</v>
      </c>
      <c r="B1" t="s">
        <v>46</v>
      </c>
      <c r="C1" t="s">
        <v>84</v>
      </c>
      <c r="D1" t="s">
        <v>85</v>
      </c>
      <c r="E1" t="s">
        <v>86</v>
      </c>
    </row>
    <row r="2" spans="1:5" x14ac:dyDescent="0.3">
      <c r="A2" t="s">
        <v>75</v>
      </c>
      <c r="B2">
        <v>1409</v>
      </c>
      <c r="C2">
        <v>5</v>
      </c>
      <c r="D2" s="27">
        <f ca="1">ROUNDDOWN(TODAY()-Table6[[#This Row],[Дата приема]],0)</f>
        <v>44526</v>
      </c>
      <c r="E2" t="str">
        <f>IF(Table6[[#This Row],[Стаж а годах]]&gt;4,"Опытный","Новичок")</f>
        <v>Опытный</v>
      </c>
    </row>
    <row r="3" spans="1:5" x14ac:dyDescent="0.3">
      <c r="A3" t="s">
        <v>76</v>
      </c>
      <c r="B3">
        <f t="shared" ref="B3:B10" ca="1" si="0">RANDBETWEEN(1000,2000)</f>
        <v>1786</v>
      </c>
      <c r="C3">
        <v>5</v>
      </c>
      <c r="D3" s="27">
        <f ca="1">ROUNDDOWN(TODAY()-Table6[[#This Row],[Дата приема]],0)</f>
        <v>44149</v>
      </c>
      <c r="E3" t="str">
        <f>IF(Table6[[#This Row],[Стаж а годах]]&gt;4,"Опытный","Новичок")</f>
        <v>Опытный</v>
      </c>
    </row>
    <row r="4" spans="1:5" x14ac:dyDescent="0.3">
      <c r="A4" t="s">
        <v>77</v>
      </c>
      <c r="B4">
        <f t="shared" ca="1" si="0"/>
        <v>1421</v>
      </c>
      <c r="C4">
        <v>5</v>
      </c>
      <c r="D4" s="27">
        <f ca="1">ROUNDDOWN(TODAY()-Table6[[#This Row],[Дата приема]],0)</f>
        <v>44514</v>
      </c>
      <c r="E4" t="str">
        <f>IF(Table6[[#This Row],[Стаж а годах]]&gt;4,"Опытный","Новичок")</f>
        <v>Опытный</v>
      </c>
    </row>
    <row r="5" spans="1:5" x14ac:dyDescent="0.3">
      <c r="A5" t="s">
        <v>78</v>
      </c>
      <c r="B5">
        <f t="shared" ca="1" si="0"/>
        <v>1599</v>
      </c>
      <c r="C5">
        <v>5</v>
      </c>
      <c r="D5" s="27">
        <f ca="1">ROUNDDOWN(TODAY()-Table6[[#This Row],[Дата приема]],0)</f>
        <v>44336</v>
      </c>
      <c r="E5" t="str">
        <f>IF(Table6[[#This Row],[Стаж а годах]]&gt;4,"Опытный","Новичок")</f>
        <v>Опытный</v>
      </c>
    </row>
    <row r="6" spans="1:5" x14ac:dyDescent="0.3">
      <c r="A6" t="s">
        <v>79</v>
      </c>
      <c r="B6">
        <f t="shared" ca="1" si="0"/>
        <v>1689</v>
      </c>
      <c r="C6">
        <v>5</v>
      </c>
      <c r="D6" s="27">
        <f ca="1">ROUNDDOWN(TODAY()-Table6[[#This Row],[Дата приема]],0)</f>
        <v>44246</v>
      </c>
      <c r="E6" t="str">
        <f>IF(Table6[[#This Row],[Стаж а годах]]&gt;4,"Опытный","Новичок")</f>
        <v>Опытный</v>
      </c>
    </row>
    <row r="7" spans="1:5" x14ac:dyDescent="0.3">
      <c r="A7" t="s">
        <v>80</v>
      </c>
      <c r="B7">
        <f t="shared" ca="1" si="0"/>
        <v>1519</v>
      </c>
      <c r="C7">
        <v>2</v>
      </c>
      <c r="D7" s="27">
        <f ca="1">ROUNDDOWN(TODAY()-Table6[[#This Row],[Дата приема]],0)</f>
        <v>44416</v>
      </c>
      <c r="E7" t="str">
        <f>IF(Table6[[#This Row],[Стаж а годах]]&gt;4,"Опытный","Новичок")</f>
        <v>Новичок</v>
      </c>
    </row>
    <row r="8" spans="1:5" x14ac:dyDescent="0.3">
      <c r="A8" t="s">
        <v>81</v>
      </c>
      <c r="B8">
        <f t="shared" ca="1" si="0"/>
        <v>1410</v>
      </c>
      <c r="C8">
        <v>2</v>
      </c>
      <c r="D8" s="27">
        <f ca="1">ROUNDDOWN(TODAY()-Table6[[#This Row],[Дата приема]],0)</f>
        <v>44525</v>
      </c>
      <c r="E8" t="str">
        <f>IF(Table6[[#This Row],[Стаж а годах]]&gt;4,"Опытный","Новичок")</f>
        <v>Новичок</v>
      </c>
    </row>
    <row r="9" spans="1:5" x14ac:dyDescent="0.3">
      <c r="A9" t="s">
        <v>82</v>
      </c>
      <c r="B9">
        <f t="shared" ca="1" si="0"/>
        <v>1821</v>
      </c>
      <c r="C9">
        <v>2</v>
      </c>
      <c r="D9" s="27">
        <f ca="1">ROUNDDOWN(TODAY()-Table6[[#This Row],[Дата приема]],0)</f>
        <v>44114</v>
      </c>
      <c r="E9" t="str">
        <f>IF(Table6[[#This Row],[Стаж а годах]]&gt;4,"Опытный","Новичок")</f>
        <v>Новичок</v>
      </c>
    </row>
    <row r="10" spans="1:5" x14ac:dyDescent="0.3">
      <c r="A10" t="s">
        <v>83</v>
      </c>
      <c r="B10">
        <f t="shared" ca="1" si="0"/>
        <v>1914</v>
      </c>
      <c r="C10">
        <v>2</v>
      </c>
      <c r="D10" s="27">
        <f ca="1">ROUNDDOWN(TODAY()-Table6[[#This Row],[Дата приема]],0)</f>
        <v>44021</v>
      </c>
      <c r="E10" t="str">
        <f>IF(Table6[[#This Row],[Стаж а годах]]&gt;4,"Опытный","Новичок")</f>
        <v>Новичок</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34B3E6-9FBF-495E-8601-C432E94530BF}">
  <dimension ref="A1:H21"/>
  <sheetViews>
    <sheetView workbookViewId="0">
      <selection activeCell="G4" sqref="G4"/>
    </sheetView>
  </sheetViews>
  <sheetFormatPr defaultRowHeight="14.4" x14ac:dyDescent="0.3"/>
  <cols>
    <col min="1" max="1" width="10.109375" bestFit="1" customWidth="1"/>
    <col min="2" max="2" width="15.5546875" bestFit="1" customWidth="1"/>
    <col min="3" max="3" width="16.77734375" bestFit="1" customWidth="1"/>
    <col min="4" max="4" width="13.88671875" bestFit="1" customWidth="1"/>
    <col min="5" max="5" width="11.77734375" bestFit="1" customWidth="1"/>
    <col min="6" max="6" width="9.44140625" bestFit="1" customWidth="1"/>
    <col min="7" max="7" width="13.33203125" bestFit="1" customWidth="1"/>
  </cols>
  <sheetData>
    <row r="1" spans="1:8" x14ac:dyDescent="0.3">
      <c r="A1" t="s">
        <v>48</v>
      </c>
      <c r="B1" t="s">
        <v>71</v>
      </c>
      <c r="C1" t="s">
        <v>70</v>
      </c>
      <c r="D1" t="s">
        <v>69</v>
      </c>
      <c r="E1" t="s">
        <v>74</v>
      </c>
      <c r="F1" t="s">
        <v>21</v>
      </c>
      <c r="G1" t="s">
        <v>89</v>
      </c>
    </row>
    <row r="2" spans="1:8" x14ac:dyDescent="0.3">
      <c r="A2" t="s">
        <v>87</v>
      </c>
      <c r="B2">
        <v>1000</v>
      </c>
      <c r="C2">
        <v>1000</v>
      </c>
      <c r="D2">
        <v>1500</v>
      </c>
      <c r="E2" s="26">
        <f>(D2-B2)/B2</f>
        <v>0.5</v>
      </c>
      <c r="F2" s="26">
        <f>IF(B13&gt;5000,B13*5%,0)</f>
        <v>0</v>
      </c>
      <c r="G2">
        <f>AVERAGEIF(F2:F10,"&gt;0",F2:F10)</f>
        <v>300</v>
      </c>
      <c r="H2">
        <f>SUMPRODUCT(B13:B21,F2:F10)</f>
        <v>7200000</v>
      </c>
    </row>
    <row r="3" spans="1:8" x14ac:dyDescent="0.3">
      <c r="A3" t="s">
        <v>63</v>
      </c>
      <c r="B3">
        <v>1000</v>
      </c>
      <c r="C3">
        <v>1000</v>
      </c>
      <c r="D3">
        <v>2000</v>
      </c>
      <c r="E3" s="26">
        <f t="shared" ref="E3:E10" si="0">(D3-B3)/B3</f>
        <v>1</v>
      </c>
      <c r="F3" s="26">
        <f t="shared" ref="F3:F10" si="1">IF(B14&gt;5000,B14*5%,0)</f>
        <v>0</v>
      </c>
    </row>
    <row r="4" spans="1:8" x14ac:dyDescent="0.3">
      <c r="A4" t="s">
        <v>61</v>
      </c>
      <c r="B4">
        <v>1000</v>
      </c>
      <c r="C4">
        <v>1000</v>
      </c>
      <c r="D4">
        <v>1000</v>
      </c>
      <c r="E4" s="26">
        <f t="shared" si="0"/>
        <v>0</v>
      </c>
      <c r="F4" s="26">
        <f t="shared" si="1"/>
        <v>0</v>
      </c>
    </row>
    <row r="5" spans="1:8" x14ac:dyDescent="0.3">
      <c r="A5" t="s">
        <v>64</v>
      </c>
      <c r="B5">
        <v>1000</v>
      </c>
      <c r="C5">
        <v>1000</v>
      </c>
      <c r="D5">
        <v>1000</v>
      </c>
      <c r="E5" s="26">
        <f t="shared" si="0"/>
        <v>0</v>
      </c>
      <c r="F5" s="26">
        <f t="shared" si="1"/>
        <v>0</v>
      </c>
    </row>
    <row r="6" spans="1:8" x14ac:dyDescent="0.3">
      <c r="A6" t="s">
        <v>65</v>
      </c>
      <c r="B6">
        <v>1000</v>
      </c>
      <c r="C6">
        <v>1000</v>
      </c>
      <c r="D6">
        <v>1000</v>
      </c>
      <c r="E6" s="26">
        <f t="shared" si="0"/>
        <v>0</v>
      </c>
      <c r="F6" s="26">
        <f t="shared" si="1"/>
        <v>0</v>
      </c>
    </row>
    <row r="7" spans="1:8" x14ac:dyDescent="0.3">
      <c r="A7" t="s">
        <v>66</v>
      </c>
      <c r="B7">
        <v>2000</v>
      </c>
      <c r="C7">
        <v>2000</v>
      </c>
      <c r="D7">
        <v>2000</v>
      </c>
      <c r="E7" s="26">
        <f t="shared" si="0"/>
        <v>0</v>
      </c>
      <c r="F7" s="26">
        <f t="shared" si="1"/>
        <v>300</v>
      </c>
    </row>
    <row r="8" spans="1:8" x14ac:dyDescent="0.3">
      <c r="A8" t="s">
        <v>67</v>
      </c>
      <c r="B8">
        <v>2000</v>
      </c>
      <c r="C8">
        <v>2000</v>
      </c>
      <c r="D8">
        <v>2000</v>
      </c>
      <c r="E8" s="26">
        <f t="shared" si="0"/>
        <v>0</v>
      </c>
      <c r="F8" s="26">
        <f>IF(B19&gt;5000,B19*5%,0)</f>
        <v>300</v>
      </c>
    </row>
    <row r="9" spans="1:8" x14ac:dyDescent="0.3">
      <c r="A9" t="s">
        <v>68</v>
      </c>
      <c r="B9">
        <v>2000</v>
      </c>
      <c r="C9">
        <v>2000</v>
      </c>
      <c r="D9">
        <v>2000</v>
      </c>
      <c r="E9" s="26">
        <f t="shared" si="0"/>
        <v>0</v>
      </c>
      <c r="F9" s="26">
        <f t="shared" si="1"/>
        <v>300</v>
      </c>
    </row>
    <row r="10" spans="1:8" x14ac:dyDescent="0.3">
      <c r="A10" t="s">
        <v>88</v>
      </c>
      <c r="B10">
        <v>2000</v>
      </c>
      <c r="C10">
        <v>2000</v>
      </c>
      <c r="D10">
        <v>2000</v>
      </c>
      <c r="E10" s="26">
        <f t="shared" si="0"/>
        <v>0</v>
      </c>
      <c r="F10" s="26">
        <f t="shared" si="1"/>
        <v>300</v>
      </c>
    </row>
    <row r="11" spans="1:8" x14ac:dyDescent="0.3">
      <c r="F11" s="26"/>
    </row>
    <row r="13" spans="1:8" x14ac:dyDescent="0.3">
      <c r="A13" t="s">
        <v>36</v>
      </c>
      <c r="B13">
        <f t="shared" ref="B13:B21" si="2">SUM($B2:$D2)</f>
        <v>3500</v>
      </c>
      <c r="D13">
        <f>6000/100*5</f>
        <v>300</v>
      </c>
    </row>
    <row r="14" spans="1:8" x14ac:dyDescent="0.3">
      <c r="B14">
        <f t="shared" si="2"/>
        <v>4000</v>
      </c>
    </row>
    <row r="15" spans="1:8" x14ac:dyDescent="0.3">
      <c r="B15">
        <f t="shared" si="2"/>
        <v>3000</v>
      </c>
    </row>
    <row r="16" spans="1:8" x14ac:dyDescent="0.3">
      <c r="B16">
        <f t="shared" si="2"/>
        <v>3000</v>
      </c>
    </row>
    <row r="17" spans="2:2" x14ac:dyDescent="0.3">
      <c r="B17">
        <f t="shared" si="2"/>
        <v>3000</v>
      </c>
    </row>
    <row r="18" spans="2:2" x14ac:dyDescent="0.3">
      <c r="B18">
        <f t="shared" si="2"/>
        <v>6000</v>
      </c>
    </row>
    <row r="19" spans="2:2" x14ac:dyDescent="0.3">
      <c r="B19">
        <f t="shared" si="2"/>
        <v>6000</v>
      </c>
    </row>
    <row r="20" spans="2:2" x14ac:dyDescent="0.3">
      <c r="B20">
        <f t="shared" si="2"/>
        <v>6000</v>
      </c>
    </row>
    <row r="21" spans="2:2" x14ac:dyDescent="0.3">
      <c r="B21">
        <f t="shared" si="2"/>
        <v>6000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4EBFD-1281-49FD-B8A7-CE0910ED6989}">
  <dimension ref="A1:H11"/>
  <sheetViews>
    <sheetView workbookViewId="0">
      <selection activeCell="A12" sqref="A12"/>
    </sheetView>
  </sheetViews>
  <sheetFormatPr defaultRowHeight="14.4" x14ac:dyDescent="0.3"/>
  <cols>
    <col min="2" max="2" width="10.5546875" bestFit="1" customWidth="1"/>
  </cols>
  <sheetData>
    <row r="1" spans="1:8" x14ac:dyDescent="0.3">
      <c r="A1" t="s">
        <v>90</v>
      </c>
      <c r="B1" t="s">
        <v>91</v>
      </c>
      <c r="C1" t="s">
        <v>92</v>
      </c>
      <c r="D1" t="s">
        <v>33</v>
      </c>
      <c r="E1" t="s">
        <v>93</v>
      </c>
    </row>
    <row r="2" spans="1:8" x14ac:dyDescent="0.3">
      <c r="A2" t="s">
        <v>100</v>
      </c>
      <c r="B2" t="s">
        <v>42</v>
      </c>
      <c r="C2" t="str">
        <f>LEFT(A2,1)</f>
        <v>Й</v>
      </c>
      <c r="D2" t="str">
        <f>MID(A2,2,1)</f>
        <v>ц</v>
      </c>
      <c r="E2" t="str">
        <f>RIGHT(A2,1)</f>
        <v>е</v>
      </c>
      <c r="F2" t="str">
        <f>PROPER(A2)</f>
        <v>Йце</v>
      </c>
      <c r="G2" t="str">
        <f>_xlfn.TEXTJOIN("-",TRUE,B2,D2)</f>
        <v>IT-ц</v>
      </c>
      <c r="H2">
        <f>LEN(B2)</f>
        <v>2</v>
      </c>
    </row>
    <row r="3" spans="1:8" x14ac:dyDescent="0.3">
      <c r="A3" t="s">
        <v>94</v>
      </c>
      <c r="B3" t="s">
        <v>42</v>
      </c>
      <c r="C3" t="str">
        <f t="shared" ref="C3:C8" si="0">LEFT(A3,1)</f>
        <v>К</v>
      </c>
      <c r="D3" t="str">
        <f t="shared" ref="D3:D8" si="1">MID(A3,2,1)</f>
        <v>е</v>
      </c>
      <c r="E3" t="str">
        <f t="shared" ref="E3:E8" si="2">RIGHT(A3,1)</f>
        <v>н</v>
      </c>
      <c r="F3" t="str">
        <f t="shared" ref="F3:F8" si="3">PROPER(A3)</f>
        <v>Кен</v>
      </c>
      <c r="G3" t="str">
        <f t="shared" ref="G3:G8" si="4">_xlfn.TEXTJOIN("-",TRUE,B3,D3)</f>
        <v>IT-е</v>
      </c>
      <c r="H3">
        <f t="shared" ref="H3:H8" si="5">LEN(B3)</f>
        <v>2</v>
      </c>
    </row>
    <row r="4" spans="1:8" x14ac:dyDescent="0.3">
      <c r="A4" t="s">
        <v>95</v>
      </c>
      <c r="B4" t="s">
        <v>42</v>
      </c>
      <c r="C4" t="str">
        <f t="shared" si="0"/>
        <v>Г</v>
      </c>
      <c r="D4" t="str">
        <f t="shared" si="1"/>
        <v>Ш</v>
      </c>
      <c r="E4" t="str">
        <f t="shared" si="2"/>
        <v>щ</v>
      </c>
      <c r="F4" t="str">
        <f t="shared" si="3"/>
        <v>Гшщ</v>
      </c>
      <c r="G4" t="str">
        <f t="shared" si="4"/>
        <v>IT-Ш</v>
      </c>
      <c r="H4">
        <f t="shared" si="5"/>
        <v>2</v>
      </c>
    </row>
    <row r="5" spans="1:8" x14ac:dyDescent="0.3">
      <c r="A5" t="s">
        <v>96</v>
      </c>
      <c r="B5" t="s">
        <v>42</v>
      </c>
      <c r="C5" t="str">
        <f t="shared" si="0"/>
        <v>З</v>
      </c>
      <c r="D5" t="str">
        <f t="shared" si="1"/>
        <v>Х</v>
      </c>
      <c r="E5" t="str">
        <f t="shared" si="2"/>
        <v>ъ</v>
      </c>
      <c r="F5" t="str">
        <f t="shared" si="3"/>
        <v>Зхъ</v>
      </c>
      <c r="G5" t="str">
        <f t="shared" si="4"/>
        <v>IT-Х</v>
      </c>
      <c r="H5">
        <f t="shared" si="5"/>
        <v>2</v>
      </c>
    </row>
    <row r="6" spans="1:8" x14ac:dyDescent="0.3">
      <c r="A6" t="s">
        <v>97</v>
      </c>
      <c r="B6" t="s">
        <v>42</v>
      </c>
      <c r="C6" t="str">
        <f t="shared" si="0"/>
        <v>Ф</v>
      </c>
      <c r="D6" t="str">
        <f t="shared" si="1"/>
        <v>ы</v>
      </c>
      <c r="E6" t="str">
        <f t="shared" si="2"/>
        <v>в</v>
      </c>
      <c r="F6" t="str">
        <f t="shared" si="3"/>
        <v>Фыв</v>
      </c>
      <c r="G6" t="str">
        <f t="shared" si="4"/>
        <v>IT-ы</v>
      </c>
      <c r="H6">
        <f t="shared" si="5"/>
        <v>2</v>
      </c>
    </row>
    <row r="7" spans="1:8" x14ac:dyDescent="0.3">
      <c r="A7" t="s">
        <v>98</v>
      </c>
      <c r="B7" t="s">
        <v>42</v>
      </c>
      <c r="C7" t="str">
        <f t="shared" si="0"/>
        <v>А</v>
      </c>
      <c r="D7" t="str">
        <f t="shared" si="1"/>
        <v>п</v>
      </c>
      <c r="E7" t="str">
        <f t="shared" si="2"/>
        <v>р</v>
      </c>
      <c r="F7" t="str">
        <f t="shared" si="3"/>
        <v>Апр</v>
      </c>
      <c r="G7" t="str">
        <f t="shared" si="4"/>
        <v>IT-п</v>
      </c>
      <c r="H7">
        <f t="shared" si="5"/>
        <v>2</v>
      </c>
    </row>
    <row r="8" spans="1:8" x14ac:dyDescent="0.3">
      <c r="A8" t="s">
        <v>99</v>
      </c>
      <c r="B8" t="s">
        <v>42</v>
      </c>
      <c r="C8" t="str">
        <f t="shared" si="0"/>
        <v>О</v>
      </c>
      <c r="D8" t="str">
        <f t="shared" si="1"/>
        <v>л</v>
      </c>
      <c r="E8" t="str">
        <f t="shared" si="2"/>
        <v>д</v>
      </c>
      <c r="F8" t="str">
        <f t="shared" si="3"/>
        <v>Олд</v>
      </c>
      <c r="G8" t="str">
        <f t="shared" si="4"/>
        <v>IT-л</v>
      </c>
      <c r="H8">
        <f t="shared" si="5"/>
        <v>2</v>
      </c>
    </row>
    <row r="11" spans="1:8" x14ac:dyDescent="0.3">
      <c r="A11" t="s">
        <v>101</v>
      </c>
      <c r="B11" t="str">
        <f>TRIM(A11)</f>
        <v>fg hd fhj</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6A5EA-BF60-4AF4-928E-23216A9340EE}">
  <dimension ref="A1:D23"/>
  <sheetViews>
    <sheetView workbookViewId="0">
      <selection activeCell="B16" sqref="B16"/>
    </sheetView>
  </sheetViews>
  <sheetFormatPr defaultRowHeight="14.4" x14ac:dyDescent="0.3"/>
  <cols>
    <col min="1" max="1" width="11" customWidth="1"/>
    <col min="2" max="2" width="12.21875" customWidth="1"/>
    <col min="3" max="3" width="10.88671875" bestFit="1" customWidth="1"/>
    <col min="4" max="4" width="11.44140625" customWidth="1"/>
  </cols>
  <sheetData>
    <row r="1" spans="1:4" x14ac:dyDescent="0.3">
      <c r="A1" s="6" t="s">
        <v>102</v>
      </c>
      <c r="B1" s="6" t="s">
        <v>103</v>
      </c>
      <c r="C1" s="6" t="s">
        <v>104</v>
      </c>
      <c r="D1" s="6" t="s">
        <v>105</v>
      </c>
    </row>
    <row r="2" spans="1:4" x14ac:dyDescent="0.3">
      <c r="A2" s="7" t="s">
        <v>25</v>
      </c>
      <c r="B2" s="7" t="s">
        <v>106</v>
      </c>
      <c r="C2" s="28">
        <v>1</v>
      </c>
      <c r="D2" s="7">
        <v>120</v>
      </c>
    </row>
    <row r="3" spans="1:4" x14ac:dyDescent="0.3">
      <c r="A3" s="7" t="s">
        <v>27</v>
      </c>
      <c r="B3" s="7" t="s">
        <v>106</v>
      </c>
      <c r="C3" s="28">
        <v>3</v>
      </c>
      <c r="D3" s="7">
        <v>80</v>
      </c>
    </row>
    <row r="4" spans="1:4" x14ac:dyDescent="0.3">
      <c r="A4" s="7" t="s">
        <v>26</v>
      </c>
      <c r="B4" s="7" t="s">
        <v>106</v>
      </c>
      <c r="C4" s="28">
        <v>4</v>
      </c>
      <c r="D4" s="7">
        <v>60</v>
      </c>
    </row>
    <row r="5" spans="1:4" x14ac:dyDescent="0.3">
      <c r="A5" s="7" t="s">
        <v>107</v>
      </c>
      <c r="B5" s="7" t="s">
        <v>108</v>
      </c>
      <c r="C5" s="28">
        <v>8</v>
      </c>
      <c r="D5" s="7">
        <v>150</v>
      </c>
    </row>
    <row r="6" spans="1:4" x14ac:dyDescent="0.3">
      <c r="A6" s="7" t="s">
        <v>109</v>
      </c>
      <c r="B6" s="7" t="s">
        <v>108</v>
      </c>
      <c r="C6" s="28">
        <v>3</v>
      </c>
      <c r="D6" s="7">
        <v>100</v>
      </c>
    </row>
    <row r="7" spans="1:4" x14ac:dyDescent="0.3">
      <c r="A7" s="7" t="s">
        <v>110</v>
      </c>
      <c r="B7" s="7" t="s">
        <v>108</v>
      </c>
      <c r="C7" s="28">
        <v>4</v>
      </c>
      <c r="D7" s="7">
        <v>200</v>
      </c>
    </row>
    <row r="8" spans="1:4" x14ac:dyDescent="0.3">
      <c r="A8" s="7" t="s">
        <v>111</v>
      </c>
      <c r="B8" s="7" t="s">
        <v>112</v>
      </c>
      <c r="C8" s="28">
        <v>6</v>
      </c>
      <c r="D8" s="7">
        <v>50</v>
      </c>
    </row>
    <row r="9" spans="1:4" x14ac:dyDescent="0.3">
      <c r="A9" s="7" t="s">
        <v>113</v>
      </c>
      <c r="B9" s="7" t="s">
        <v>114</v>
      </c>
      <c r="C9" s="28">
        <v>8</v>
      </c>
      <c r="D9" s="7">
        <v>70</v>
      </c>
    </row>
    <row r="10" spans="1:4" x14ac:dyDescent="0.3">
      <c r="A10" s="7" t="s">
        <v>115</v>
      </c>
      <c r="B10" s="7" t="s">
        <v>114</v>
      </c>
      <c r="C10" s="28">
        <v>2</v>
      </c>
      <c r="D10" s="7">
        <v>40</v>
      </c>
    </row>
    <row r="11" spans="1:4" x14ac:dyDescent="0.3">
      <c r="A11" s="7" t="s">
        <v>116</v>
      </c>
      <c r="B11" s="7" t="s">
        <v>117</v>
      </c>
      <c r="C11" s="28">
        <v>9</v>
      </c>
      <c r="D11" s="7">
        <v>35</v>
      </c>
    </row>
    <row r="14" spans="1:4" x14ac:dyDescent="0.3">
      <c r="A14" t="s">
        <v>107</v>
      </c>
      <c r="B14" s="14">
        <f>VLOOKUP(A14,A2:C11,3,0)</f>
        <v>8</v>
      </c>
    </row>
    <row r="15" spans="1:4" x14ac:dyDescent="0.3">
      <c r="A15" t="s">
        <v>118</v>
      </c>
      <c r="B15" s="14" t="s">
        <v>119</v>
      </c>
    </row>
    <row r="16" spans="1:4" x14ac:dyDescent="0.3">
      <c r="B16" t="b">
        <f>ISNUMBER(SEARCH("яб",$A2))</f>
        <v>1</v>
      </c>
    </row>
    <row r="17" spans="2:2" x14ac:dyDescent="0.3">
      <c r="B17" t="b">
        <f t="shared" ref="B17:B23" si="0">ISNUMBER(SEARCH("яб",$A3))</f>
        <v>0</v>
      </c>
    </row>
    <row r="18" spans="2:2" x14ac:dyDescent="0.3">
      <c r="B18" t="b">
        <f t="shared" si="0"/>
        <v>0</v>
      </c>
    </row>
    <row r="19" spans="2:2" x14ac:dyDescent="0.3">
      <c r="B19" t="b">
        <f t="shared" si="0"/>
        <v>0</v>
      </c>
    </row>
    <row r="20" spans="2:2" x14ac:dyDescent="0.3">
      <c r="B20" t="b">
        <f t="shared" si="0"/>
        <v>0</v>
      </c>
    </row>
    <row r="21" spans="2:2" x14ac:dyDescent="0.3">
      <c r="B21" t="b">
        <f t="shared" si="0"/>
        <v>0</v>
      </c>
    </row>
    <row r="22" spans="2:2" x14ac:dyDescent="0.3">
      <c r="B22" t="b">
        <f t="shared" si="0"/>
        <v>0</v>
      </c>
    </row>
    <row r="23" spans="2:2" x14ac:dyDescent="0.3">
      <c r="B23" t="b">
        <f t="shared" si="0"/>
        <v>0</v>
      </c>
    </row>
  </sheetData>
  <conditionalFormatting sqref="D2:D11">
    <cfRule type="expression" dxfId="33" priority="1">
      <formula>$D2&gt;100</formula>
    </cfRule>
  </conditionalFormatting>
  <dataValidations count="1">
    <dataValidation type="list" allowBlank="1" showInputMessage="1" showErrorMessage="1" sqref="A14" xr:uid="{A9E5842F-4CA8-49D1-830A-B2091125E7DD}">
      <formula1>$A$2:$A$11</formula1>
    </dataValidation>
  </dataValidation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04DAE9-1B65-4D51-93F3-37E76A2DB938}">
  <dimension ref="A1:R19"/>
  <sheetViews>
    <sheetView topLeftCell="D1" workbookViewId="0">
      <selection activeCell="N14" sqref="N14"/>
    </sheetView>
  </sheetViews>
  <sheetFormatPr defaultRowHeight="14.4" x14ac:dyDescent="0.3"/>
  <cols>
    <col min="1" max="1" width="9" bestFit="1" customWidth="1"/>
    <col min="2" max="2" width="8.77734375" bestFit="1" customWidth="1"/>
    <col min="3" max="3" width="10.77734375" bestFit="1" customWidth="1"/>
    <col min="4" max="4" width="11.21875" bestFit="1" customWidth="1"/>
    <col min="6" max="6" width="29.21875" bestFit="1" customWidth="1"/>
    <col min="7" max="7" width="19.109375" bestFit="1" customWidth="1"/>
    <col min="8" max="8" width="22.44140625" bestFit="1" customWidth="1"/>
    <col min="9" max="9" width="12.33203125" bestFit="1" customWidth="1"/>
    <col min="10" max="10" width="15.5546875" bestFit="1" customWidth="1"/>
    <col min="11" max="11" width="10" bestFit="1" customWidth="1"/>
    <col min="12" max="12" width="10.109375" bestFit="1" customWidth="1"/>
    <col min="15" max="15" width="15.33203125" bestFit="1" customWidth="1"/>
    <col min="16" max="16" width="10.44140625" bestFit="1" customWidth="1"/>
    <col min="17" max="17" width="11" customWidth="1"/>
    <col min="18" max="18" width="13" customWidth="1"/>
  </cols>
  <sheetData>
    <row r="1" spans="1:18" ht="14.4" customHeight="1" x14ac:dyDescent="0.3">
      <c r="A1" s="31" t="s">
        <v>24</v>
      </c>
      <c r="B1" s="32" t="s">
        <v>120</v>
      </c>
      <c r="C1" s="33" t="s">
        <v>121</v>
      </c>
      <c r="D1" s="38" t="s">
        <v>130</v>
      </c>
      <c r="F1" s="19" t="s">
        <v>90</v>
      </c>
      <c r="G1" s="20" t="s">
        <v>136</v>
      </c>
      <c r="H1" s="21" t="s">
        <v>91</v>
      </c>
      <c r="I1" s="20" t="s">
        <v>157</v>
      </c>
      <c r="J1" s="20" t="s">
        <v>158</v>
      </c>
      <c r="K1" s="20" t="s">
        <v>159</v>
      </c>
      <c r="L1" s="20" t="s">
        <v>33</v>
      </c>
      <c r="N1" s="19" t="s">
        <v>135</v>
      </c>
      <c r="O1" s="20" t="s">
        <v>175</v>
      </c>
      <c r="P1" s="20" t="s">
        <v>102</v>
      </c>
      <c r="Q1" s="20" t="s">
        <v>36</v>
      </c>
      <c r="R1" s="21" t="s">
        <v>105</v>
      </c>
    </row>
    <row r="2" spans="1:18" ht="15" customHeight="1" x14ac:dyDescent="0.3">
      <c r="A2" s="29" t="s">
        <v>28</v>
      </c>
      <c r="B2" s="2">
        <v>44018</v>
      </c>
      <c r="C2" s="30">
        <v>87542</v>
      </c>
      <c r="D2">
        <f>Table7[[#This Row],[Доход]]-Table7[[#This Row],[Расходы]]</f>
        <v>-43524</v>
      </c>
      <c r="F2" s="17" t="s">
        <v>137</v>
      </c>
      <c r="G2" s="16">
        <v>32214</v>
      </c>
      <c r="H2" s="18" t="s">
        <v>138</v>
      </c>
      <c r="I2">
        <f ca="1">DATEDIF(Table8[[#This Row],[Дата рождения]],TODAY(),"Y")</f>
        <v>37</v>
      </c>
      <c r="J2" t="str">
        <f ca="1">IF(Table8[[#This Row],[Возраст]]&lt;30,"Молодой",
IF(AND(Table8[[#This Row],[Возраст]]&gt;=30,Table8[[#This Row],[Возраст]]&lt;=50),"Средний","Старший"))</f>
        <v>Средний</v>
      </c>
      <c r="K2" s="17" t="s">
        <v>38</v>
      </c>
      <c r="L2" s="17" t="s">
        <v>18</v>
      </c>
      <c r="N2" s="17">
        <v>1</v>
      </c>
      <c r="O2" s="15" t="s">
        <v>176</v>
      </c>
      <c r="P2" s="15" t="s">
        <v>25</v>
      </c>
      <c r="Q2" s="15">
        <v>50000</v>
      </c>
      <c r="R2" s="18">
        <v>120</v>
      </c>
    </row>
    <row r="3" spans="1:18" ht="15" customHeight="1" x14ac:dyDescent="0.3">
      <c r="A3" s="29" t="s">
        <v>29</v>
      </c>
      <c r="B3" s="2">
        <v>113178</v>
      </c>
      <c r="C3" s="30">
        <v>59543</v>
      </c>
      <c r="D3">
        <f>Table7[[#This Row],[Доход]]-Table7[[#This Row],[Расходы]]</f>
        <v>53635</v>
      </c>
      <c r="F3" s="17" t="s">
        <v>139</v>
      </c>
      <c r="G3" s="16">
        <v>33079</v>
      </c>
      <c r="H3" s="18" t="s">
        <v>140</v>
      </c>
      <c r="I3">
        <f ca="1">DATEDIF(Table8[[#This Row],[Дата рождения]],TODAY(),"Y")</f>
        <v>35</v>
      </c>
      <c r="J3" t="str">
        <f ca="1">IF(Table8[[#This Row],[Возраст]]&lt;30,"Молодой",
IF(AND(Table8[[#This Row],[Возраст]]&gt;=30,Table8[[#This Row],[Возраст]]&lt;=50),"Средний","Старший"))</f>
        <v>Средний</v>
      </c>
      <c r="K3" s="17" t="s">
        <v>43</v>
      </c>
      <c r="L3" s="17" t="s">
        <v>168</v>
      </c>
      <c r="N3" s="17">
        <v>2</v>
      </c>
      <c r="O3" s="15" t="s">
        <v>176</v>
      </c>
      <c r="P3" s="15" t="s">
        <v>27</v>
      </c>
      <c r="Q3" s="15">
        <v>30000</v>
      </c>
      <c r="R3" s="18">
        <v>80</v>
      </c>
    </row>
    <row r="4" spans="1:18" ht="15.6" customHeight="1" x14ac:dyDescent="0.3">
      <c r="A4" s="29" t="s">
        <v>30</v>
      </c>
      <c r="B4" s="2">
        <v>141353</v>
      </c>
      <c r="C4" s="30">
        <v>88698</v>
      </c>
      <c r="D4">
        <f>Table7[[#This Row],[Доход]]-Table7[[#This Row],[Расходы]]</f>
        <v>52655</v>
      </c>
      <c r="F4" s="17" t="s">
        <v>141</v>
      </c>
      <c r="G4" s="16">
        <v>31361</v>
      </c>
      <c r="H4" s="18" t="s">
        <v>142</v>
      </c>
      <c r="I4">
        <f ca="1">DATEDIF(Table8[[#This Row],[Дата рождения]],TODAY(),"Y")</f>
        <v>39</v>
      </c>
      <c r="J4" t="str">
        <f ca="1">IF(Table8[[#This Row],[Возраст]]&lt;30,"Молодой",
IF(AND(Table8[[#This Row],[Возраст]]&gt;=30,Table8[[#This Row],[Возраст]]&lt;=50),"Средний","Старший"))</f>
        <v>Средний</v>
      </c>
      <c r="K4" s="17" t="s">
        <v>160</v>
      </c>
      <c r="L4" s="17" t="s">
        <v>169</v>
      </c>
      <c r="N4" s="17">
        <v>3</v>
      </c>
      <c r="O4" s="15" t="s">
        <v>177</v>
      </c>
      <c r="P4" s="15" t="s">
        <v>26</v>
      </c>
      <c r="Q4" s="15">
        <v>45000</v>
      </c>
      <c r="R4" s="18">
        <v>60</v>
      </c>
    </row>
    <row r="5" spans="1:18" ht="17.399999999999999" customHeight="1" x14ac:dyDescent="0.3">
      <c r="A5" s="29" t="s">
        <v>31</v>
      </c>
      <c r="B5" s="2">
        <v>140562</v>
      </c>
      <c r="C5" s="30">
        <v>48285</v>
      </c>
      <c r="D5">
        <f>Table7[[#This Row],[Доход]]-Table7[[#This Row],[Расходы]]</f>
        <v>92277</v>
      </c>
      <c r="F5" s="17" t="s">
        <v>143</v>
      </c>
      <c r="G5" s="16">
        <v>33727</v>
      </c>
      <c r="H5" s="18" t="s">
        <v>144</v>
      </c>
      <c r="I5">
        <f ca="1">DATEDIF(Table8[[#This Row],[Дата рождения]],TODAY(),"Y")</f>
        <v>33</v>
      </c>
      <c r="J5" t="str">
        <f ca="1">IF(Table8[[#This Row],[Возраст]]&lt;30,"Молодой",
IF(AND(Table8[[#This Row],[Возраст]]&gt;=30,Table8[[#This Row],[Возраст]]&lt;=50),"Средний","Старший"))</f>
        <v>Средний</v>
      </c>
      <c r="K5" s="17" t="s">
        <v>161</v>
      </c>
      <c r="L5" s="17" t="s">
        <v>170</v>
      </c>
      <c r="N5" s="17">
        <v>4</v>
      </c>
      <c r="O5" s="15" t="s">
        <v>177</v>
      </c>
      <c r="P5" s="15" t="s">
        <v>107</v>
      </c>
      <c r="Q5" s="15">
        <v>25000</v>
      </c>
      <c r="R5" s="18">
        <v>150</v>
      </c>
    </row>
    <row r="6" spans="1:18" ht="16.8" customHeight="1" x14ac:dyDescent="0.3">
      <c r="A6" s="29" t="s">
        <v>122</v>
      </c>
      <c r="B6" s="2">
        <v>146628</v>
      </c>
      <c r="C6" s="30">
        <v>34972</v>
      </c>
      <c r="D6">
        <f>Table7[[#This Row],[Доход]]-Table7[[#This Row],[Расходы]]</f>
        <v>111656</v>
      </c>
      <c r="F6" s="17" t="s">
        <v>145</v>
      </c>
      <c r="G6" s="16">
        <v>32039</v>
      </c>
      <c r="H6" s="18" t="s">
        <v>146</v>
      </c>
      <c r="I6">
        <f ca="1">DATEDIF(Table8[[#This Row],[Дата рождения]],TODAY(),"Y")</f>
        <v>38</v>
      </c>
      <c r="J6" t="str">
        <f ca="1">IF(Table8[[#This Row],[Возраст]]&lt;30,"Молодой",
IF(AND(Table8[[#This Row],[Возраст]]&gt;=30,Table8[[#This Row],[Возраст]]&lt;=50),"Средний","Старший"))</f>
        <v>Средний</v>
      </c>
      <c r="K6" s="17" t="s">
        <v>162</v>
      </c>
      <c r="L6" s="17" t="s">
        <v>171</v>
      </c>
      <c r="N6" s="17">
        <v>5</v>
      </c>
      <c r="O6" s="15" t="s">
        <v>178</v>
      </c>
      <c r="P6" s="15" t="s">
        <v>109</v>
      </c>
      <c r="Q6" s="15">
        <v>20000</v>
      </c>
      <c r="R6" s="18">
        <v>100</v>
      </c>
    </row>
    <row r="7" spans="1:18" ht="16.2" customHeight="1" x14ac:dyDescent="0.3">
      <c r="A7" s="29" t="s">
        <v>123</v>
      </c>
      <c r="B7" s="2">
        <v>108303</v>
      </c>
      <c r="C7" s="30">
        <v>3502</v>
      </c>
      <c r="D7">
        <f>Table7[[#This Row],[Доход]]-Table7[[#This Row],[Расходы]]</f>
        <v>104801</v>
      </c>
      <c r="F7" s="17" t="s">
        <v>147</v>
      </c>
      <c r="G7" s="16">
        <v>35123</v>
      </c>
      <c r="H7" s="18" t="s">
        <v>148</v>
      </c>
      <c r="I7">
        <f ca="1">DATEDIF(Table8[[#This Row],[Дата рождения]],TODAY(),"Y")</f>
        <v>29</v>
      </c>
      <c r="J7" t="str">
        <f ca="1">IF(Table8[[#This Row],[Возраст]]&lt;30,"Молодой",
IF(AND(Table8[[#This Row],[Возраст]]&gt;=30,Table8[[#This Row],[Возраст]]&lt;=50),"Средний","Старший"))</f>
        <v>Молодой</v>
      </c>
      <c r="K7" s="17" t="s">
        <v>163</v>
      </c>
      <c r="L7" s="17" t="s">
        <v>17</v>
      </c>
      <c r="N7" s="17">
        <v>6</v>
      </c>
      <c r="O7" s="15" t="s">
        <v>178</v>
      </c>
      <c r="P7" s="15" t="s">
        <v>110</v>
      </c>
      <c r="Q7" s="15">
        <v>15000</v>
      </c>
      <c r="R7" s="18">
        <v>200</v>
      </c>
    </row>
    <row r="8" spans="1:18" ht="18" customHeight="1" x14ac:dyDescent="0.3">
      <c r="A8" s="29" t="s">
        <v>124</v>
      </c>
      <c r="B8" s="2">
        <v>29378</v>
      </c>
      <c r="C8" s="30">
        <v>99561</v>
      </c>
      <c r="D8">
        <f>Table7[[#This Row],[Доход]]-Table7[[#This Row],[Расходы]]</f>
        <v>-70183</v>
      </c>
      <c r="F8" s="17" t="s">
        <v>149</v>
      </c>
      <c r="G8" s="16">
        <v>27005</v>
      </c>
      <c r="H8" s="18" t="s">
        <v>150</v>
      </c>
      <c r="I8">
        <f ca="1">DATEDIF(Table8[[#This Row],[Дата рождения]],TODAY(),"Y")</f>
        <v>51</v>
      </c>
      <c r="J8" t="str">
        <f ca="1">IF(Table8[[#This Row],[Возраст]]&lt;30,"Молодой",
IF(AND(Table8[[#This Row],[Возраст]]&gt;=30,Table8[[#This Row],[Возраст]]&lt;=50),"Средний","Старший"))</f>
        <v>Старший</v>
      </c>
      <c r="K8" s="17" t="s">
        <v>164</v>
      </c>
      <c r="L8" s="17" t="s">
        <v>172</v>
      </c>
      <c r="N8" s="17">
        <v>7</v>
      </c>
      <c r="O8" s="15" t="s">
        <v>179</v>
      </c>
      <c r="P8" s="15" t="s">
        <v>111</v>
      </c>
      <c r="Q8" s="15">
        <v>10000</v>
      </c>
      <c r="R8" s="18">
        <v>50</v>
      </c>
    </row>
    <row r="9" spans="1:18" ht="21.6" customHeight="1" x14ac:dyDescent="0.3">
      <c r="A9" s="29" t="s">
        <v>125</v>
      </c>
      <c r="B9" s="2">
        <v>113329</v>
      </c>
      <c r="C9" s="30">
        <v>25619</v>
      </c>
      <c r="D9">
        <f>Table7[[#This Row],[Доход]]-Table7[[#This Row],[Расходы]]</f>
        <v>87710</v>
      </c>
      <c r="F9" s="17" t="s">
        <v>151</v>
      </c>
      <c r="G9" s="16">
        <v>33466</v>
      </c>
      <c r="H9" s="18" t="s">
        <v>152</v>
      </c>
      <c r="I9">
        <f ca="1">DATEDIF(Table8[[#This Row],[Дата рождения]],TODAY(),"Y")</f>
        <v>34</v>
      </c>
      <c r="J9" t="str">
        <f ca="1">IF(Table8[[#This Row],[Возраст]]&lt;30,"Молодой",
IF(AND(Table8[[#This Row],[Возраст]]&gt;=30,Table8[[#This Row],[Возраст]]&lt;=50),"Средний","Старший"))</f>
        <v>Средний</v>
      </c>
      <c r="K9" s="17" t="s">
        <v>165</v>
      </c>
      <c r="L9" s="17" t="s">
        <v>19</v>
      </c>
      <c r="N9" s="17">
        <v>8</v>
      </c>
      <c r="O9" s="15" t="s">
        <v>179</v>
      </c>
      <c r="P9" s="15" t="s">
        <v>113</v>
      </c>
      <c r="Q9" s="15">
        <v>12000</v>
      </c>
      <c r="R9" s="18">
        <v>70</v>
      </c>
    </row>
    <row r="10" spans="1:18" ht="16.2" customHeight="1" x14ac:dyDescent="0.3">
      <c r="A10" s="29" t="s">
        <v>126</v>
      </c>
      <c r="B10" s="2">
        <v>70572</v>
      </c>
      <c r="C10" s="30">
        <v>26072</v>
      </c>
      <c r="D10">
        <f>Table7[[#This Row],[Доход]]-Table7[[#This Row],[Расходы]]</f>
        <v>44500</v>
      </c>
      <c r="F10" s="17" t="s">
        <v>153</v>
      </c>
      <c r="G10" s="16">
        <v>32628</v>
      </c>
      <c r="H10" s="18" t="s">
        <v>154</v>
      </c>
      <c r="I10">
        <f ca="1">DATEDIF(Table8[[#This Row],[Дата рождения]],TODAY(),"Y")</f>
        <v>36</v>
      </c>
      <c r="J10" t="str">
        <f ca="1">IF(Table8[[#This Row],[Возраст]]&lt;30,"Молодой",
IF(AND(Table8[[#This Row],[Возраст]]&gt;=30,Table8[[#This Row],[Возраст]]&lt;=50),"Средний","Старший"))</f>
        <v>Средний</v>
      </c>
      <c r="K10" s="17" t="s">
        <v>166</v>
      </c>
      <c r="L10" s="17" t="s">
        <v>173</v>
      </c>
      <c r="N10" s="17">
        <v>9</v>
      </c>
      <c r="O10" s="15" t="s">
        <v>180</v>
      </c>
      <c r="P10" s="15" t="s">
        <v>115</v>
      </c>
      <c r="Q10" s="15">
        <v>22000</v>
      </c>
      <c r="R10" s="18">
        <v>40</v>
      </c>
    </row>
    <row r="11" spans="1:18" ht="16.2" customHeight="1" x14ac:dyDescent="0.3">
      <c r="A11" s="29" t="s">
        <v>127</v>
      </c>
      <c r="B11" s="2">
        <v>49607</v>
      </c>
      <c r="C11" s="30">
        <v>50764</v>
      </c>
      <c r="D11">
        <f>Table7[[#This Row],[Доход]]-Table7[[#This Row],[Расходы]]</f>
        <v>-1157</v>
      </c>
      <c r="F11" s="22" t="s">
        <v>155</v>
      </c>
      <c r="G11" s="23">
        <v>33990</v>
      </c>
      <c r="H11" s="25" t="s">
        <v>156</v>
      </c>
      <c r="I11">
        <f ca="1">DATEDIF(Table8[[#This Row],[Дата рождения]],TODAY(),"Y")</f>
        <v>32</v>
      </c>
      <c r="J11" t="str">
        <f ca="1">IF(Table8[[#This Row],[Возраст]]&lt;30,"Молодой",
IF(AND(Table8[[#This Row],[Возраст]]&gt;=30,Table8[[#This Row],[Возраст]]&lt;=50),"Средний","Старший"))</f>
        <v>Средний</v>
      </c>
      <c r="K11" s="17" t="s">
        <v>167</v>
      </c>
      <c r="L11" s="17" t="s">
        <v>174</v>
      </c>
      <c r="N11" s="22">
        <v>10</v>
      </c>
      <c r="O11" s="24" t="s">
        <v>180</v>
      </c>
      <c r="P11" s="24" t="s">
        <v>116</v>
      </c>
      <c r="Q11" s="24">
        <v>35000</v>
      </c>
      <c r="R11" s="25">
        <v>35</v>
      </c>
    </row>
    <row r="12" spans="1:18" x14ac:dyDescent="0.3">
      <c r="A12" s="29" t="s">
        <v>128</v>
      </c>
      <c r="B12" s="2">
        <v>24333</v>
      </c>
      <c r="C12" s="30">
        <v>99371</v>
      </c>
      <c r="D12">
        <f>Table7[[#This Row],[Доход]]-Table7[[#This Row],[Расходы]]</f>
        <v>-75038</v>
      </c>
    </row>
    <row r="13" spans="1:18" x14ac:dyDescent="0.3">
      <c r="A13" s="34" t="s">
        <v>129</v>
      </c>
      <c r="B13" s="35">
        <v>38249</v>
      </c>
      <c r="C13" s="36">
        <v>13006</v>
      </c>
      <c r="D13">
        <f>Table7[[#This Row],[Доход]]-Table7[[#This Row],[Расходы]]</f>
        <v>25243</v>
      </c>
      <c r="N13" t="s">
        <v>181</v>
      </c>
    </row>
    <row r="14" spans="1:18" x14ac:dyDescent="0.3">
      <c r="A14" s="34" t="s">
        <v>131</v>
      </c>
      <c r="B14" s="35"/>
      <c r="C14" s="36"/>
      <c r="D14" s="37">
        <f>SUBTOTAL(109,Table7[Прибыль])</f>
        <v>382575</v>
      </c>
    </row>
    <row r="17" spans="1:4" x14ac:dyDescent="0.3">
      <c r="A17" s="39" t="s">
        <v>132</v>
      </c>
      <c r="B17" s="39"/>
      <c r="C17" s="39"/>
      <c r="D17" s="14">
        <f>AVERAGEIF(Table7[Доход],"&gt;100000",Table7[Прибыль])</f>
        <v>83789</v>
      </c>
    </row>
    <row r="18" spans="1:4" x14ac:dyDescent="0.3">
      <c r="A18" s="39" t="s">
        <v>133</v>
      </c>
      <c r="B18" s="39"/>
      <c r="C18" s="39"/>
      <c r="D18" s="14">
        <f>COUNTIF(Table7[Прибыль],"&lt;0")</f>
        <v>4</v>
      </c>
    </row>
    <row r="19" spans="1:4" x14ac:dyDescent="0.3">
      <c r="A19" s="39" t="s">
        <v>134</v>
      </c>
      <c r="B19" s="39"/>
      <c r="C19" s="39"/>
      <c r="D19" s="14" t="str">
        <f>INDEX(Table7[Месяц],MATCH(MAX(Table7[Прибыль]),Table7[Прибыль],0))</f>
        <v>Май</v>
      </c>
    </row>
  </sheetData>
  <mergeCells count="3">
    <mergeCell ref="A17:C17"/>
    <mergeCell ref="A18:C18"/>
    <mergeCell ref="A19:C19"/>
  </mergeCells>
  <phoneticPr fontId="1" type="noConversion"/>
  <conditionalFormatting sqref="D2:D13">
    <cfRule type="expression" dxfId="32" priority="1">
      <formula>$D2&lt;=0</formula>
    </cfRule>
    <cfRule type="expression" dxfId="31" priority="2">
      <formula>$D2&gt;=0</formula>
    </cfRule>
  </conditionalFormatting>
  <pageMargins left="0.7" right="0.7" top="0.75" bottom="0.75" header="0.3" footer="0.3"/>
  <pageSetup paperSize="9" orientation="portrait" r:id="rId1"/>
  <drawing r:id="rId2"/>
  <tableParts count="3">
    <tablePart r:id="rId3"/>
    <tablePart r:id="rId4"/>
    <tablePart r:id="rId5"/>
  </tableParts>
  <extLst>
    <ext xmlns:x15="http://schemas.microsoft.com/office/spreadsheetml/2010/11/main" uri="{3A4CF648-6AED-40f4-86FF-DC5316D8AED3}">
      <x14:slicerList xmlns:x14="http://schemas.microsoft.com/office/spreadsheetml/2009/9/main">
        <x14:slicer r:id="rId6"/>
      </x14:slicerList>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0AD8B4-4124-423B-BBC6-EE2B82BC573B}">
  <dimension ref="A1"/>
  <sheetViews>
    <sheetView workbookViewId="0"/>
  </sheetViews>
  <sheetFormatPr defaultRowHeight="14.4" x14ac:dyDescent="0.3"/>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FECA30-B719-4768-8C0D-A6D42F6C6BB8}">
  <dimension ref="B2:L12"/>
  <sheetViews>
    <sheetView tabSelected="1" workbookViewId="0">
      <selection activeCell="B2" sqref="B2:L12"/>
    </sheetView>
  </sheetViews>
  <sheetFormatPr defaultRowHeight="14.4" x14ac:dyDescent="0.3"/>
  <sheetData>
    <row r="2" spans="2:12" x14ac:dyDescent="0.3">
      <c r="B2" s="2" t="s">
        <v>182</v>
      </c>
      <c r="C2" s="2">
        <v>1</v>
      </c>
      <c r="D2" s="2">
        <v>2</v>
      </c>
      <c r="E2" s="2">
        <v>3</v>
      </c>
      <c r="F2" s="2">
        <v>4</v>
      </c>
      <c r="G2" s="2">
        <v>5</v>
      </c>
      <c r="H2" s="2">
        <v>6</v>
      </c>
      <c r="I2" s="2">
        <v>7</v>
      </c>
      <c r="J2" s="2">
        <v>8</v>
      </c>
      <c r="K2" s="2">
        <v>9</v>
      </c>
      <c r="L2" s="2">
        <v>10</v>
      </c>
    </row>
    <row r="3" spans="2:12" x14ac:dyDescent="0.3">
      <c r="B3" s="2">
        <v>1</v>
      </c>
      <c r="C3" s="2">
        <f>$B3*C$2</f>
        <v>1</v>
      </c>
      <c r="D3" s="2">
        <f t="shared" ref="D3:L12" si="0">$B3*D$2</f>
        <v>2</v>
      </c>
      <c r="E3" s="2">
        <f t="shared" si="0"/>
        <v>3</v>
      </c>
      <c r="F3" s="2">
        <f t="shared" si="0"/>
        <v>4</v>
      </c>
      <c r="G3" s="2">
        <f t="shared" si="0"/>
        <v>5</v>
      </c>
      <c r="H3" s="2">
        <f t="shared" si="0"/>
        <v>6</v>
      </c>
      <c r="I3" s="2">
        <f t="shared" si="0"/>
        <v>7</v>
      </c>
      <c r="J3" s="2">
        <f t="shared" si="0"/>
        <v>8</v>
      </c>
      <c r="K3" s="2">
        <f t="shared" si="0"/>
        <v>9</v>
      </c>
      <c r="L3" s="2">
        <f t="shared" si="0"/>
        <v>10</v>
      </c>
    </row>
    <row r="4" spans="2:12" x14ac:dyDescent="0.3">
      <c r="B4" s="2">
        <v>2</v>
      </c>
      <c r="C4" s="2">
        <f t="shared" ref="C4:C12" si="1">$B4*C$2</f>
        <v>2</v>
      </c>
      <c r="D4" s="2">
        <f t="shared" si="0"/>
        <v>4</v>
      </c>
      <c r="E4" s="2">
        <f t="shared" si="0"/>
        <v>6</v>
      </c>
      <c r="F4" s="2">
        <f t="shared" si="0"/>
        <v>8</v>
      </c>
      <c r="G4" s="2">
        <f t="shared" si="0"/>
        <v>10</v>
      </c>
      <c r="H4" s="2">
        <f t="shared" si="0"/>
        <v>12</v>
      </c>
      <c r="I4" s="2">
        <f t="shared" si="0"/>
        <v>14</v>
      </c>
      <c r="J4" s="2">
        <f t="shared" si="0"/>
        <v>16</v>
      </c>
      <c r="K4" s="2">
        <f t="shared" si="0"/>
        <v>18</v>
      </c>
      <c r="L4" s="2">
        <f t="shared" si="0"/>
        <v>20</v>
      </c>
    </row>
    <row r="5" spans="2:12" x14ac:dyDescent="0.3">
      <c r="B5" s="2">
        <v>3</v>
      </c>
      <c r="C5" s="2">
        <f t="shared" si="1"/>
        <v>3</v>
      </c>
      <c r="D5" s="2">
        <f t="shared" si="0"/>
        <v>6</v>
      </c>
      <c r="E5" s="2">
        <f t="shared" si="0"/>
        <v>9</v>
      </c>
      <c r="F5" s="2">
        <f t="shared" si="0"/>
        <v>12</v>
      </c>
      <c r="G5" s="2">
        <f t="shared" si="0"/>
        <v>15</v>
      </c>
      <c r="H5" s="2">
        <f t="shared" si="0"/>
        <v>18</v>
      </c>
      <c r="I5" s="2">
        <f t="shared" si="0"/>
        <v>21</v>
      </c>
      <c r="J5" s="2">
        <f t="shared" si="0"/>
        <v>24</v>
      </c>
      <c r="K5" s="2">
        <f t="shared" si="0"/>
        <v>27</v>
      </c>
      <c r="L5" s="2">
        <f t="shared" si="0"/>
        <v>30</v>
      </c>
    </row>
    <row r="6" spans="2:12" x14ac:dyDescent="0.3">
      <c r="B6" s="2">
        <v>4</v>
      </c>
      <c r="C6" s="2">
        <f t="shared" si="1"/>
        <v>4</v>
      </c>
      <c r="D6" s="2">
        <f t="shared" si="0"/>
        <v>8</v>
      </c>
      <c r="E6" s="2">
        <f t="shared" si="0"/>
        <v>12</v>
      </c>
      <c r="F6" s="2">
        <f t="shared" si="0"/>
        <v>16</v>
      </c>
      <c r="G6" s="2">
        <f t="shared" si="0"/>
        <v>20</v>
      </c>
      <c r="H6" s="2">
        <f t="shared" si="0"/>
        <v>24</v>
      </c>
      <c r="I6" s="2">
        <f t="shared" si="0"/>
        <v>28</v>
      </c>
      <c r="J6" s="2">
        <f t="shared" si="0"/>
        <v>32</v>
      </c>
      <c r="K6" s="2">
        <f t="shared" si="0"/>
        <v>36</v>
      </c>
      <c r="L6" s="2">
        <f t="shared" si="0"/>
        <v>40</v>
      </c>
    </row>
    <row r="7" spans="2:12" x14ac:dyDescent="0.3">
      <c r="B7" s="2">
        <v>5</v>
      </c>
      <c r="C7" s="2">
        <f t="shared" si="1"/>
        <v>5</v>
      </c>
      <c r="D7" s="2">
        <f t="shared" si="0"/>
        <v>10</v>
      </c>
      <c r="E7" s="2">
        <f t="shared" si="0"/>
        <v>15</v>
      </c>
      <c r="F7" s="2">
        <f t="shared" si="0"/>
        <v>20</v>
      </c>
      <c r="G7" s="2">
        <f t="shared" si="0"/>
        <v>25</v>
      </c>
      <c r="H7" s="2">
        <f t="shared" si="0"/>
        <v>30</v>
      </c>
      <c r="I7" s="2">
        <f t="shared" si="0"/>
        <v>35</v>
      </c>
      <c r="J7" s="2">
        <f t="shared" si="0"/>
        <v>40</v>
      </c>
      <c r="K7" s="2">
        <f t="shared" si="0"/>
        <v>45</v>
      </c>
      <c r="L7" s="2">
        <f t="shared" si="0"/>
        <v>50</v>
      </c>
    </row>
    <row r="8" spans="2:12" x14ac:dyDescent="0.3">
      <c r="B8" s="2">
        <v>6</v>
      </c>
      <c r="C8" s="2">
        <f t="shared" si="1"/>
        <v>6</v>
      </c>
      <c r="D8" s="2">
        <f t="shared" si="0"/>
        <v>12</v>
      </c>
      <c r="E8" s="2">
        <f t="shared" si="0"/>
        <v>18</v>
      </c>
      <c r="F8" s="2">
        <f t="shared" si="0"/>
        <v>24</v>
      </c>
      <c r="G8" s="2">
        <f t="shared" si="0"/>
        <v>30</v>
      </c>
      <c r="H8" s="2">
        <f t="shared" si="0"/>
        <v>36</v>
      </c>
      <c r="I8" s="2">
        <f t="shared" si="0"/>
        <v>42</v>
      </c>
      <c r="J8" s="2">
        <f t="shared" si="0"/>
        <v>48</v>
      </c>
      <c r="K8" s="2">
        <f t="shared" si="0"/>
        <v>54</v>
      </c>
      <c r="L8" s="2">
        <f t="shared" si="0"/>
        <v>60</v>
      </c>
    </row>
    <row r="9" spans="2:12" x14ac:dyDescent="0.3">
      <c r="B9" s="2">
        <v>7</v>
      </c>
      <c r="C9" s="2">
        <f t="shared" si="1"/>
        <v>7</v>
      </c>
      <c r="D9" s="2">
        <f t="shared" si="0"/>
        <v>14</v>
      </c>
      <c r="E9" s="2">
        <f t="shared" si="0"/>
        <v>21</v>
      </c>
      <c r="F9" s="2">
        <f t="shared" si="0"/>
        <v>28</v>
      </c>
      <c r="G9" s="2">
        <f t="shared" si="0"/>
        <v>35</v>
      </c>
      <c r="H9" s="2">
        <f t="shared" si="0"/>
        <v>42</v>
      </c>
      <c r="I9" s="2">
        <f t="shared" si="0"/>
        <v>49</v>
      </c>
      <c r="J9" s="2">
        <f t="shared" si="0"/>
        <v>56</v>
      </c>
      <c r="K9" s="2">
        <f t="shared" si="0"/>
        <v>63</v>
      </c>
      <c r="L9" s="2">
        <f t="shared" si="0"/>
        <v>70</v>
      </c>
    </row>
    <row r="10" spans="2:12" x14ac:dyDescent="0.3">
      <c r="B10" s="2">
        <v>8</v>
      </c>
      <c r="C10" s="2">
        <f t="shared" si="1"/>
        <v>8</v>
      </c>
      <c r="D10" s="2">
        <f t="shared" si="0"/>
        <v>16</v>
      </c>
      <c r="E10" s="2">
        <f t="shared" si="0"/>
        <v>24</v>
      </c>
      <c r="F10" s="2">
        <f t="shared" si="0"/>
        <v>32</v>
      </c>
      <c r="G10" s="2">
        <f t="shared" si="0"/>
        <v>40</v>
      </c>
      <c r="H10" s="2">
        <f t="shared" si="0"/>
        <v>48</v>
      </c>
      <c r="I10" s="2">
        <f t="shared" si="0"/>
        <v>56</v>
      </c>
      <c r="J10" s="2">
        <f t="shared" si="0"/>
        <v>64</v>
      </c>
      <c r="K10" s="2">
        <f t="shared" si="0"/>
        <v>72</v>
      </c>
      <c r="L10" s="2">
        <f t="shared" si="0"/>
        <v>80</v>
      </c>
    </row>
    <row r="11" spans="2:12" x14ac:dyDescent="0.3">
      <c r="B11" s="2">
        <v>9</v>
      </c>
      <c r="C11" s="2">
        <f t="shared" si="1"/>
        <v>9</v>
      </c>
      <c r="D11" s="2">
        <f t="shared" si="0"/>
        <v>18</v>
      </c>
      <c r="E11" s="2">
        <f t="shared" si="0"/>
        <v>27</v>
      </c>
      <c r="F11" s="2">
        <f t="shared" si="0"/>
        <v>36</v>
      </c>
      <c r="G11" s="2">
        <f t="shared" si="0"/>
        <v>45</v>
      </c>
      <c r="H11" s="2">
        <f t="shared" si="0"/>
        <v>54</v>
      </c>
      <c r="I11" s="2">
        <f t="shared" si="0"/>
        <v>63</v>
      </c>
      <c r="J11" s="2">
        <f t="shared" si="0"/>
        <v>72</v>
      </c>
      <c r="K11" s="2">
        <f t="shared" si="0"/>
        <v>81</v>
      </c>
      <c r="L11" s="2">
        <f t="shared" si="0"/>
        <v>90</v>
      </c>
    </row>
    <row r="12" spans="2:12" x14ac:dyDescent="0.3">
      <c r="B12" s="2">
        <v>10</v>
      </c>
      <c r="C12" s="2">
        <f t="shared" si="1"/>
        <v>10</v>
      </c>
      <c r="D12" s="2">
        <f t="shared" si="0"/>
        <v>20</v>
      </c>
      <c r="E12" s="2">
        <f t="shared" si="0"/>
        <v>30</v>
      </c>
      <c r="F12" s="2">
        <f t="shared" si="0"/>
        <v>40</v>
      </c>
      <c r="G12" s="2">
        <f t="shared" si="0"/>
        <v>50</v>
      </c>
      <c r="H12" s="2">
        <f t="shared" si="0"/>
        <v>60</v>
      </c>
      <c r="I12" s="2">
        <f t="shared" si="0"/>
        <v>70</v>
      </c>
      <c r="J12" s="2">
        <f t="shared" si="0"/>
        <v>80</v>
      </c>
      <c r="K12" s="2">
        <f t="shared" si="0"/>
        <v>90</v>
      </c>
      <c r="L12" s="2">
        <f t="shared" si="0"/>
        <v>100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Sheet1</vt:lpstr>
      <vt:lpstr>Sheet2</vt:lpstr>
      <vt:lpstr>Sheet3</vt:lpstr>
      <vt:lpstr>Sheet4</vt:lpstr>
      <vt:lpstr>Sheet5</vt:lpstr>
      <vt:lpstr>Sheet6</vt:lpstr>
      <vt:lpstr>Sheet7</vt:lpstr>
      <vt:lpstr>Sheet8</vt:lpstr>
      <vt:lpstr>Sheet9</vt:lpstr>
      <vt:lpstr>Sheet10</vt:lpstr>
      <vt:lpstr>Sheet11</vt:lpstr>
      <vt:lpstr>14</vt:lpstr>
      <vt:lpstr>Sheet13</vt:lpstr>
      <vt:lpstr>Sheet12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Leyla</dc:creator>
  <cp:lastModifiedBy>Leyla</cp:lastModifiedBy>
  <dcterms:created xsi:type="dcterms:W3CDTF">2025-09-10T06:11:36Z</dcterms:created>
  <dcterms:modified xsi:type="dcterms:W3CDTF">2025-10-05T16:41:11Z</dcterms:modified>
</cp:coreProperties>
</file>