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20" yWindow="60" windowWidth="23600" windowHeight="14060" tabRatio="500"/>
  </bookViews>
  <sheets>
    <sheet name="Inputs" sheetId="7" r:id="rId1"/>
    <sheet name="Calorie Calculations" sheetId="1" r:id="rId2"/>
    <sheet name="Nutrition Requirements" sheetId="2" r:id="rId3"/>
    <sheet name="Food Encyclopedia" sheetId="3" r:id="rId4"/>
    <sheet name="Maximum Lean Body Mass" sheetId="4" r:id="rId5"/>
    <sheet name="Ideal Measurements" sheetId="5" r:id="rId6"/>
    <sheet name="Notes" sheetId="6"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3" l="1"/>
  <c r="B16" i="3"/>
  <c r="B24" i="3"/>
  <c r="B27" i="3"/>
  <c r="B132" i="3"/>
  <c r="B133" i="3"/>
  <c r="B137" i="3"/>
  <c r="A49" i="7"/>
  <c r="H3" i="2"/>
  <c r="A52" i="7"/>
  <c r="A54" i="7"/>
  <c r="C3" i="1"/>
  <c r="C2" i="1"/>
  <c r="B13" i="7"/>
  <c r="I3" i="2"/>
  <c r="B4" i="2"/>
  <c r="C4" i="1"/>
  <c r="H4" i="1"/>
  <c r="C43" i="7"/>
  <c r="C5" i="1"/>
  <c r="P4" i="1"/>
  <c r="R3" i="1"/>
  <c r="H4" i="2"/>
  <c r="M4" i="1"/>
  <c r="I5" i="2"/>
  <c r="M3" i="1"/>
  <c r="G11" i="7"/>
  <c r="G7" i="7"/>
  <c r="D12" i="2"/>
  <c r="G15" i="7"/>
  <c r="E139" i="3"/>
  <c r="C12" i="2"/>
  <c r="B12" i="2"/>
  <c r="B3" i="2"/>
  <c r="C3" i="2"/>
  <c r="C11" i="2"/>
  <c r="C13" i="2"/>
  <c r="D3" i="2"/>
  <c r="D42" i="7"/>
  <c r="B43" i="7"/>
  <c r="H3" i="1"/>
  <c r="M20" i="1"/>
  <c r="D14" i="3"/>
  <c r="E137" i="3"/>
  <c r="E141" i="3"/>
  <c r="C2" i="3"/>
  <c r="C3" i="3"/>
  <c r="C5" i="3"/>
  <c r="C6" i="3"/>
  <c r="C8" i="3"/>
  <c r="C10" i="3"/>
  <c r="C21" i="3"/>
  <c r="C25" i="3"/>
  <c r="G137" i="3"/>
  <c r="D137" i="3"/>
  <c r="M12" i="5"/>
  <c r="J9" i="5"/>
  <c r="J10" i="5"/>
  <c r="J11" i="5"/>
  <c r="J12" i="5"/>
  <c r="J13" i="5"/>
  <c r="J14" i="5"/>
  <c r="J15" i="5"/>
  <c r="J16" i="5"/>
  <c r="J17" i="5"/>
  <c r="J18" i="5"/>
  <c r="J19" i="5"/>
  <c r="J20" i="5"/>
  <c r="J21" i="5"/>
  <c r="J22" i="5"/>
  <c r="J23" i="5"/>
  <c r="J24" i="5"/>
  <c r="J25" i="5"/>
  <c r="J26" i="5"/>
  <c r="J8" i="5"/>
  <c r="C2" i="5"/>
  <c r="C3" i="5"/>
  <c r="B4" i="5"/>
  <c r="C2" i="4"/>
  <c r="B20" i="4"/>
  <c r="B19" i="4"/>
  <c r="B18" i="4"/>
  <c r="B17" i="4"/>
  <c r="B16" i="4"/>
  <c r="B15" i="4"/>
  <c r="B8" i="4"/>
  <c r="B10" i="4"/>
  <c r="F137" i="3"/>
  <c r="H137" i="3"/>
  <c r="I137" i="3"/>
  <c r="H5" i="2"/>
  <c r="G6" i="7"/>
  <c r="D11" i="2"/>
  <c r="D13" i="2"/>
  <c r="B11" i="2"/>
  <c r="B13" i="2"/>
  <c r="G14" i="7"/>
  <c r="D139" i="3"/>
  <c r="G10" i="7"/>
  <c r="C42" i="7"/>
  <c r="M19" i="1"/>
  <c r="D141" i="3"/>
  <c r="C137" i="3"/>
  <c r="D41" i="7"/>
  <c r="G2" i="7"/>
  <c r="B42" i="7"/>
  <c r="G16" i="7"/>
  <c r="G139" i="3"/>
  <c r="G141" i="3"/>
  <c r="C139" i="3"/>
  <c r="C141" i="3"/>
  <c r="G12" i="7"/>
  <c r="G8" i="7"/>
</calcChain>
</file>

<file path=xl/sharedStrings.xml><?xml version="1.0" encoding="utf-8"?>
<sst xmlns="http://schemas.openxmlformats.org/spreadsheetml/2006/main" count="316" uniqueCount="284">
  <si>
    <t>Men</t>
  </si>
  <si>
    <t>Weight (kg)</t>
  </si>
  <si>
    <t>Height (cm)</t>
  </si>
  <si>
    <t>Age (Years)</t>
  </si>
  <si>
    <t>Women</t>
  </si>
  <si>
    <t>Activity Level</t>
  </si>
  <si>
    <t>Activity Level Factor</t>
  </si>
  <si>
    <t>Sedentary</t>
  </si>
  <si>
    <t>Very Light Activity</t>
  </si>
  <si>
    <t>Light Activity</t>
  </si>
  <si>
    <t>Moderate Activity</t>
  </si>
  <si>
    <t>High Activity</t>
  </si>
  <si>
    <t>Extreme Activity</t>
  </si>
  <si>
    <t>By sedentary we mean doing nothing all day (sleeping and watching TV).
By very light activity we mean doing nothing physical. Working a desk job or on a computer and not performing any type of physical activity during your day.
By light activity we mean having a non-physical job (desk, computer, etc.) but performing some sort of physical activity during the day (e.g. above average walking) but no hard training.
By moderate activity we mean having a non-physical job, performing some sort of physical activity during the day, and including a daily workout session in your routine. This is where most of you are at.
By high activity we mean either training plus a physical job or non-physical job and twice-a-day training sessions.
By extreme activity we mean a very physical job and daily hard training.
So if our 220 pound bodybuilder with a BMR of 2122 calories/day is moderately active, his daily energy expenditure is bumped up to 2122 x 1.6 = 3395 calories per day. This is the amount of food to consume to maintain present body weight.</t>
  </si>
  <si>
    <t>Source:</t>
  </si>
  <si>
    <t>http://www.t-nation.com/free_online_article/sports_body_training_performance/the_carb_cycling_codex</t>
  </si>
  <si>
    <t>Macronutrients Required Minimum</t>
  </si>
  <si>
    <t>Protein</t>
  </si>
  <si>
    <t>Inputs</t>
  </si>
  <si>
    <t>Weight</t>
  </si>
  <si>
    <t>Bodyfat</t>
  </si>
  <si>
    <t>kg</t>
  </si>
  <si>
    <t>lbs</t>
  </si>
  <si>
    <t>Lean Body Mass</t>
  </si>
  <si>
    <t>Protein (grams)</t>
  </si>
  <si>
    <t>Fat (grams)</t>
  </si>
  <si>
    <t>Calories From Protein</t>
  </si>
  <si>
    <t>Calories From Fat</t>
  </si>
  <si>
    <t>Total</t>
  </si>
  <si>
    <t>Food</t>
  </si>
  <si>
    <t>Fat Total</t>
  </si>
  <si>
    <t>Fat-Saturated</t>
  </si>
  <si>
    <t>Dietary Fibre</t>
  </si>
  <si>
    <t>Carbohydrate</t>
  </si>
  <si>
    <t>Protein Shake (Water, Normal Scoop)</t>
  </si>
  <si>
    <t>Energy (kJ)</t>
  </si>
  <si>
    <t>Energy (Calories)</t>
  </si>
  <si>
    <t>Sodium (mg)</t>
  </si>
  <si>
    <t>Oats</t>
  </si>
  <si>
    <t>Egg Whites (10 eggs whites)</t>
  </si>
  <si>
    <t>Supplements</t>
  </si>
  <si>
    <t>Animal Pak (2 paks)</t>
  </si>
  <si>
    <t>Animal Flex (1 pak)</t>
  </si>
  <si>
    <t>Glutamine (1/3 serve)</t>
  </si>
  <si>
    <t>Almonds</t>
  </si>
  <si>
    <t>Roasted Vegetable Brown Rice (1 Serving)</t>
  </si>
  <si>
    <t>Normal Egg (2 Eggs)</t>
  </si>
  <si>
    <t>Chicken Breast (140grams)</t>
  </si>
  <si>
    <t>Beef (Eye Fillet) 100grams</t>
  </si>
  <si>
    <t>Beef (Scotch Fillet) 100 grams</t>
  </si>
  <si>
    <t>Lamb (Cutlets Frenched) 100grams</t>
  </si>
  <si>
    <t>Unhealthy Meals</t>
  </si>
  <si>
    <t>Quarter Pounder</t>
  </si>
  <si>
    <t>McChicken</t>
  </si>
  <si>
    <t>Guzman Y Gomez (Beef Nachos)</t>
  </si>
  <si>
    <t>SUM</t>
  </si>
  <si>
    <t>Servings Today</t>
  </si>
  <si>
    <t>Maintenance</t>
  </si>
  <si>
    <t>Bulk</t>
  </si>
  <si>
    <t>Cut</t>
  </si>
  <si>
    <t>A = Ankle circumference at the smallest point</t>
  </si>
  <si>
    <t>W = Wrist circumference measured on the hand side of the styloid process. (The styloid process is the bony lump on the outside of your wrist.)</t>
  </si>
  <si>
    <t>Bodyfat (% at which you want to predict your max lean body mass)</t>
  </si>
  <si>
    <t>Inches</t>
  </si>
  <si>
    <t>Cm</t>
  </si>
  <si>
    <t>MAXIMUM LEAN BODY MASS (lbs)</t>
  </si>
  <si>
    <t>BODY WEIGHT (lbs)</t>
  </si>
  <si>
    <t>Chest</t>
  </si>
  <si>
    <t>Biceps</t>
  </si>
  <si>
    <t>Forearms</t>
  </si>
  <si>
    <t>Neck</t>
  </si>
  <si>
    <t>Thighs</t>
  </si>
  <si>
    <t>Calves</t>
  </si>
  <si>
    <t>MAXIMUM MUSCULAR MEASUREMENTS (inches)</t>
  </si>
  <si>
    <t>http://www.weightrainer.net/potential.html</t>
  </si>
  <si>
    <t>Measurement Procedure:</t>
  </si>
  <si>
    <t>* For all measurements tape should be snug but not compressing the flesh.</t>
  </si>
  <si>
    <t>Chest - measured relaxed (not expanded), arms at sides, tape under armpits</t>
  </si>
  <si>
    <t>Biceps - flexed, at largest point</t>
  </si>
  <si>
    <t>Forearms - fist clenched, hand out straight, measured at largest point</t>
  </si>
  <si>
    <t>Neck - below Adam's apple at smallest point</t>
  </si>
  <si>
    <t>Thighs - standing relaxed, midway between hip and knee</t>
  </si>
  <si>
    <t>Calves - standing relaxed, at largest point</t>
  </si>
  <si>
    <t>Weight /</t>
  </si>
  <si>
    <t>Height</t>
  </si>
  <si>
    <t>Forearm</t>
  </si>
  <si>
    <t>Waist</t>
  </si>
  <si>
    <t>Hips</t>
  </si>
  <si>
    <t>Thigh</t>
  </si>
  <si>
    <t>Calf</t>
  </si>
  <si>
    <t>http://www.impulseadventure.com/weights/ideal.html</t>
  </si>
  <si>
    <t>Ratio</t>
  </si>
  <si>
    <t>kg/cm</t>
  </si>
  <si>
    <t>lbs/inches</t>
  </si>
  <si>
    <t>Shoulders</t>
  </si>
  <si>
    <t>Bicep/ Forearm</t>
  </si>
  <si>
    <t>Chest/ Waist</t>
  </si>
  <si>
    <t>Chest/Hips</t>
  </si>
  <si>
    <t>Hips/ Thighs</t>
  </si>
  <si>
    <t>Thighs/ Calf</t>
  </si>
  <si>
    <t>Ratios Used</t>
  </si>
  <si>
    <t>Shoulders/Waist</t>
  </si>
  <si>
    <t>Basal Metabolic Rate (BMR) Inputs</t>
  </si>
  <si>
    <t>Harris-Benedict formula, 1919 (LEAN, YOUNG, ACTIVE MALE)</t>
  </si>
  <si>
    <t>Mifflin-St Jeor, 1990s</t>
  </si>
  <si>
    <t>Katch-McArdle (only use if you bf%)</t>
  </si>
  <si>
    <t>LBM</t>
  </si>
  <si>
    <t>Bodyfat (%)</t>
  </si>
  <si>
    <t>CLA</t>
  </si>
  <si>
    <t>Lamb Rump Steak 100grams</t>
  </si>
  <si>
    <t>Body Fat Percentage Categories</t>
  </si>
  <si>
    <t>Classification</t>
  </si>
  <si>
    <t>Women (% fat)</t>
  </si>
  <si>
    <t>Men (% fat)</t>
  </si>
  <si>
    <t>Essential Fat</t>
  </si>
  <si>
    <t>10-12%</t>
  </si>
  <si>
    <t>2-4%</t>
  </si>
  <si>
    <t>Athletes</t>
  </si>
  <si>
    <t>14-20%</t>
  </si>
  <si>
    <t>6-13%</t>
  </si>
  <si>
    <t>Fitness</t>
  </si>
  <si>
    <t>21-24%</t>
  </si>
  <si>
    <t>14-17%</t>
  </si>
  <si>
    <t>Acceptable</t>
  </si>
  <si>
    <t>25-31%</t>
  </si>
  <si>
    <t>18-25%</t>
  </si>
  <si>
    <t>Obese</t>
  </si>
  <si>
    <t>32%+</t>
  </si>
  <si>
    <t>25%+</t>
  </si>
  <si>
    <t>Beef (New York) 100grams</t>
  </si>
  <si>
    <t>TARGET</t>
  </si>
  <si>
    <t>CHANGE REQUIRED</t>
  </si>
  <si>
    <t>Technically, once protein &amp; fat needs are met, the surplus should be predominantly from carbohydrate. This will help support progressive increases in work output (total tonnage moved, etc), in addition to maxing out the anabolic signals that occur through fuller glycogen stores. A surplus coming from 100% protein would be very inefficient for the objective at hand, and a surplus from 100% fat would stand a greater chance of it getting stored in the adipose (not to mention only minimally contribute to muscle protein synthesis). I don't think you have to draw really hard lines on the exact breakdown of the surplus, and I personally haven't seen any unfavorable effects from an isocaloric combo of the macros comprising the surplus. But speaking hypothetically &amp; highly nit-pickingly once protein &amp; fat needs are met, the surplus should be carbs&gt;protein&gt;fat. For smaller surpluses (200-300 kcal), I've seen good results by splitting the surplus evenly between protein &amp; carbs, with incidental fat rounding out the remainder.</t>
  </si>
  <si>
    <t>http://www.freedieting.com/tools/calorie_calculator.htm</t>
  </si>
  <si>
    <t>White Bread (2 Slices) - Sunblest Soft White THICK</t>
  </si>
  <si>
    <t>Butter 14g LURPAK Light</t>
  </si>
  <si>
    <t>Strawbery Fruit Spread IXL</t>
  </si>
  <si>
    <t>Indian Tandoori Thigh Fillet (100 grams)</t>
  </si>
  <si>
    <t>Small Plain Naan (31 grams)</t>
  </si>
  <si>
    <t>*-To gain weight, you need to take in more calories from food than your body expends.
-To maximise muscle gain and minimise fat gain, you need to eat a GOOD DIET and EXERCISE including WEIGHT TRAINING.
-Aim to gain 1-1.5kg or 2-3lbs a month, any more may result in excessive fat gain.
-To lose weight, you need to take in less calories from food than your body expends.
-To maximise fat loss and minimise muscle loss, you need to eat a GOOD DIET and EXERCISE.
-Aim to lose 2-3kg or 4-6lbs a month, any more may result in excessive muscle loss.</t>
  </si>
  <si>
    <t>http://www.scientificpsychic.com/fitness/diet.html</t>
  </si>
  <si>
    <t>Suminoya Chicken Terriyaki (1/4 Chicken)</t>
  </si>
  <si>
    <t>Prawns (108 grams)</t>
  </si>
  <si>
    <t>AGE (Years)</t>
  </si>
  <si>
    <t>HEIGHT (CM)</t>
  </si>
  <si>
    <t>BODYFAT (%)</t>
  </si>
  <si>
    <t>INPUTS</t>
  </si>
  <si>
    <t>List</t>
  </si>
  <si>
    <t>MAINTAIN</t>
  </si>
  <si>
    <t>BULK</t>
  </si>
  <si>
    <t>CUT</t>
  </si>
  <si>
    <t>Please choose:</t>
  </si>
  <si>
    <t>Please Enter:</t>
  </si>
  <si>
    <t>Activity Level Today?</t>
  </si>
  <si>
    <t>RESULTS</t>
  </si>
  <si>
    <t>CALORIES REQUIRED TODAY:</t>
  </si>
  <si>
    <t>Method</t>
  </si>
  <si>
    <t>Average</t>
  </si>
  <si>
    <t>Katch-McArdle (only use if you know bf%)</t>
  </si>
  <si>
    <t>GENDER</t>
  </si>
  <si>
    <t>MALE</t>
  </si>
  <si>
    <t>FEMALE</t>
  </si>
  <si>
    <t>Maintanence</t>
  </si>
  <si>
    <t>Male</t>
  </si>
  <si>
    <t>Female</t>
  </si>
  <si>
    <t>Cut Factor:</t>
  </si>
  <si>
    <t>Bulk Factor:</t>
  </si>
  <si>
    <t>Minimum PROTEIN Required:</t>
  </si>
  <si>
    <t>Bulk Min.</t>
  </si>
  <si>
    <t>Cut rec.</t>
  </si>
  <si>
    <t>Cut Min./Bulk Rec.</t>
  </si>
  <si>
    <t>Minimum FAT Required:</t>
  </si>
  <si>
    <t>Minimum CARBOHYDRATES Required:</t>
  </si>
  <si>
    <t>Recommended PROTEIN Required:</t>
  </si>
  <si>
    <t>Recommended FAT Required:</t>
  </si>
  <si>
    <t>Recommended CARBOHYDRATES Required:</t>
  </si>
  <si>
    <t>MINIMUM</t>
  </si>
  <si>
    <t>RECOMMENDED</t>
  </si>
  <si>
    <t>PERSONAL PREFERENCE</t>
  </si>
  <si>
    <t>PROTEIN</t>
  </si>
  <si>
    <t>FAT</t>
  </si>
  <si>
    <t>CARBOHYDRATES</t>
  </si>
  <si>
    <t>McDonalds (Singapore)</t>
  </si>
  <si>
    <t>Hamburger</t>
  </si>
  <si>
    <t>Cheeseburger</t>
  </si>
  <si>
    <t>Double Cheeseburger</t>
  </si>
  <si>
    <t>Big Mac</t>
  </si>
  <si>
    <t>Chicken McNugget</t>
  </si>
  <si>
    <t>McSpicy Single</t>
  </si>
  <si>
    <t>McWings (2 Wings)</t>
  </si>
  <si>
    <t>Mega Big Mac</t>
  </si>
  <si>
    <t>DblMcSpicy -</t>
  </si>
  <si>
    <t>Double Quarter</t>
  </si>
  <si>
    <t>French Fries -Small</t>
  </si>
  <si>
    <t>French Fries -Medium</t>
  </si>
  <si>
    <t>French Fries -Large</t>
  </si>
  <si>
    <t>Coca Cola -16oz</t>
  </si>
  <si>
    <t>16Oz</t>
  </si>
  <si>
    <t>Coke Lite - 160z</t>
  </si>
  <si>
    <t>Iced Milo - 16Oz</t>
  </si>
  <si>
    <t>Iced Lemon Tea - 16 oz</t>
  </si>
  <si>
    <t>Cup Corn - 4.5Oz</t>
  </si>
  <si>
    <t>Cup Corn - 3Oz</t>
  </si>
  <si>
    <t>Jasmine Green Tea</t>
  </si>
  <si>
    <t> O.R.Chicken - WingServings (gm) 53</t>
  </si>
  <si>
    <t> O.R.Chicken - ThighServings (gm) 128</t>
  </si>
  <si>
    <t> O.R.Chicken - DrumstickServings (gm) 63</t>
  </si>
  <si>
    <t> O.R.Chicken - RibServings (gm) 105</t>
  </si>
  <si>
    <t> O.R.Chicken - BreastServings (gm) 178</t>
  </si>
  <si>
    <t> HC Chicken - WingServings (gm) 58</t>
  </si>
  <si>
    <t> HC Chicken - ThighServings (gm) 142</t>
  </si>
  <si>
    <t> HC Chicken - DrumstickServings (gm) 86</t>
  </si>
  <si>
    <t> HC Chicken - RibServings (gm) 93</t>
  </si>
  <si>
    <t> HC Chicken - BreastServings (gm) 160</t>
  </si>
  <si>
    <t> Winglets 4pcsServings (gm) 73</t>
  </si>
  <si>
    <t> Whipped Potato (Reg)Servings (gm) 95</t>
  </si>
  <si>
    <t> French Fries (Reg)Servings (gm) 85</t>
  </si>
  <si>
    <t> Pepsi (Reg)Servings (gm) 330ml</t>
  </si>
  <si>
    <t> Iced milo (16oz)Servings (gm) 470ml</t>
  </si>
  <si>
    <t>KFC (Singapore)</t>
  </si>
  <si>
    <t>Subs</t>
  </si>
  <si>
    <t>6" BMT®</t>
  </si>
  <si>
    <t>6" Meatball</t>
  </si>
  <si>
    <t>6" Steak &amp; Cheese</t>
  </si>
  <si>
    <t>6" Subway Melt</t>
  </si>
  <si>
    <t>6" Tuna</t>
  </si>
  <si>
    <t>6" Roast Beef</t>
  </si>
  <si>
    <t>6" Roasted Chicken Breast</t>
  </si>
  <si>
    <t>6" SUBWAY Club</t>
  </si>
  <si>
    <t>BMT</t>
  </si>
  <si>
    <t>Meatball</t>
  </si>
  <si>
    <t>Steak &amp; Cheese</t>
  </si>
  <si>
    <t>SUBWAY Melt</t>
  </si>
  <si>
    <t>Tuna</t>
  </si>
  <si>
    <t>Roast Beef</t>
  </si>
  <si>
    <t>Roasted Chicken Breast</t>
  </si>
  <si>
    <t>SUBWAY Club</t>
  </si>
  <si>
    <t xml:space="preserve">Breads </t>
  </si>
  <si>
    <t>6" Country Wheat Bread</t>
  </si>
  <si>
    <t>6" Hearty Italian Bread</t>
  </si>
  <si>
    <t>6" Italian (White) Bread</t>
  </si>
  <si>
    <t>6" Parmesan Oregano Bread</t>
  </si>
  <si>
    <t>6" Sesame Italian Bread</t>
  </si>
  <si>
    <t>6" Sourdough Bread</t>
  </si>
  <si>
    <t>6" Wheat Bread</t>
  </si>
  <si>
    <t>Deli Style Roll</t>
  </si>
  <si>
    <t>Wrap</t>
  </si>
  <si>
    <t xml:space="preserve">Condiments &amp; Extras </t>
  </si>
  <si>
    <t>Cheddar Cheese (2 slices)</t>
  </si>
  <si>
    <t>Light Mayonnaise (1 T)</t>
  </si>
  <si>
    <t>Mayonnaise (1T)</t>
  </si>
  <si>
    <t>Mustard (2 tsp)</t>
  </si>
  <si>
    <t>Olive Oil Blend (1 tsp)</t>
  </si>
  <si>
    <t>Pepperjack Cheese (2 slices)</t>
  </si>
  <si>
    <t>Processed American Cheese (2 slices)</t>
  </si>
  <si>
    <t>Provolone Cheese (2 slices)</t>
  </si>
  <si>
    <t>Swiss Cheese (2 slices)</t>
  </si>
  <si>
    <t>Vinegar (1 tsp)</t>
  </si>
  <si>
    <t xml:space="preserve">Salad Dressings (2 oz) </t>
  </si>
  <si>
    <t>Fat Free French</t>
  </si>
  <si>
    <t>Fat Free Italian</t>
  </si>
  <si>
    <t>Fat Free Ranch</t>
  </si>
  <si>
    <t xml:space="preserve">Vegetables </t>
  </si>
  <si>
    <t>Green Peppers (3 strips)</t>
  </si>
  <si>
    <t>Lettuce</t>
  </si>
  <si>
    <t>Olives (3 rings)</t>
  </si>
  <si>
    <t>Onions</t>
  </si>
  <si>
    <t>Pickles (3 chips)</t>
  </si>
  <si>
    <t>Tomato (3 wheels)</t>
  </si>
  <si>
    <t>BEVERAGES</t>
  </si>
  <si>
    <t>COCA COLA ® Classic Small</t>
  </si>
  <si>
    <t>COCA COLA ® Classic Medium</t>
  </si>
  <si>
    <t>COCA COLA ® Classic Large</t>
  </si>
  <si>
    <t>Subway (Singapore)</t>
  </si>
  <si>
    <r>
      <rPr>
        <b/>
        <sz val="12"/>
        <color theme="1"/>
        <rFont val="Calibri"/>
        <family val="2"/>
        <scheme val="minor"/>
      </rPr>
      <t>Red Mango</t>
    </r>
    <r>
      <rPr>
        <sz val="12"/>
        <color theme="1"/>
        <rFont val="Calibri"/>
        <family val="2"/>
        <scheme val="minor"/>
      </rPr>
      <t xml:space="preserve"> Original Nonfat Frozen Yoghurt</t>
    </r>
  </si>
  <si>
    <t>ON Fish Oil</t>
  </si>
  <si>
    <t>Baked Potato (Large)</t>
  </si>
  <si>
    <t>Beef (Ribeye) 100 grams</t>
  </si>
  <si>
    <t>Cottage Cheese (Half Tub - 100grams)</t>
  </si>
  <si>
    <t>Feet</t>
  </si>
  <si>
    <t>WEIGHT (lbs)</t>
  </si>
  <si>
    <t>Weight in kg</t>
  </si>
  <si>
    <t>Height in cm</t>
  </si>
  <si>
    <t>Height in inches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</si>
</sst>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f\t"/>
  </numFmts>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6"/>
      <color rgb="FFFF0000"/>
      <name val="Calibri"/>
      <family val="2"/>
      <scheme val="minor"/>
    </font>
    <font>
      <sz val="8"/>
      <name val="Calibri"/>
      <family val="2"/>
      <scheme val="minor"/>
    </font>
    <font>
      <b/>
      <sz val="12"/>
      <name val="Calibri"/>
      <family val="2"/>
      <scheme val="minor"/>
    </font>
    <font>
      <sz val="20"/>
      <color theme="1"/>
      <name val="Calibri"/>
      <family val="2"/>
      <scheme val="minor"/>
    </font>
    <font>
      <sz val="12"/>
      <name val="Calibri"/>
      <family val="2"/>
      <scheme val="minor"/>
    </font>
    <font>
      <sz val="12"/>
      <color indexed="59"/>
      <name val="Calibri"/>
      <family val="2"/>
      <scheme val="minor"/>
    </font>
    <font>
      <b/>
      <sz val="10"/>
      <name val="Arial"/>
      <family val="2"/>
    </font>
  </fonts>
  <fills count="14">
    <fill>
      <patternFill patternType="none"/>
    </fill>
    <fill>
      <patternFill patternType="gray125"/>
    </fill>
    <fill>
      <patternFill patternType="solid">
        <fgColor theme="3"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5"/>
        <bgColor indexed="64"/>
      </patternFill>
    </fill>
    <fill>
      <patternFill patternType="solid">
        <fgColor indexed="9"/>
        <bgColor indexed="64"/>
      </patternFill>
    </fill>
    <fill>
      <patternFill patternType="solid">
        <fgColor indexed="26"/>
        <bgColor indexed="64"/>
      </patternFill>
    </fill>
    <fill>
      <patternFill patternType="solid">
        <fgColor theme="5" tint="0.39997558519241921"/>
        <bgColor indexed="64"/>
      </patternFill>
    </fill>
    <fill>
      <patternFill patternType="solid">
        <fgColor indexed="44"/>
        <bgColor indexed="64"/>
      </patternFill>
    </fill>
    <fill>
      <patternFill patternType="solid">
        <fgColor indexed="27"/>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diagonal/>
    </border>
    <border>
      <left/>
      <right/>
      <top style="medium">
        <color auto="1"/>
      </top>
      <bottom style="medium">
        <color auto="1"/>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18">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 xfId="0" applyBorder="1"/>
    <xf numFmtId="0" fontId="0" fillId="0" borderId="11" xfId="0" applyBorder="1"/>
    <xf numFmtId="0" fontId="0" fillId="0" borderId="12" xfId="0" applyBorder="1"/>
    <xf numFmtId="0" fontId="0" fillId="0" borderId="13" xfId="0" applyBorder="1"/>
    <xf numFmtId="0" fontId="0" fillId="0" borderId="0" xfId="0" applyAlignment="1">
      <alignment horizontal="center"/>
    </xf>
    <xf numFmtId="0" fontId="0" fillId="2" borderId="1" xfId="0" applyFill="1" applyBorder="1"/>
    <xf numFmtId="0" fontId="0" fillId="2" borderId="0" xfId="0" applyFill="1"/>
    <xf numFmtId="0" fontId="0" fillId="0" borderId="0" xfId="0" applyFill="1"/>
    <xf numFmtId="0" fontId="0" fillId="0" borderId="14" xfId="0" applyBorder="1"/>
    <xf numFmtId="0" fontId="0" fillId="0" borderId="10" xfId="0" applyFill="1" applyBorder="1"/>
    <xf numFmtId="0" fontId="0" fillId="3" borderId="9" xfId="0" applyFill="1" applyBorder="1"/>
    <xf numFmtId="1" fontId="0" fillId="3" borderId="14" xfId="0" applyNumberFormat="1" applyFill="1" applyBorder="1"/>
    <xf numFmtId="1" fontId="3" fillId="3" borderId="14" xfId="0" applyNumberFormat="1" applyFont="1" applyFill="1" applyBorder="1"/>
    <xf numFmtId="1" fontId="0" fillId="3" borderId="10" xfId="0" applyNumberFormat="1" applyFill="1" applyBorder="1"/>
    <xf numFmtId="0" fontId="3" fillId="0" borderId="5" xfId="0" applyFont="1" applyBorder="1" applyAlignment="1">
      <alignment horizontal="center"/>
    </xf>
    <xf numFmtId="0" fontId="3" fillId="0" borderId="7" xfId="0" applyFont="1" applyBorder="1" applyAlignment="1">
      <alignment horizontal="center"/>
    </xf>
    <xf numFmtId="1" fontId="3" fillId="3" borderId="11" xfId="0" applyNumberFormat="1" applyFont="1" applyFill="1" applyBorder="1" applyAlignment="1">
      <alignment horizontal="center"/>
    </xf>
    <xf numFmtId="1" fontId="3" fillId="3" borderId="12" xfId="0" applyNumberFormat="1" applyFont="1" applyFill="1" applyBorder="1" applyAlignment="1">
      <alignment horizontal="center"/>
    </xf>
    <xf numFmtId="1" fontId="3" fillId="3" borderId="13" xfId="0" applyNumberFormat="1" applyFont="1" applyFill="1" applyBorder="1" applyAlignment="1">
      <alignment horizontal="center"/>
    </xf>
    <xf numFmtId="0" fontId="3" fillId="0" borderId="9" xfId="0" applyFont="1" applyBorder="1"/>
    <xf numFmtId="0" fontId="3" fillId="0" borderId="10" xfId="0" applyFont="1" applyBorder="1"/>
    <xf numFmtId="0" fontId="0" fillId="0" borderId="0" xfId="0" applyFont="1" applyFill="1" applyBorder="1" applyAlignment="1">
      <alignment horizontal="left"/>
    </xf>
    <xf numFmtId="1" fontId="0" fillId="0" borderId="8" xfId="0" applyNumberFormat="1" applyBorder="1" applyAlignment="1">
      <alignment horizontal="center"/>
    </xf>
    <xf numFmtId="1" fontId="0" fillId="0" borderId="4" xfId="0" applyNumberFormat="1" applyBorder="1" applyAlignment="1">
      <alignment horizontal="center"/>
    </xf>
    <xf numFmtId="0" fontId="3" fillId="3" borderId="7" xfId="0" applyFont="1" applyFill="1" applyBorder="1" applyAlignment="1">
      <alignment horizontal="center"/>
    </xf>
    <xf numFmtId="0" fontId="0" fillId="2" borderId="11" xfId="0" applyFill="1" applyBorder="1" applyAlignment="1">
      <alignment horizontal="center"/>
    </xf>
    <xf numFmtId="0" fontId="0" fillId="2" borderId="2" xfId="0" applyFill="1" applyBorder="1" applyAlignment="1">
      <alignment horizontal="center"/>
    </xf>
    <xf numFmtId="0" fontId="0" fillId="2" borderId="13" xfId="0" applyFill="1" applyBorder="1" applyAlignment="1">
      <alignment horizontal="center"/>
    </xf>
    <xf numFmtId="0" fontId="0" fillId="2" borderId="7" xfId="0" applyFill="1" applyBorder="1" applyAlignment="1">
      <alignment horizontal="center"/>
    </xf>
    <xf numFmtId="0" fontId="3" fillId="0" borderId="1" xfId="0" applyFont="1" applyBorder="1" applyAlignment="1">
      <alignment horizontal="center"/>
    </xf>
    <xf numFmtId="0" fontId="3" fillId="0" borderId="2" xfId="0" applyFont="1" applyBorder="1"/>
    <xf numFmtId="0" fontId="3" fillId="0" borderId="4" xfId="0" applyFont="1" applyBorder="1"/>
    <xf numFmtId="164" fontId="0" fillId="0" borderId="0" xfId="0" applyNumberFormat="1"/>
    <xf numFmtId="0" fontId="3" fillId="0" borderId="2" xfId="0" applyFont="1" applyBorder="1" applyAlignment="1">
      <alignment horizontal="center"/>
    </xf>
    <xf numFmtId="0" fontId="0" fillId="0" borderId="2" xfId="0" applyBorder="1" applyAlignment="1">
      <alignment horizontal="center"/>
    </xf>
    <xf numFmtId="0" fontId="0" fillId="0" borderId="5" xfId="0" applyBorder="1" applyAlignment="1">
      <alignment horizontal="center"/>
    </xf>
    <xf numFmtId="1" fontId="0" fillId="0" borderId="0" xfId="0" applyNumberFormat="1" applyBorder="1" applyAlignment="1">
      <alignment horizontal="center"/>
    </xf>
    <xf numFmtId="1" fontId="0" fillId="0" borderId="6" xfId="0" applyNumberFormat="1" applyBorder="1" applyAlignment="1">
      <alignment horizontal="center"/>
    </xf>
    <xf numFmtId="0" fontId="0" fillId="0" borderId="9" xfId="0" applyBorder="1" applyAlignment="1">
      <alignment horizontal="center"/>
    </xf>
    <xf numFmtId="1" fontId="0" fillId="0" borderId="10" xfId="0" applyNumberFormat="1" applyBorder="1" applyAlignment="1">
      <alignment horizontal="center"/>
    </xf>
    <xf numFmtId="0" fontId="3" fillId="0" borderId="0" xfId="0" applyFont="1" applyBorder="1" applyAlignment="1">
      <alignment horizontal="center"/>
    </xf>
    <xf numFmtId="0" fontId="3" fillId="0" borderId="6" xfId="0" applyFont="1" applyBorder="1" applyAlignment="1">
      <alignment horizontal="center"/>
    </xf>
    <xf numFmtId="10" fontId="3" fillId="2" borderId="5" xfId="0" applyNumberFormat="1" applyFont="1" applyFill="1" applyBorder="1" applyAlignment="1">
      <alignment horizontal="center"/>
    </xf>
    <xf numFmtId="0" fontId="3" fillId="0" borderId="9" xfId="0" applyFont="1" applyBorder="1" applyAlignment="1">
      <alignment horizontal="center"/>
    </xf>
    <xf numFmtId="0" fontId="3" fillId="0" borderId="14" xfId="0" applyFont="1" applyBorder="1" applyAlignment="1">
      <alignment horizontal="center"/>
    </xf>
    <xf numFmtId="0" fontId="3" fillId="0" borderId="10" xfId="0" applyFont="1" applyBorder="1" applyAlignment="1">
      <alignment horizontal="center"/>
    </xf>
    <xf numFmtId="2" fontId="3" fillId="2" borderId="4" xfId="0" applyNumberFormat="1" applyFont="1" applyFill="1" applyBorder="1" applyAlignment="1">
      <alignment horizontal="center"/>
    </xf>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3" fillId="0" borderId="5" xfId="0" applyFont="1" applyFill="1" applyBorder="1" applyAlignment="1">
      <alignment horizontal="center"/>
    </xf>
    <xf numFmtId="0" fontId="0" fillId="0" borderId="0" xfId="0" applyAlignment="1">
      <alignment wrapText="1"/>
    </xf>
    <xf numFmtId="0" fontId="0" fillId="0" borderId="1" xfId="0" applyFill="1" applyBorder="1"/>
    <xf numFmtId="1" fontId="0" fillId="0" borderId="0" xfId="0" applyNumberFormat="1"/>
    <xf numFmtId="0" fontId="5" fillId="0" borderId="0" xfId="0" applyFont="1" applyAlignment="1">
      <alignment horizontal="center"/>
    </xf>
    <xf numFmtId="0" fontId="5" fillId="0" borderId="0" xfId="0" applyFont="1" applyAlignment="1">
      <alignment horizontal="right"/>
    </xf>
    <xf numFmtId="1" fontId="5" fillId="0" borderId="0" xfId="0" applyNumberFormat="1" applyFont="1" applyAlignment="1">
      <alignment horizontal="right"/>
    </xf>
    <xf numFmtId="0" fontId="6" fillId="0" borderId="0" xfId="0" applyFont="1" applyAlignment="1">
      <alignment horizontal="center"/>
    </xf>
    <xf numFmtId="0" fontId="7" fillId="0" borderId="0" xfId="0" applyFont="1"/>
    <xf numFmtId="9" fontId="8" fillId="0" borderId="0" xfId="0" applyNumberFormat="1" applyFont="1"/>
    <xf numFmtId="0" fontId="0" fillId="0" borderId="0" xfId="0" applyBorder="1"/>
    <xf numFmtId="0" fontId="0" fillId="0" borderId="0" xfId="0" applyFill="1" applyBorder="1"/>
    <xf numFmtId="0" fontId="0" fillId="2" borderId="0" xfId="0" applyFill="1" applyBorder="1"/>
    <xf numFmtId="1" fontId="0" fillId="0" borderId="0" xfId="0" applyNumberFormat="1" applyBorder="1"/>
    <xf numFmtId="0" fontId="0" fillId="0" borderId="7" xfId="0" applyBorder="1" applyAlignment="1">
      <alignment wrapText="1"/>
    </xf>
    <xf numFmtId="0" fontId="0" fillId="0" borderId="2" xfId="0"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2" xfId="0" applyBorder="1" applyAlignment="1">
      <alignment wrapText="1"/>
    </xf>
    <xf numFmtId="0" fontId="0" fillId="0" borderId="4" xfId="0" applyBorder="1" applyAlignment="1">
      <alignment wrapText="1"/>
    </xf>
    <xf numFmtId="0" fontId="0" fillId="0" borderId="8" xfId="0" applyBorder="1" applyAlignment="1">
      <alignment wrapText="1"/>
    </xf>
    <xf numFmtId="0" fontId="0" fillId="0" borderId="0" xfId="0" applyAlignment="1">
      <alignment wrapText="1" shrinkToFit="1"/>
    </xf>
    <xf numFmtId="0" fontId="0" fillId="0" borderId="0" xfId="0" quotePrefix="1" applyBorder="1" applyAlignment="1">
      <alignment horizontal="center"/>
    </xf>
    <xf numFmtId="0" fontId="0" fillId="0" borderId="17" xfId="0" applyBorder="1"/>
    <xf numFmtId="0" fontId="0" fillId="0" borderId="21" xfId="0" applyBorder="1" applyAlignment="1">
      <alignment horizontal="center"/>
    </xf>
    <xf numFmtId="0" fontId="0" fillId="0" borderId="18" xfId="0" applyBorder="1"/>
    <xf numFmtId="0" fontId="0" fillId="4" borderId="16" xfId="0" applyFill="1" applyBorder="1" applyAlignment="1">
      <alignment horizontal="center"/>
    </xf>
    <xf numFmtId="0" fontId="11" fillId="0" borderId="0" xfId="0" applyFont="1" applyAlignment="1">
      <alignment horizontal="center"/>
    </xf>
    <xf numFmtId="0" fontId="0" fillId="0" borderId="23" xfId="0" applyBorder="1"/>
    <xf numFmtId="0" fontId="0" fillId="0" borderId="0" xfId="0" applyBorder="1" applyAlignment="1">
      <alignment horizontal="center"/>
    </xf>
    <xf numFmtId="0" fontId="0" fillId="0" borderId="15" xfId="0" applyBorder="1" applyAlignment="1">
      <alignment horizontal="center" wrapText="1"/>
    </xf>
    <xf numFmtId="0" fontId="0" fillId="0" borderId="0" xfId="0" applyAlignment="1"/>
    <xf numFmtId="1" fontId="3" fillId="3" borderId="3" xfId="0" applyNumberFormat="1" applyFont="1" applyFill="1" applyBorder="1" applyAlignment="1">
      <alignment horizontal="center" vertical="center" wrapText="1"/>
    </xf>
    <xf numFmtId="1" fontId="3" fillId="3" borderId="8" xfId="0" applyNumberFormat="1" applyFont="1" applyFill="1" applyBorder="1" applyAlignment="1">
      <alignment horizontal="center" wrapText="1"/>
    </xf>
    <xf numFmtId="1" fontId="3" fillId="3" borderId="14" xfId="0" applyNumberFormat="1" applyFont="1" applyFill="1" applyBorder="1" applyAlignment="1">
      <alignment horizontal="center" vertical="center"/>
    </xf>
    <xf numFmtId="1" fontId="3" fillId="3" borderId="1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 fontId="3" fillId="0" borderId="7" xfId="0" applyNumberFormat="1" applyFont="1" applyBorder="1" applyAlignment="1">
      <alignment horizontal="center"/>
    </xf>
    <xf numFmtId="1" fontId="3" fillId="0" borderId="8" xfId="0" applyNumberFormat="1" applyFont="1" applyBorder="1" applyAlignment="1">
      <alignment horizontal="center"/>
    </xf>
    <xf numFmtId="1" fontId="3" fillId="0" borderId="4" xfId="0" applyNumberFormat="1" applyFont="1" applyBorder="1" applyAlignment="1">
      <alignment horizontal="center"/>
    </xf>
    <xf numFmtId="1" fontId="3" fillId="0" borderId="6" xfId="0" applyNumberFormat="1" applyFont="1" applyBorder="1" applyAlignment="1">
      <alignment horizontal="center"/>
    </xf>
    <xf numFmtId="0" fontId="3" fillId="0" borderId="0" xfId="0" applyFont="1" applyFill="1" applyBorder="1"/>
    <xf numFmtId="0" fontId="10" fillId="0" borderId="0" xfId="0" applyFont="1" applyFill="1" applyBorder="1"/>
    <xf numFmtId="0" fontId="0" fillId="0" borderId="21" xfId="0" applyBorder="1"/>
    <xf numFmtId="0" fontId="0" fillId="0" borderId="22" xfId="0" applyBorder="1"/>
    <xf numFmtId="0" fontId="0" fillId="0" borderId="21" xfId="0" applyBorder="1" applyAlignment="1">
      <alignment horizontal="left"/>
    </xf>
    <xf numFmtId="0" fontId="0" fillId="0" borderId="23" xfId="0" applyBorder="1" applyAlignment="1">
      <alignment horizontal="left"/>
    </xf>
    <xf numFmtId="0" fontId="0" fillId="0" borderId="19" xfId="0" applyBorder="1" applyAlignment="1">
      <alignment horizontal="left"/>
    </xf>
    <xf numFmtId="0" fontId="12" fillId="0" borderId="0" xfId="0" applyFont="1"/>
    <xf numFmtId="0" fontId="0" fillId="0" borderId="21" xfId="0" applyFill="1" applyBorder="1" applyAlignment="1">
      <alignment horizontal="center"/>
    </xf>
    <xf numFmtId="0" fontId="0" fillId="0" borderId="23" xfId="0" applyBorder="1" applyAlignment="1">
      <alignment horizontal="center" wrapText="1" shrinkToFit="1"/>
    </xf>
    <xf numFmtId="3" fontId="5" fillId="0" borderId="0" xfId="0" applyNumberFormat="1" applyFont="1" applyAlignment="1">
      <alignment horizontal="right"/>
    </xf>
    <xf numFmtId="0" fontId="0" fillId="0" borderId="0" xfId="0" applyFont="1"/>
    <xf numFmtId="1" fontId="0" fillId="0" borderId="0" xfId="0" applyNumberFormat="1" applyFont="1"/>
    <xf numFmtId="0" fontId="13" fillId="9" borderId="0" xfId="0" applyFont="1" applyFill="1" applyAlignment="1">
      <alignment horizontal="left" vertical="top" wrapText="1"/>
    </xf>
    <xf numFmtId="0" fontId="13" fillId="10" borderId="0" xfId="0" applyFont="1" applyFill="1" applyAlignment="1">
      <alignment horizontal="left" vertical="top" wrapText="1"/>
    </xf>
    <xf numFmtId="0" fontId="13" fillId="9" borderId="0" xfId="0" applyFont="1" applyFill="1" applyAlignment="1">
      <alignment horizontal="left" vertical="top"/>
    </xf>
    <xf numFmtId="0" fontId="13" fillId="10" borderId="0" xfId="0" applyFont="1" applyFill="1" applyAlignment="1">
      <alignment horizontal="left" vertical="top"/>
    </xf>
    <xf numFmtId="0" fontId="13" fillId="11" borderId="0" xfId="0" applyFont="1" applyFill="1" applyAlignment="1">
      <alignment horizontal="center" vertical="top" wrapText="1"/>
    </xf>
    <xf numFmtId="0" fontId="13" fillId="9" borderId="0" xfId="0" applyFont="1" applyFill="1" applyAlignment="1">
      <alignment horizontal="right" vertical="top" wrapText="1"/>
    </xf>
    <xf numFmtId="0" fontId="13" fillId="10" borderId="0" xfId="0" applyFont="1" applyFill="1" applyAlignment="1">
      <alignment horizontal="right" vertical="top" wrapText="1"/>
    </xf>
    <xf numFmtId="0" fontId="0" fillId="0" borderId="0" xfId="0" applyFill="1" applyAlignment="1">
      <alignment horizontal="center" wrapText="1"/>
    </xf>
    <xf numFmtId="0" fontId="14" fillId="11" borderId="0" xfId="0" applyFont="1" applyFill="1" applyAlignment="1">
      <alignment horizontal="center" wrapText="1"/>
    </xf>
    <xf numFmtId="0" fontId="0" fillId="0" borderId="0" xfId="0" applyFill="1" applyAlignment="1">
      <alignment horizontal="left" wrapText="1"/>
    </xf>
    <xf numFmtId="0" fontId="0" fillId="0" borderId="0" xfId="0" applyFill="1" applyAlignment="1">
      <alignment horizontal="right" wrapText="1"/>
    </xf>
    <xf numFmtId="0" fontId="0" fillId="11" borderId="0" xfId="0" applyFill="1" applyAlignment="1">
      <alignment horizontal="center" wrapText="1"/>
    </xf>
    <xf numFmtId="0" fontId="0" fillId="11" borderId="0" xfId="0" applyFill="1" applyAlignment="1">
      <alignment horizontal="right" wrapText="1"/>
    </xf>
    <xf numFmtId="0" fontId="3" fillId="11" borderId="0" xfId="0" applyFont="1" applyFill="1" applyAlignment="1">
      <alignment horizontal="center" wrapText="1"/>
    </xf>
    <xf numFmtId="0" fontId="10" fillId="11" borderId="0" xfId="0" applyFont="1" applyFill="1" applyAlignment="1">
      <alignment horizontal="center" vertical="top" wrapText="1"/>
    </xf>
    <xf numFmtId="0" fontId="10" fillId="11" borderId="0" xfId="0" applyFont="1" applyFill="1" applyAlignment="1">
      <alignment horizontal="center" wrapText="1"/>
    </xf>
    <xf numFmtId="0" fontId="10" fillId="12" borderId="0" xfId="0" applyFont="1" applyFill="1" applyAlignment="1">
      <alignment wrapText="1"/>
    </xf>
    <xf numFmtId="0" fontId="12" fillId="9" borderId="0" xfId="0" applyFont="1" applyFill="1" applyAlignment="1">
      <alignment horizontal="left" wrapText="1"/>
    </xf>
    <xf numFmtId="0" fontId="12" fillId="13" borderId="0" xfId="0" applyFont="1" applyFill="1" applyAlignment="1">
      <alignment horizontal="left" wrapText="1"/>
    </xf>
    <xf numFmtId="0" fontId="10" fillId="12" borderId="0" xfId="0" applyFont="1" applyFill="1" applyAlignment="1">
      <alignment horizontal="right" wrapText="1"/>
    </xf>
    <xf numFmtId="0" fontId="12" fillId="9" borderId="0" xfId="0" applyFont="1" applyFill="1" applyAlignment="1">
      <alignment horizontal="right" vertical="center" wrapText="1"/>
    </xf>
    <xf numFmtId="0" fontId="12" fillId="13" borderId="0" xfId="0" applyFont="1" applyFill="1" applyAlignment="1">
      <alignment horizontal="right" vertical="center" wrapText="1"/>
    </xf>
    <xf numFmtId="0" fontId="0" fillId="2" borderId="0" xfId="0" applyFont="1" applyFill="1"/>
    <xf numFmtId="0" fontId="12" fillId="2" borderId="0" xfId="0" applyFont="1" applyFill="1" applyAlignment="1">
      <alignment horizontal="right" vertical="center" wrapText="1"/>
    </xf>
    <xf numFmtId="0" fontId="13" fillId="10" borderId="0" xfId="0" applyNumberFormat="1" applyFont="1" applyFill="1" applyAlignment="1">
      <alignment horizontal="right" vertical="top"/>
    </xf>
    <xf numFmtId="0" fontId="13" fillId="9" borderId="0" xfId="0" applyNumberFormat="1" applyFont="1" applyFill="1" applyAlignment="1">
      <alignment horizontal="right" vertical="top"/>
    </xf>
    <xf numFmtId="0" fontId="12" fillId="0" borderId="0" xfId="0" applyFont="1" applyAlignment="1">
      <alignment horizontal="center"/>
    </xf>
    <xf numFmtId="165" fontId="0" fillId="0" borderId="21" xfId="0" applyNumberFormat="1" applyFill="1" applyBorder="1" applyAlignment="1">
      <alignment horizontal="center"/>
    </xf>
    <xf numFmtId="0" fontId="0" fillId="0" borderId="22" xfId="0" applyFill="1" applyBorder="1" applyAlignment="1">
      <alignment horizontal="center"/>
    </xf>
    <xf numFmtId="0" fontId="0" fillId="4" borderId="21" xfId="0" applyNumberFormat="1" applyFill="1" applyBorder="1" applyAlignment="1">
      <alignment horizontal="center"/>
    </xf>
    <xf numFmtId="0" fontId="0" fillId="4" borderId="22" xfId="0" applyFill="1" applyBorder="1" applyAlignment="1">
      <alignment horizontal="center"/>
    </xf>
    <xf numFmtId="0" fontId="0" fillId="0" borderId="27" xfId="0" applyBorder="1"/>
    <xf numFmtId="1" fontId="3" fillId="2" borderId="2" xfId="0" applyNumberFormat="1" applyFont="1" applyFill="1" applyBorder="1" applyAlignment="1">
      <alignment horizontal="center"/>
    </xf>
    <xf numFmtId="1" fontId="0" fillId="2" borderId="1" xfId="0" applyNumberFormat="1" applyFill="1" applyBorder="1"/>
    <xf numFmtId="0" fontId="0" fillId="4" borderId="21" xfId="0" applyFill="1" applyBorder="1" applyAlignment="1">
      <alignment horizontal="center" wrapText="1"/>
    </xf>
    <xf numFmtId="0" fontId="0" fillId="0" borderId="22" xfId="0" applyBorder="1" applyAlignment="1">
      <alignment wrapText="1"/>
    </xf>
    <xf numFmtId="0" fontId="0" fillId="0" borderId="23" xfId="0" applyBorder="1" applyAlignment="1">
      <alignment horizontal="center" wrapText="1"/>
    </xf>
    <xf numFmtId="0" fontId="0" fillId="0" borderId="24" xfId="0" applyBorder="1" applyAlignment="1">
      <alignment wrapText="1"/>
    </xf>
    <xf numFmtId="0" fontId="11" fillId="0" borderId="25" xfId="0" applyFont="1" applyBorder="1" applyAlignment="1">
      <alignment horizontal="center" wrapText="1"/>
    </xf>
    <xf numFmtId="0" fontId="11" fillId="0" borderId="17" xfId="0" applyFont="1" applyBorder="1" applyAlignment="1">
      <alignment horizontal="center" wrapText="1"/>
    </xf>
    <xf numFmtId="0" fontId="11" fillId="0" borderId="27" xfId="0" applyFont="1" applyBorder="1" applyAlignment="1">
      <alignment horizontal="center" wrapText="1"/>
    </xf>
    <xf numFmtId="0" fontId="11" fillId="0" borderId="18" xfId="0" applyFont="1" applyBorder="1" applyAlignment="1">
      <alignment horizontal="center" wrapText="1"/>
    </xf>
    <xf numFmtId="0" fontId="0" fillId="2" borderId="0" xfId="0" applyFill="1" applyBorder="1" applyAlignment="1">
      <alignment horizontal="center" wrapText="1" shrinkToFit="1"/>
    </xf>
    <xf numFmtId="0" fontId="0" fillId="2" borderId="0" xfId="0" applyFill="1" applyBorder="1" applyAlignment="1">
      <alignment horizontal="center" wrapText="1"/>
    </xf>
    <xf numFmtId="0" fontId="0" fillId="2" borderId="22" xfId="0" applyFill="1" applyBorder="1" applyAlignment="1">
      <alignment horizontal="center" wrapText="1"/>
    </xf>
    <xf numFmtId="3" fontId="0" fillId="5" borderId="0" xfId="0" applyNumberFormat="1" applyFill="1" applyBorder="1" applyAlignment="1">
      <alignment horizontal="center" vertical="center" wrapText="1"/>
    </xf>
    <xf numFmtId="3" fontId="0" fillId="5" borderId="22" xfId="0" applyNumberFormat="1" applyFill="1" applyBorder="1" applyAlignment="1">
      <alignment horizontal="center" vertical="center" wrapText="1"/>
    </xf>
    <xf numFmtId="3" fontId="0" fillId="6" borderId="26" xfId="0" applyNumberFormat="1" applyFill="1" applyBorder="1" applyAlignment="1">
      <alignment horizontal="center" wrapText="1"/>
    </xf>
    <xf numFmtId="3" fontId="0" fillId="6" borderId="20" xfId="0" applyNumberFormat="1" applyFill="1" applyBorder="1" applyAlignment="1">
      <alignment horizontal="center" wrapText="1"/>
    </xf>
    <xf numFmtId="0" fontId="0" fillId="4" borderId="19" xfId="0" applyFill="1" applyBorder="1" applyAlignment="1">
      <alignment horizontal="center" wrapText="1"/>
    </xf>
    <xf numFmtId="0" fontId="0" fillId="0" borderId="20" xfId="0" applyBorder="1" applyAlignment="1">
      <alignment wrapText="1"/>
    </xf>
    <xf numFmtId="3" fontId="0" fillId="7" borderId="25" xfId="0" applyNumberFormat="1" applyFill="1" applyBorder="1" applyAlignment="1">
      <alignment horizontal="center" wrapText="1"/>
    </xf>
    <xf numFmtId="3" fontId="0" fillId="7" borderId="24" xfId="0" applyNumberFormat="1" applyFill="1" applyBorder="1" applyAlignment="1">
      <alignment horizontal="center" wrapText="1"/>
    </xf>
    <xf numFmtId="0" fontId="0" fillId="0" borderId="17" xfId="0" applyBorder="1" applyAlignment="1">
      <alignment horizontal="center" wrapText="1"/>
    </xf>
    <xf numFmtId="0" fontId="0" fillId="0" borderId="27" xfId="0" applyBorder="1" applyAlignment="1">
      <alignment horizontal="center" wrapText="1"/>
    </xf>
    <xf numFmtId="0" fontId="0" fillId="0" borderId="18" xfId="0" applyBorder="1" applyAlignment="1">
      <alignment horizontal="center" wrapText="1"/>
    </xf>
    <xf numFmtId="0" fontId="0" fillId="0" borderId="0" xfId="0" applyBorder="1" applyAlignment="1">
      <alignment horizontal="center" wrapText="1"/>
    </xf>
    <xf numFmtId="0" fontId="0" fillId="0" borderId="5" xfId="0" quotePrefix="1" applyBorder="1" applyAlignment="1">
      <alignment horizontal="center" vertical="center" wrapText="1"/>
    </xf>
    <xf numFmtId="0" fontId="0" fillId="0" borderId="5" xfId="0" applyBorder="1" applyAlignment="1">
      <alignment horizontal="center" vertical="center" wrapText="1"/>
    </xf>
    <xf numFmtId="1" fontId="3" fillId="8" borderId="0" xfId="0" applyNumberFormat="1" applyFont="1" applyFill="1" applyBorder="1" applyAlignment="1">
      <alignment horizontal="center" wrapText="1"/>
    </xf>
    <xf numFmtId="0" fontId="3" fillId="8" borderId="0" xfId="0" applyFont="1" applyFill="1" applyBorder="1" applyAlignment="1">
      <alignment horizontal="center" wrapText="1"/>
    </xf>
    <xf numFmtId="0" fontId="3" fillId="8" borderId="22" xfId="0" applyFont="1" applyFill="1" applyBorder="1" applyAlignment="1">
      <alignment horizontal="center" wrapText="1"/>
    </xf>
    <xf numFmtId="3" fontId="3" fillId="8" borderId="25" xfId="0" applyNumberFormat="1" applyFont="1" applyFill="1" applyBorder="1" applyAlignment="1">
      <alignment horizontal="center" wrapText="1" shrinkToFit="1"/>
    </xf>
    <xf numFmtId="3" fontId="3" fillId="8" borderId="24" xfId="0" applyNumberFormat="1" applyFont="1" applyFill="1" applyBorder="1" applyAlignment="1">
      <alignment horizontal="center" wrapText="1" shrinkToFit="1"/>
    </xf>
    <xf numFmtId="0" fontId="0" fillId="0" borderId="0" xfId="0" applyAlignment="1">
      <alignment wrapText="1" shrinkToFit="1"/>
    </xf>
    <xf numFmtId="0" fontId="0" fillId="0" borderId="0" xfId="0" applyAlignment="1">
      <alignment wrapText="1"/>
    </xf>
    <xf numFmtId="3" fontId="0" fillId="6" borderId="0" xfId="0" applyNumberFormat="1" applyFill="1" applyBorder="1" applyAlignment="1">
      <alignment horizontal="center" wrapText="1"/>
    </xf>
    <xf numFmtId="3" fontId="0" fillId="6" borderId="22" xfId="0" applyNumberFormat="1" applyFill="1" applyBorder="1" applyAlignment="1">
      <alignment horizontal="center" wrapText="1"/>
    </xf>
    <xf numFmtId="3" fontId="0" fillId="6" borderId="25" xfId="0" applyNumberFormat="1" applyFill="1" applyBorder="1" applyAlignment="1">
      <alignment horizontal="center" wrapText="1"/>
    </xf>
    <xf numFmtId="3" fontId="0" fillId="6" borderId="24" xfId="0" applyNumberFormat="1" applyFill="1" applyBorder="1" applyAlignment="1">
      <alignment horizontal="center" wrapText="1"/>
    </xf>
    <xf numFmtId="3" fontId="0" fillId="7" borderId="26" xfId="0" applyNumberFormat="1" applyFill="1" applyBorder="1" applyAlignment="1">
      <alignment horizontal="center" wrapText="1"/>
    </xf>
    <xf numFmtId="3" fontId="0" fillId="7" borderId="20" xfId="0" applyNumberFormat="1" applyFill="1" applyBorder="1" applyAlignment="1">
      <alignment horizontal="center" wrapText="1"/>
    </xf>
    <xf numFmtId="1" fontId="0" fillId="7" borderId="0" xfId="0" applyNumberFormat="1" applyFill="1" applyBorder="1" applyAlignment="1">
      <alignment horizontal="center" wrapText="1"/>
    </xf>
    <xf numFmtId="0" fontId="0" fillId="7" borderId="0" xfId="0" applyFill="1" applyBorder="1" applyAlignment="1">
      <alignment horizontal="center" wrapText="1"/>
    </xf>
    <xf numFmtId="0" fontId="0" fillId="7" borderId="22" xfId="0" applyFill="1" applyBorder="1" applyAlignment="1">
      <alignment horizont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wrapText="1"/>
    </xf>
    <xf numFmtId="0" fontId="0" fillId="0" borderId="0" xfId="0" applyBorder="1" applyAlignment="1">
      <alignment wrapText="1"/>
    </xf>
    <xf numFmtId="0" fontId="0" fillId="0" borderId="7" xfId="0" applyBorder="1" applyAlignment="1">
      <alignment wrapText="1"/>
    </xf>
    <xf numFmtId="0" fontId="0" fillId="0" borderId="15" xfId="0"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4" fillId="0" borderId="0" xfId="0" applyFont="1" applyAlignment="1">
      <alignment horizontal="center" wrapText="1"/>
    </xf>
    <xf numFmtId="0" fontId="3" fillId="0" borderId="9" xfId="0" applyFont="1" applyBorder="1" applyAlignment="1">
      <alignment horizontal="center" wrapText="1"/>
    </xf>
    <xf numFmtId="0" fontId="0" fillId="0" borderId="14" xfId="0" applyBorder="1" applyAlignment="1">
      <alignment horizontal="center" wrapText="1"/>
    </xf>
    <xf numFmtId="0" fontId="0" fillId="0" borderId="10" xfId="0" applyBorder="1" applyAlignment="1">
      <alignment horizontal="center" wrapText="1"/>
    </xf>
    <xf numFmtId="0" fontId="13" fillId="9" borderId="0" xfId="0" applyNumberFormat="1" applyFont="1" applyFill="1" applyAlignment="1">
      <alignment horizontal="right" vertical="top"/>
    </xf>
    <xf numFmtId="0" fontId="13" fillId="9" borderId="0" xfId="0" applyFont="1" applyFill="1" applyAlignment="1">
      <alignment horizontal="right" vertical="top"/>
    </xf>
    <xf numFmtId="0" fontId="14" fillId="0" borderId="0" xfId="0" applyFont="1" applyFill="1" applyAlignment="1">
      <alignment wrapText="1"/>
    </xf>
    <xf numFmtId="0" fontId="3" fillId="3" borderId="0" xfId="0" applyFont="1" applyFill="1" applyAlignment="1">
      <alignment horizontal="center" vertical="center" wrapText="1"/>
    </xf>
    <xf numFmtId="1" fontId="3" fillId="3" borderId="0" xfId="0" applyNumberFormat="1" applyFont="1" applyFill="1" applyAlignment="1">
      <alignment horizontal="center" vertical="center" wrapText="1"/>
    </xf>
    <xf numFmtId="1" fontId="3" fillId="3" borderId="0" xfId="0" applyNumberFormat="1" applyFont="1" applyFill="1" applyAlignment="1">
      <alignment vertical="center" wrapText="1"/>
    </xf>
    <xf numFmtId="0" fontId="0" fillId="0" borderId="11" xfId="0" applyBorder="1" applyAlignment="1">
      <alignment wrapText="1"/>
    </xf>
    <xf numFmtId="0" fontId="0" fillId="0" borderId="13" xfId="0" applyBorder="1" applyAlignment="1">
      <alignment wrapText="1"/>
    </xf>
    <xf numFmtId="0" fontId="3" fillId="0" borderId="5" xfId="0" applyFont="1" applyFill="1" applyBorder="1" applyAlignment="1">
      <alignment horizontal="center" wrapText="1"/>
    </xf>
    <xf numFmtId="1" fontId="3" fillId="2" borderId="7" xfId="0" applyNumberFormat="1" applyFont="1" applyFill="1" applyBorder="1" applyAlignment="1">
      <alignment horizontal="center" wrapText="1"/>
    </xf>
    <xf numFmtId="1" fontId="3" fillId="2" borderId="8" xfId="0" applyNumberFormat="1" applyFont="1" applyFill="1" applyBorder="1" applyAlignment="1">
      <alignment horizontal="center" wrapText="1"/>
    </xf>
    <xf numFmtId="2" fontId="3" fillId="2" borderId="1" xfId="0" applyNumberFormat="1" applyFont="1" applyFill="1" applyBorder="1" applyAlignment="1">
      <alignment horizontal="center" wrapText="1"/>
    </xf>
    <xf numFmtId="2" fontId="3" fillId="3" borderId="15" xfId="0" applyNumberFormat="1" applyFont="1" applyFill="1" applyBorder="1" applyAlignment="1">
      <alignment horizontal="center" wrapText="1"/>
    </xf>
    <xf numFmtId="2" fontId="3" fillId="3" borderId="8" xfId="0" applyNumberFormat="1" applyFont="1" applyFill="1" applyBorder="1" applyAlignment="1">
      <alignment horizontal="center" wrapText="1"/>
    </xf>
    <xf numFmtId="0" fontId="0" fillId="0" borderId="0" xfId="0" applyAlignment="1">
      <alignment vertical="top"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0</xdr:col>
      <xdr:colOff>9525</xdr:colOff>
      <xdr:row>28</xdr:row>
      <xdr:rowOff>19050</xdr:rowOff>
    </xdr:to>
    <xdr:pic>
      <xdr:nvPicPr>
        <xdr:cNvPr id="2" name="Picture 1" descr="shim"/>
        <xdr:cNvPicPr>
          <a:picLocks noChangeAspect="1" noChangeArrowheads="1"/>
        </xdr:cNvPicPr>
      </xdr:nvPicPr>
      <xdr:blipFill>
        <a:blip xmlns:r="http://schemas.openxmlformats.org/officeDocument/2006/relationships" r:embed="rId1"/>
        <a:srcRect/>
        <a:stretch>
          <a:fillRect/>
        </a:stretch>
      </xdr:blipFill>
      <xdr:spPr bwMode="auto">
        <a:xfrm>
          <a:off x="0" y="238125"/>
          <a:ext cx="9525" cy="19050"/>
        </a:xfrm>
        <a:prstGeom prst="rect">
          <a:avLst/>
        </a:prstGeom>
        <a:noFill/>
      </xdr:spPr>
    </xdr:pic>
    <xdr:clientData/>
  </xdr:twoCellAnchor>
  <xdr:twoCellAnchor editAs="oneCell">
    <xdr:from>
      <xdr:col>0</xdr:col>
      <xdr:colOff>0</xdr:colOff>
      <xdr:row>41</xdr:row>
      <xdr:rowOff>0</xdr:rowOff>
    </xdr:from>
    <xdr:to>
      <xdr:col>0</xdr:col>
      <xdr:colOff>9525</xdr:colOff>
      <xdr:row>41</xdr:row>
      <xdr:rowOff>19050</xdr:rowOff>
    </xdr:to>
    <xdr:pic>
      <xdr:nvPicPr>
        <xdr:cNvPr id="3" name="Picture 2" descr="shim"/>
        <xdr:cNvPicPr>
          <a:picLocks noChangeAspect="1" noChangeArrowheads="1"/>
        </xdr:cNvPicPr>
      </xdr:nvPicPr>
      <xdr:blipFill>
        <a:blip xmlns:r="http://schemas.openxmlformats.org/officeDocument/2006/relationships" r:embed="rId1"/>
        <a:srcRect/>
        <a:stretch>
          <a:fillRect/>
        </a:stretch>
      </xdr:blipFill>
      <xdr:spPr bwMode="auto">
        <a:xfrm>
          <a:off x="0" y="2552700"/>
          <a:ext cx="9525" cy="190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tabSelected="1" zoomScale="80" zoomScaleNormal="80" zoomScalePageLayoutView="80" workbookViewId="0">
      <selection activeCell="D27" sqref="D27"/>
    </sheetView>
  </sheetViews>
  <sheetFormatPr baseColWidth="10" defaultColWidth="11" defaultRowHeight="15" x14ac:dyDescent="0"/>
  <cols>
    <col min="1" max="1" width="41" bestFit="1" customWidth="1"/>
    <col min="2" max="2" width="17.33203125" bestFit="1" customWidth="1"/>
    <col min="3" max="3" width="11.5" customWidth="1"/>
    <col min="4" max="4" width="11" customWidth="1"/>
    <col min="6" max="6" width="36.83203125" bestFit="1" customWidth="1"/>
  </cols>
  <sheetData>
    <row r="1" spans="1:13" ht="26" thickBot="1">
      <c r="A1" s="149" t="s">
        <v>146</v>
      </c>
      <c r="B1" s="149"/>
      <c r="C1" s="84"/>
      <c r="D1" s="84"/>
      <c r="E1" s="84"/>
      <c r="F1" s="150" t="s">
        <v>154</v>
      </c>
      <c r="G1" s="151"/>
      <c r="H1" s="151"/>
      <c r="I1" s="151"/>
      <c r="J1" s="152"/>
      <c r="K1" s="84"/>
    </row>
    <row r="2" spans="1:13" ht="16" thickBot="1">
      <c r="A2" s="80" t="s">
        <v>151</v>
      </c>
      <c r="B2" s="83" t="s">
        <v>149</v>
      </c>
      <c r="F2" s="100" t="s">
        <v>155</v>
      </c>
      <c r="G2" s="156">
        <f>B13*(IF(B11=A36,IF(B2=A31,C42,IF(B2=A32,D41,B42)),IF(B2=A31,C43,IF(B2=A32,D42,B43))))</f>
        <v>2530.6709305831805</v>
      </c>
      <c r="H2" s="156"/>
      <c r="I2" s="156"/>
      <c r="J2" s="157"/>
    </row>
    <row r="3" spans="1:13">
      <c r="F3" s="100"/>
      <c r="G3" s="66"/>
      <c r="H3" s="66"/>
      <c r="I3" s="66"/>
      <c r="J3" s="101"/>
    </row>
    <row r="4" spans="1:13" ht="16" thickBot="1">
      <c r="F4" s="81" t="s">
        <v>156</v>
      </c>
      <c r="G4" s="153" t="s">
        <v>103</v>
      </c>
      <c r="H4" s="153"/>
      <c r="I4" s="154"/>
      <c r="J4" s="155"/>
    </row>
    <row r="5" spans="1:13" ht="16" thickBot="1">
      <c r="A5" s="80" t="s">
        <v>152</v>
      </c>
      <c r="B5" s="142"/>
      <c r="C5" s="82"/>
      <c r="F5" s="164" t="s">
        <v>176</v>
      </c>
      <c r="G5" s="165"/>
      <c r="H5" s="165"/>
      <c r="I5" s="165"/>
      <c r="J5" s="166"/>
    </row>
    <row r="6" spans="1:13">
      <c r="A6" s="81" t="s">
        <v>143</v>
      </c>
      <c r="B6" s="160">
        <v>24</v>
      </c>
      <c r="C6" s="161"/>
      <c r="F6" s="104" t="s">
        <v>167</v>
      </c>
      <c r="G6" s="158">
        <f>IF(B2=A33,'Nutrition Requirements'!C3,IF(Inputs!B2=Inputs!A32,'Nutrition Requirements'!D3,'Nutrition Requirements'!D3))</f>
        <v>61.775999948195221</v>
      </c>
      <c r="H6" s="158"/>
      <c r="I6" s="158"/>
      <c r="J6" s="159"/>
    </row>
    <row r="7" spans="1:13">
      <c r="A7" s="81" t="s">
        <v>280</v>
      </c>
      <c r="B7" s="145">
        <v>143</v>
      </c>
      <c r="C7" s="146"/>
      <c r="F7" s="102" t="s">
        <v>171</v>
      </c>
      <c r="G7" s="177">
        <f>'Nutrition Requirements'!B4</f>
        <v>64.349999946036689</v>
      </c>
      <c r="H7" s="177"/>
      <c r="I7" s="177"/>
      <c r="J7" s="178"/>
    </row>
    <row r="8" spans="1:13" ht="16" thickBot="1">
      <c r="A8" s="81" t="s">
        <v>144</v>
      </c>
      <c r="B8" s="138" t="s">
        <v>279</v>
      </c>
      <c r="C8" s="139" t="s">
        <v>63</v>
      </c>
      <c r="F8" s="103" t="s">
        <v>172</v>
      </c>
      <c r="G8" s="179">
        <f>(G2-((4*G6)+(9*G7)))/4</f>
        <v>426.1042328190174</v>
      </c>
      <c r="H8" s="179"/>
      <c r="I8" s="179"/>
      <c r="J8" s="180"/>
    </row>
    <row r="9" spans="1:13" ht="16" thickBot="1">
      <c r="A9" s="81"/>
      <c r="B9" s="140">
        <v>5</v>
      </c>
      <c r="C9" s="141">
        <v>7</v>
      </c>
      <c r="F9" s="164" t="s">
        <v>177</v>
      </c>
      <c r="G9" s="165"/>
      <c r="H9" s="165"/>
      <c r="I9" s="165"/>
      <c r="J9" s="166"/>
    </row>
    <row r="10" spans="1:13">
      <c r="A10" s="81" t="s">
        <v>145</v>
      </c>
      <c r="B10" s="145">
        <v>13.6</v>
      </c>
      <c r="C10" s="146"/>
      <c r="F10" s="104" t="s">
        <v>173</v>
      </c>
      <c r="G10" s="181">
        <f>IF(B2=A33,'Nutrition Requirements'!B3,IF(Inputs!B2=Inputs!A32,'Nutrition Requirements'!C3,'Nutrition Requirements'!B3))</f>
        <v>123.55199989639044</v>
      </c>
      <c r="H10" s="181"/>
      <c r="I10" s="181"/>
      <c r="J10" s="182"/>
    </row>
    <row r="11" spans="1:13">
      <c r="A11" s="81" t="s">
        <v>159</v>
      </c>
      <c r="B11" s="145" t="s">
        <v>160</v>
      </c>
      <c r="C11" s="146"/>
      <c r="F11" s="102" t="s">
        <v>174</v>
      </c>
      <c r="G11" s="183">
        <f>'Nutrition Requirements'!B4</f>
        <v>64.349999946036689</v>
      </c>
      <c r="H11" s="184"/>
      <c r="I11" s="184"/>
      <c r="J11" s="185"/>
    </row>
    <row r="12" spans="1:13" ht="16" thickBot="1">
      <c r="A12" s="86" t="s">
        <v>153</v>
      </c>
      <c r="B12" s="145" t="s">
        <v>9</v>
      </c>
      <c r="C12" s="146"/>
      <c r="F12" s="103" t="s">
        <v>175</v>
      </c>
      <c r="G12" s="162">
        <f>(G2-((4*G10)+(9*G11)))/4</f>
        <v>364.32823287082215</v>
      </c>
      <c r="H12" s="162"/>
      <c r="I12" s="162"/>
      <c r="J12" s="163"/>
    </row>
    <row r="13" spans="1:13" ht="16" thickBot="1">
      <c r="A13" s="85"/>
      <c r="B13" s="147">
        <f>IF(B12=A18,B18,IF(B12=A19,B19,IF(B12=A20,B20,IF(B12=A21,B21,IF(B12=A22,B22,IF(B12=A23,B23,0))))))</f>
        <v>1.4</v>
      </c>
      <c r="C13" s="148"/>
      <c r="F13" s="164" t="s">
        <v>178</v>
      </c>
      <c r="G13" s="165"/>
      <c r="H13" s="165"/>
      <c r="I13" s="165"/>
      <c r="J13" s="166"/>
    </row>
    <row r="14" spans="1:13">
      <c r="F14" s="106" t="s">
        <v>179</v>
      </c>
      <c r="G14" s="170">
        <f>'Nutrition Requirements'!B3</f>
        <v>185.32799984458566</v>
      </c>
      <c r="H14" s="171"/>
      <c r="I14" s="171"/>
      <c r="J14" s="172"/>
    </row>
    <row r="15" spans="1:13">
      <c r="F15" s="106" t="s">
        <v>180</v>
      </c>
      <c r="G15" s="170">
        <f>'Nutrition Requirements'!B4</f>
        <v>64.349999946036689</v>
      </c>
      <c r="H15" s="171"/>
      <c r="I15" s="171"/>
      <c r="J15" s="172"/>
    </row>
    <row r="16" spans="1:13" ht="15.75" customHeight="1" thickBot="1">
      <c r="D16" s="11"/>
      <c r="F16" s="107" t="s">
        <v>181</v>
      </c>
      <c r="G16" s="173">
        <f>(G2-((4*G14)+(9*G15)))/4</f>
        <v>302.5522329226269</v>
      </c>
      <c r="H16" s="173"/>
      <c r="I16" s="173"/>
      <c r="J16" s="174"/>
      <c r="K16" s="78"/>
      <c r="L16" s="78"/>
      <c r="M16" s="78"/>
    </row>
    <row r="17" spans="1:13">
      <c r="A17" s="6" t="s">
        <v>5</v>
      </c>
      <c r="B17" s="8" t="s">
        <v>6</v>
      </c>
      <c r="C17" s="79"/>
      <c r="D17" s="11"/>
      <c r="F17" s="78"/>
      <c r="G17" s="78"/>
      <c r="H17" s="78"/>
      <c r="I17" s="78"/>
      <c r="J17" s="78"/>
      <c r="K17" s="78"/>
      <c r="L17" s="78"/>
      <c r="M17" s="78"/>
    </row>
    <row r="18" spans="1:13">
      <c r="A18" s="6" t="s">
        <v>7</v>
      </c>
      <c r="B18" s="8">
        <v>1</v>
      </c>
      <c r="C18" s="79"/>
      <c r="D18" s="167"/>
      <c r="F18" s="175" t="s">
        <v>13</v>
      </c>
      <c r="G18" s="176"/>
      <c r="H18" s="176"/>
      <c r="I18" s="176"/>
      <c r="J18" s="176"/>
      <c r="K18" s="176"/>
      <c r="L18" s="176"/>
      <c r="M18" s="176"/>
    </row>
    <row r="19" spans="1:13">
      <c r="A19" s="1" t="s">
        <v>8</v>
      </c>
      <c r="B19" s="9">
        <v>1.2</v>
      </c>
      <c r="C19" s="168"/>
      <c r="D19" s="167"/>
      <c r="F19" s="175"/>
      <c r="G19" s="176"/>
      <c r="H19" s="176"/>
      <c r="I19" s="176"/>
      <c r="J19" s="176"/>
      <c r="K19" s="176"/>
      <c r="L19" s="176"/>
      <c r="M19" s="176"/>
    </row>
    <row r="20" spans="1:13">
      <c r="A20" s="1" t="s">
        <v>9</v>
      </c>
      <c r="B20" s="9">
        <v>1.4</v>
      </c>
      <c r="C20" s="169"/>
      <c r="F20" s="175"/>
      <c r="G20" s="176"/>
      <c r="H20" s="176"/>
      <c r="I20" s="176"/>
      <c r="J20" s="176"/>
      <c r="K20" s="176"/>
      <c r="L20" s="176"/>
      <c r="M20" s="176"/>
    </row>
    <row r="21" spans="1:13">
      <c r="A21" s="1" t="s">
        <v>10</v>
      </c>
      <c r="B21" s="9">
        <v>1.6</v>
      </c>
      <c r="F21" s="175"/>
      <c r="G21" s="176"/>
      <c r="H21" s="176"/>
      <c r="I21" s="176"/>
      <c r="J21" s="176"/>
      <c r="K21" s="176"/>
      <c r="L21" s="176"/>
      <c r="M21" s="176"/>
    </row>
    <row r="22" spans="1:13">
      <c r="A22" s="1" t="s">
        <v>11</v>
      </c>
      <c r="B22" s="9">
        <v>1.8</v>
      </c>
      <c r="F22" s="175"/>
      <c r="G22" s="176"/>
      <c r="H22" s="176"/>
      <c r="I22" s="176"/>
      <c r="J22" s="176"/>
      <c r="K22" s="176"/>
      <c r="L22" s="176"/>
      <c r="M22" s="176"/>
    </row>
    <row r="23" spans="1:13">
      <c r="A23" s="3" t="s">
        <v>12</v>
      </c>
      <c r="B23" s="10">
        <v>2</v>
      </c>
      <c r="F23" s="175"/>
      <c r="G23" s="176"/>
      <c r="H23" s="176"/>
      <c r="I23" s="176"/>
      <c r="J23" s="176"/>
      <c r="K23" s="176"/>
      <c r="L23" s="176"/>
      <c r="M23" s="176"/>
    </row>
    <row r="24" spans="1:13" s="105" customFormat="1">
      <c r="A24"/>
      <c r="B24"/>
      <c r="C24"/>
      <c r="F24" s="175"/>
      <c r="G24" s="176"/>
      <c r="H24" s="176"/>
      <c r="I24" s="176"/>
      <c r="J24" s="176"/>
      <c r="K24" s="176"/>
      <c r="L24" s="176"/>
      <c r="M24" s="176"/>
    </row>
    <row r="25" spans="1:13" s="105" customFormat="1">
      <c r="F25" s="175"/>
      <c r="G25" s="176"/>
      <c r="H25" s="176"/>
      <c r="I25" s="176"/>
      <c r="J25" s="176"/>
      <c r="K25" s="176"/>
      <c r="L25" s="176"/>
      <c r="M25" s="176"/>
    </row>
    <row r="26" spans="1:13" s="105" customFormat="1">
      <c r="F26" s="175"/>
      <c r="G26" s="176"/>
      <c r="H26" s="176"/>
      <c r="I26" s="176"/>
      <c r="J26" s="176"/>
      <c r="K26" s="176"/>
      <c r="L26" s="176"/>
      <c r="M26" s="176"/>
    </row>
    <row r="27" spans="1:13" s="105" customFormat="1">
      <c r="F27" s="175"/>
      <c r="G27" s="176"/>
      <c r="H27" s="176"/>
      <c r="I27" s="176"/>
      <c r="J27" s="176"/>
      <c r="K27" s="176"/>
      <c r="L27" s="176"/>
      <c r="M27" s="176"/>
    </row>
    <row r="28" spans="1:13" s="105" customFormat="1">
      <c r="F28" s="175"/>
      <c r="G28" s="176"/>
      <c r="H28" s="176"/>
      <c r="I28" s="176"/>
      <c r="J28" s="176"/>
      <c r="K28" s="176"/>
      <c r="L28" s="176"/>
      <c r="M28" s="176"/>
    </row>
    <row r="29" spans="1:13" s="105" customFormat="1">
      <c r="F29" s="175"/>
      <c r="G29" s="176"/>
      <c r="H29" s="176"/>
      <c r="I29" s="176"/>
      <c r="J29" s="176"/>
      <c r="K29" s="176"/>
      <c r="L29" s="176"/>
      <c r="M29" s="176"/>
    </row>
    <row r="30" spans="1:13" s="105" customFormat="1">
      <c r="A30" s="105" t="s">
        <v>147</v>
      </c>
      <c r="F30" s="175"/>
      <c r="G30" s="176"/>
      <c r="H30" s="176"/>
      <c r="I30" s="176"/>
      <c r="J30" s="176"/>
      <c r="K30" s="176"/>
      <c r="L30" s="176"/>
      <c r="M30" s="176"/>
    </row>
    <row r="31" spans="1:13" s="105" customFormat="1">
      <c r="A31" s="105" t="s">
        <v>148</v>
      </c>
      <c r="B31" s="105" t="s">
        <v>157</v>
      </c>
      <c r="F31" s="175"/>
      <c r="G31" s="176"/>
      <c r="H31" s="176"/>
      <c r="I31" s="176"/>
      <c r="J31" s="176"/>
      <c r="K31" s="176"/>
      <c r="L31" s="176"/>
      <c r="M31" s="176"/>
    </row>
    <row r="32" spans="1:13" s="105" customFormat="1">
      <c r="A32" s="105" t="s">
        <v>149</v>
      </c>
      <c r="B32" s="105" t="s">
        <v>103</v>
      </c>
      <c r="F32" s="175"/>
      <c r="G32" s="176"/>
      <c r="H32" s="176"/>
      <c r="I32" s="176"/>
      <c r="J32" s="176"/>
      <c r="K32" s="176"/>
      <c r="L32" s="176"/>
      <c r="M32" s="176"/>
    </row>
    <row r="33" spans="1:13" s="105" customFormat="1">
      <c r="A33" s="105" t="s">
        <v>150</v>
      </c>
      <c r="B33" s="105" t="s">
        <v>104</v>
      </c>
      <c r="F33" s="175"/>
      <c r="G33" s="176"/>
      <c r="H33" s="176"/>
      <c r="I33" s="176"/>
      <c r="J33" s="176"/>
      <c r="K33" s="176"/>
      <c r="L33" s="176"/>
      <c r="M33" s="176"/>
    </row>
    <row r="34" spans="1:13" s="105" customFormat="1">
      <c r="B34" s="105" t="s">
        <v>158</v>
      </c>
      <c r="F34" s="175"/>
      <c r="G34" s="176"/>
      <c r="H34" s="176"/>
      <c r="I34" s="176"/>
      <c r="J34" s="176"/>
      <c r="K34" s="176"/>
      <c r="L34" s="176"/>
      <c r="M34" s="176"/>
    </row>
    <row r="35" spans="1:13" s="105" customFormat="1"/>
    <row r="36" spans="1:13" s="105" customFormat="1">
      <c r="A36" s="105" t="s">
        <v>160</v>
      </c>
    </row>
    <row r="37" spans="1:13" s="105" customFormat="1">
      <c r="A37" s="105" t="s">
        <v>161</v>
      </c>
    </row>
    <row r="38" spans="1:13" s="105" customFormat="1"/>
    <row r="39" spans="1:13" s="105" customFormat="1"/>
    <row r="40" spans="1:13" s="105" customFormat="1">
      <c r="D40" s="137" t="s">
        <v>58</v>
      </c>
      <c r="F40" s="137" t="s">
        <v>165</v>
      </c>
      <c r="G40" s="105">
        <v>0.9</v>
      </c>
    </row>
    <row r="41" spans="1:13" s="105" customFormat="1">
      <c r="B41" s="137" t="s">
        <v>59</v>
      </c>
      <c r="C41" s="105" t="s">
        <v>57</v>
      </c>
      <c r="D41" s="105">
        <f>G41*C42</f>
        <v>1807.6220932737003</v>
      </c>
      <c r="F41" s="137" t="s">
        <v>166</v>
      </c>
      <c r="G41" s="105">
        <v>1.1000000000000001</v>
      </c>
    </row>
    <row r="42" spans="1:13" s="105" customFormat="1">
      <c r="A42" s="105" t="s">
        <v>163</v>
      </c>
      <c r="B42" s="105">
        <f>G40*C42</f>
        <v>1478.9635308603001</v>
      </c>
      <c r="C42" s="105">
        <f>IF(G4=B31,'Calorie Calculations'!M19,IF(Inputs!G4=Inputs!B32,'Calorie Calculations'!H3,IF(Inputs!G4=Inputs!B33,'Calorie Calculations'!M3,'Calorie Calculations'!R3)))</f>
        <v>1643.2928120670001</v>
      </c>
      <c r="D42" s="105">
        <f>G41*C43</f>
        <v>1618.3371660896003</v>
      </c>
    </row>
    <row r="43" spans="1:13" s="105" customFormat="1">
      <c r="A43" s="105" t="s">
        <v>164</v>
      </c>
      <c r="B43" s="105">
        <f>G40*C43</f>
        <v>1324.0940449824002</v>
      </c>
      <c r="C43" s="105">
        <f>IF(G4=B31,'Calorie Calculations'!M20,IF(Inputs!G4=Inputs!B32,'Calorie Calculations'!H4,IF(Inputs!G4=Inputs!B33,'Calorie Calculations'!M4,'Calorie Calculations'!R3)))</f>
        <v>1471.2156055360001</v>
      </c>
    </row>
    <row r="44" spans="1:13" s="105" customFormat="1"/>
    <row r="45" spans="1:13" s="105" customFormat="1"/>
    <row r="46" spans="1:13" s="105" customFormat="1"/>
    <row r="47" spans="1:13" s="105" customFormat="1"/>
    <row r="48" spans="1:13" s="105" customFormat="1">
      <c r="A48" s="105" t="s">
        <v>281</v>
      </c>
    </row>
    <row r="49" spans="1:1" s="105" customFormat="1">
      <c r="A49" s="105">
        <f>B7*0.45359237</f>
        <v>64.86370891</v>
      </c>
    </row>
    <row r="50" spans="1:1" s="105" customFormat="1"/>
    <row r="51" spans="1:1" s="105" customFormat="1">
      <c r="A51" s="105" t="s">
        <v>283</v>
      </c>
    </row>
    <row r="52" spans="1:1" s="105" customFormat="1">
      <c r="A52" s="105">
        <f>12*B9+C9</f>
        <v>67</v>
      </c>
    </row>
    <row r="53" spans="1:1" s="105" customFormat="1">
      <c r="A53" s="105" t="s">
        <v>282</v>
      </c>
    </row>
    <row r="54" spans="1:1" s="105" customFormat="1">
      <c r="A54" s="105">
        <f>2.54*A52</f>
        <v>170.18</v>
      </c>
    </row>
    <row r="55" spans="1:1" s="105" customFormat="1"/>
    <row r="56" spans="1:1" s="105" customFormat="1"/>
    <row r="57" spans="1:1" s="105" customFormat="1"/>
    <row r="58" spans="1:1" s="105" customFormat="1"/>
    <row r="59" spans="1:1" s="105" customFormat="1"/>
    <row r="60" spans="1:1" s="105" customFormat="1"/>
    <row r="61" spans="1:1" s="105" customFormat="1"/>
    <row r="62" spans="1:1" s="105" customFormat="1"/>
    <row r="63" spans="1:1" s="105" customFormat="1"/>
    <row r="64" spans="1:1" s="105" customFormat="1"/>
    <row r="65" spans="1:3" s="105" customFormat="1"/>
    <row r="66" spans="1:3" s="105" customFormat="1"/>
    <row r="67" spans="1:3" s="105" customFormat="1"/>
    <row r="68" spans="1:3" s="105" customFormat="1"/>
    <row r="69" spans="1:3" s="105" customFormat="1"/>
    <row r="70" spans="1:3" s="105" customFormat="1"/>
    <row r="71" spans="1:3" s="105" customFormat="1"/>
    <row r="72" spans="1:3" s="105" customFormat="1"/>
    <row r="73" spans="1:3" s="105" customFormat="1"/>
    <row r="74" spans="1:3" s="105" customFormat="1"/>
    <row r="75" spans="1:3" s="105" customFormat="1"/>
    <row r="76" spans="1:3" s="105" customFormat="1"/>
    <row r="77" spans="1:3" s="105" customFormat="1"/>
    <row r="78" spans="1:3" s="105" customFormat="1"/>
    <row r="79" spans="1:3">
      <c r="A79" s="105"/>
      <c r="B79" s="105"/>
      <c r="C79" s="105"/>
    </row>
  </sheetData>
  <protectedRanges>
    <protectedRange password="C1F8" sqref="G4" name="Range3"/>
    <protectedRange password="C1F8" sqref="B2" name="Range1"/>
    <protectedRange password="C1F8" sqref="B6:B12" name="Range2"/>
  </protectedRanges>
  <mergeCells count="25">
    <mergeCell ref="B7:C7"/>
    <mergeCell ref="B10:C10"/>
    <mergeCell ref="D18:D19"/>
    <mergeCell ref="C19:C20"/>
    <mergeCell ref="F13:J13"/>
    <mergeCell ref="G14:J14"/>
    <mergeCell ref="G15:J15"/>
    <mergeCell ref="G16:J16"/>
    <mergeCell ref="F18:M34"/>
    <mergeCell ref="B11:C11"/>
    <mergeCell ref="B12:C12"/>
    <mergeCell ref="B13:C13"/>
    <mergeCell ref="A1:B1"/>
    <mergeCell ref="F1:J1"/>
    <mergeCell ref="G4:J4"/>
    <mergeCell ref="G2:J2"/>
    <mergeCell ref="G6:J6"/>
    <mergeCell ref="B6:C6"/>
    <mergeCell ref="G12:J12"/>
    <mergeCell ref="F5:J5"/>
    <mergeCell ref="F9:J9"/>
    <mergeCell ref="G7:J7"/>
    <mergeCell ref="G8:J8"/>
    <mergeCell ref="G10:J10"/>
    <mergeCell ref="G11:J11"/>
  </mergeCells>
  <dataValidations xWindow="310" yWindow="273" count="9">
    <dataValidation type="list" allowBlank="1" showInputMessage="1" showErrorMessage="1" promptTitle="Activity Level" prompt="Please choose activity level today (refer to table below)" sqref="B12">
      <formula1>$A$18:$A$23</formula1>
    </dataValidation>
    <dataValidation type="list" allowBlank="1" showInputMessage="1" showErrorMessage="1" promptTitle="Goal" prompt="What is your goal?" sqref="B2">
      <formula1>$A$31:$A$33</formula1>
    </dataValidation>
    <dataValidation type="whole" allowBlank="1" showInputMessage="1" showErrorMessage="1" promptTitle="Age" prompt="Please input age in years" sqref="B6">
      <formula1>12</formula1>
      <formula2>130</formula2>
    </dataValidation>
    <dataValidation type="decimal" allowBlank="1" showInputMessage="1" showErrorMessage="1" promptTitle="Weight" prompt="Please input weight in Kilograms" sqref="B7">
      <formula1>0</formula1>
      <formula2>500</formula2>
    </dataValidation>
    <dataValidation type="decimal" allowBlank="1" showInputMessage="1" showErrorMessage="1" promptTitle="Height" prompt="Please input height in feet followed by inches on the right" sqref="B9">
      <formula1>0</formula1>
      <formula2>10</formula2>
    </dataValidation>
    <dataValidation type="decimal" allowBlank="1" showInputMessage="1" showErrorMessage="1" promptTitle="Bodyfat" prompt="Please input estimated bodyfat in percentage" sqref="B10">
      <formula1>0</formula1>
      <formula2>100</formula2>
    </dataValidation>
    <dataValidation type="list" allowBlank="1" showInputMessage="1" showErrorMessage="1" promptTitle="Basal Metabolic Calculator" prompt="Do you have a preference? Default is 'Average'" sqref="G4">
      <formula1>$B$31:$B$34</formula1>
    </dataValidation>
    <dataValidation type="list" allowBlank="1" showInputMessage="1" showErrorMessage="1" promptTitle="Gender" sqref="B11">
      <formula1>$A$36:$A$37</formula1>
    </dataValidation>
    <dataValidation type="decimal" allowBlank="1" showInputMessage="1" showErrorMessage="1" promptTitle="Height" prompt="Plus input remaining inches" sqref="C9">
      <formula1>0</formula1>
      <formula2>12</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showGridLines="0" topLeftCell="A2" workbookViewId="0">
      <selection activeCell="D10" sqref="D10"/>
    </sheetView>
  </sheetViews>
  <sheetFormatPr baseColWidth="10" defaultColWidth="11" defaultRowHeight="15" x14ac:dyDescent="0"/>
  <cols>
    <col min="1" max="1" width="15.5" customWidth="1"/>
    <col min="2" max="2" width="18.1640625" customWidth="1"/>
    <col min="6" max="6" width="12.83203125" bestFit="1" customWidth="1"/>
    <col min="7" max="8" width="12" bestFit="1" customWidth="1"/>
    <col min="9" max="9" width="20.5" bestFit="1" customWidth="1"/>
  </cols>
  <sheetData>
    <row r="1" spans="1:19">
      <c r="A1" s="196" t="s">
        <v>102</v>
      </c>
      <c r="B1" s="197"/>
      <c r="C1" s="197"/>
      <c r="D1" s="198"/>
      <c r="F1" s="186" t="s">
        <v>103</v>
      </c>
      <c r="G1" s="187"/>
      <c r="H1" s="187"/>
      <c r="I1" s="188"/>
      <c r="J1" s="11"/>
      <c r="K1" s="186" t="s">
        <v>104</v>
      </c>
      <c r="L1" s="187"/>
      <c r="M1" s="187"/>
      <c r="N1" s="188"/>
      <c r="P1" s="186" t="s">
        <v>105</v>
      </c>
      <c r="Q1" s="187"/>
      <c r="R1" s="187"/>
      <c r="S1" s="188"/>
    </row>
    <row r="2" spans="1:19">
      <c r="A2" s="1"/>
      <c r="B2" s="7" t="s">
        <v>1</v>
      </c>
      <c r="C2" s="144">
        <f>Inputs!A49</f>
        <v>64.86370891</v>
      </c>
      <c r="D2" s="2"/>
      <c r="F2" s="189"/>
      <c r="G2" s="190"/>
      <c r="H2" s="190"/>
      <c r="I2" s="191"/>
      <c r="K2" s="189"/>
      <c r="L2" s="190"/>
      <c r="M2" s="190"/>
      <c r="N2" s="191"/>
      <c r="P2" s="189"/>
      <c r="Q2" s="190"/>
      <c r="R2" s="190"/>
      <c r="S2" s="191"/>
    </row>
    <row r="3" spans="1:19">
      <c r="A3" s="1"/>
      <c r="B3" s="7" t="s">
        <v>2</v>
      </c>
      <c r="C3" s="144">
        <f>Inputs!A54</f>
        <v>170.18</v>
      </c>
      <c r="D3" s="2"/>
      <c r="F3" s="192" t="s">
        <v>0</v>
      </c>
      <c r="G3" s="193"/>
      <c r="H3" s="75">
        <f>66+(13.7*C2)+(5*C3)-(6.76*C4)</f>
        <v>1643.2928120670001</v>
      </c>
      <c r="I3" s="76"/>
      <c r="K3" s="192" t="s">
        <v>0</v>
      </c>
      <c r="L3" s="193"/>
      <c r="M3" s="75">
        <f>(9.99*C2)+(6.25*C3)-(4.92*C4)+5</f>
        <v>1598.5334520109</v>
      </c>
      <c r="N3" s="76"/>
      <c r="P3" s="192" t="s">
        <v>106</v>
      </c>
      <c r="Q3" s="193"/>
      <c r="R3" s="71">
        <f>370+(21.6*P4)</f>
        <v>1580.5124811619844</v>
      </c>
      <c r="S3" s="72"/>
    </row>
    <row r="4" spans="1:19">
      <c r="A4" s="1"/>
      <c r="B4" s="7" t="s">
        <v>3</v>
      </c>
      <c r="C4" s="12">
        <f>Inputs!B6</f>
        <v>24</v>
      </c>
      <c r="D4" s="2"/>
      <c r="F4" s="194" t="s">
        <v>4</v>
      </c>
      <c r="G4" s="195"/>
      <c r="H4" s="70">
        <f>655+(9.6*C2)+(1.8*C3)-(4.7*C4)</f>
        <v>1471.2156055360001</v>
      </c>
      <c r="I4" s="77"/>
      <c r="K4" s="194" t="s">
        <v>4</v>
      </c>
      <c r="L4" s="195"/>
      <c r="M4" s="70">
        <f>(9.99*C2)+(6.25*C3)-(4.92*C4)-161</f>
        <v>1432.5334520109</v>
      </c>
      <c r="N4" s="77"/>
      <c r="P4" s="194">
        <f>C2*((100-C5)/100)</f>
        <v>56.042244498240009</v>
      </c>
      <c r="Q4" s="195"/>
      <c r="R4" s="73"/>
      <c r="S4" s="74"/>
    </row>
    <row r="5" spans="1:19">
      <c r="A5" s="3"/>
      <c r="B5" s="58" t="s">
        <v>107</v>
      </c>
      <c r="C5" s="12">
        <f>Inputs!B10</f>
        <v>13.6</v>
      </c>
      <c r="D5" s="4"/>
    </row>
    <row r="6" spans="1:19">
      <c r="G6" s="11"/>
      <c r="H6" s="11"/>
      <c r="I6" s="11"/>
      <c r="L6" s="11"/>
      <c r="M6" s="11"/>
      <c r="N6" s="11"/>
      <c r="Q6" s="11"/>
      <c r="R6" s="11"/>
      <c r="S6" s="11"/>
    </row>
    <row r="7" spans="1:19">
      <c r="A7" s="6" t="s">
        <v>5</v>
      </c>
      <c r="B7" s="8" t="s">
        <v>6</v>
      </c>
    </row>
    <row r="8" spans="1:19">
      <c r="A8" s="6" t="s">
        <v>7</v>
      </c>
      <c r="B8" s="8">
        <v>1</v>
      </c>
    </row>
    <row r="9" spans="1:19">
      <c r="A9" s="1" t="s">
        <v>8</v>
      </c>
      <c r="B9" s="9">
        <v>1.2</v>
      </c>
    </row>
    <row r="10" spans="1:19">
      <c r="A10" s="1" t="s">
        <v>9</v>
      </c>
      <c r="B10" s="9">
        <v>1.4</v>
      </c>
    </row>
    <row r="11" spans="1:19">
      <c r="A11" s="1" t="s">
        <v>10</v>
      </c>
      <c r="B11" s="9">
        <v>1.6</v>
      </c>
    </row>
    <row r="12" spans="1:19">
      <c r="A12" s="1" t="s">
        <v>11</v>
      </c>
      <c r="B12" s="9">
        <v>1.8</v>
      </c>
    </row>
    <row r="13" spans="1:19">
      <c r="A13" s="3" t="s">
        <v>12</v>
      </c>
      <c r="B13" s="10">
        <v>2</v>
      </c>
    </row>
    <row r="14" spans="1:19">
      <c r="J14" t="s">
        <v>133</v>
      </c>
    </row>
    <row r="15" spans="1:19">
      <c r="A15" s="175" t="s">
        <v>13</v>
      </c>
      <c r="B15" s="176"/>
      <c r="C15" s="176"/>
      <c r="D15" s="176"/>
      <c r="E15" s="176"/>
      <c r="F15" s="176"/>
      <c r="G15" s="176"/>
      <c r="H15" s="176"/>
    </row>
    <row r="16" spans="1:19">
      <c r="A16" s="175"/>
      <c r="B16" s="176"/>
      <c r="C16" s="176"/>
      <c r="D16" s="176"/>
      <c r="E16" s="176"/>
      <c r="F16" s="176"/>
      <c r="G16" s="176"/>
      <c r="H16" s="176"/>
    </row>
    <row r="17" spans="1:13" ht="15" customHeight="1">
      <c r="A17" s="175"/>
      <c r="B17" s="176"/>
      <c r="C17" s="176"/>
      <c r="D17" s="176"/>
      <c r="E17" s="176"/>
      <c r="F17" s="176"/>
      <c r="G17" s="176"/>
      <c r="H17" s="176"/>
    </row>
    <row r="18" spans="1:13">
      <c r="A18" s="175"/>
      <c r="B18" s="176"/>
      <c r="C18" s="176"/>
      <c r="D18" s="176"/>
      <c r="E18" s="176"/>
      <c r="F18" s="176"/>
      <c r="G18" s="176"/>
      <c r="H18" s="176"/>
      <c r="L18" t="s">
        <v>157</v>
      </c>
    </row>
    <row r="19" spans="1:13">
      <c r="A19" s="175"/>
      <c r="B19" s="176"/>
      <c r="C19" s="176"/>
      <c r="D19" s="176"/>
      <c r="E19" s="176"/>
      <c r="F19" s="176"/>
      <c r="G19" s="176"/>
      <c r="H19" s="176"/>
      <c r="K19" t="s">
        <v>0</v>
      </c>
      <c r="L19" t="s">
        <v>162</v>
      </c>
      <c r="M19">
        <f>AVERAGE(H3,M3,R3)</f>
        <v>1607.4462484132948</v>
      </c>
    </row>
    <row r="20" spans="1:13">
      <c r="A20" s="175"/>
      <c r="B20" s="176"/>
      <c r="C20" s="176"/>
      <c r="D20" s="176"/>
      <c r="E20" s="176"/>
      <c r="F20" s="176"/>
      <c r="G20" s="176"/>
      <c r="H20" s="176"/>
      <c r="K20" t="s">
        <v>4</v>
      </c>
      <c r="L20" t="s">
        <v>162</v>
      </c>
      <c r="M20">
        <f>AVERAGE(H4,M4,R3)</f>
        <v>1494.7538462362947</v>
      </c>
    </row>
    <row r="21" spans="1:13">
      <c r="A21" s="175"/>
      <c r="B21" s="176"/>
      <c r="C21" s="176"/>
      <c r="D21" s="176"/>
      <c r="E21" s="176"/>
      <c r="F21" s="176"/>
      <c r="G21" s="176"/>
      <c r="H21" s="176"/>
    </row>
    <row r="22" spans="1:13">
      <c r="A22" s="175"/>
      <c r="B22" s="176"/>
      <c r="C22" s="176"/>
      <c r="D22" s="176"/>
      <c r="E22" s="176"/>
      <c r="F22" s="176"/>
      <c r="G22" s="176"/>
      <c r="H22" s="176"/>
    </row>
    <row r="23" spans="1:13">
      <c r="A23" s="175"/>
      <c r="B23" s="176"/>
      <c r="C23" s="176"/>
      <c r="D23" s="176"/>
      <c r="E23" s="176"/>
      <c r="F23" s="176"/>
      <c r="G23" s="176"/>
      <c r="H23" s="176"/>
    </row>
    <row r="24" spans="1:13">
      <c r="A24" s="175"/>
      <c r="B24" s="176"/>
      <c r="C24" s="176"/>
      <c r="D24" s="176"/>
      <c r="E24" s="176"/>
      <c r="F24" s="176"/>
      <c r="G24" s="176"/>
      <c r="H24" s="176"/>
    </row>
    <row r="25" spans="1:13">
      <c r="A25" s="175"/>
      <c r="B25" s="176"/>
      <c r="C25" s="176"/>
      <c r="D25" s="176"/>
      <c r="E25" s="176"/>
      <c r="F25" s="176"/>
      <c r="G25" s="176"/>
      <c r="H25" s="176"/>
    </row>
    <row r="26" spans="1:13">
      <c r="A26" s="175"/>
      <c r="B26" s="176"/>
      <c r="C26" s="176"/>
      <c r="D26" s="176"/>
      <c r="E26" s="176"/>
      <c r="F26" s="176"/>
      <c r="G26" s="176"/>
      <c r="H26" s="176"/>
    </row>
    <row r="27" spans="1:13">
      <c r="A27" s="175"/>
      <c r="B27" s="176"/>
      <c r="C27" s="176"/>
      <c r="D27" s="176"/>
      <c r="E27" s="176"/>
      <c r="F27" s="176"/>
      <c r="G27" s="176"/>
      <c r="H27" s="176"/>
    </row>
    <row r="28" spans="1:13">
      <c r="A28" s="175"/>
      <c r="B28" s="176"/>
      <c r="C28" s="176"/>
      <c r="D28" s="176"/>
      <c r="E28" s="176"/>
      <c r="F28" s="176"/>
      <c r="G28" s="176"/>
      <c r="H28" s="176"/>
    </row>
    <row r="29" spans="1:13">
      <c r="A29" s="175"/>
      <c r="B29" s="176"/>
      <c r="C29" s="176"/>
      <c r="D29" s="176"/>
      <c r="E29" s="176"/>
      <c r="F29" s="176"/>
      <c r="G29" s="176"/>
      <c r="H29" s="176"/>
    </row>
    <row r="30" spans="1:13">
      <c r="A30" s="175"/>
      <c r="B30" s="176"/>
      <c r="C30" s="176"/>
      <c r="D30" s="176"/>
      <c r="E30" s="176"/>
      <c r="F30" s="176"/>
      <c r="G30" s="176"/>
      <c r="H30" s="176"/>
    </row>
    <row r="31" spans="1:13">
      <c r="A31" s="175"/>
      <c r="B31" s="176"/>
      <c r="C31" s="176"/>
      <c r="D31" s="176"/>
      <c r="E31" s="176"/>
      <c r="F31" s="176"/>
      <c r="G31" s="176"/>
      <c r="H31" s="176"/>
    </row>
    <row r="32" spans="1:13">
      <c r="A32" t="s">
        <v>14</v>
      </c>
      <c r="E32" s="57"/>
      <c r="F32" s="57"/>
      <c r="G32" s="57"/>
    </row>
    <row r="33" spans="1:7">
      <c r="A33" t="s">
        <v>15</v>
      </c>
      <c r="F33" s="57"/>
      <c r="G33" s="57"/>
    </row>
  </sheetData>
  <mergeCells count="11">
    <mergeCell ref="A15:H31"/>
    <mergeCell ref="A1:D1"/>
    <mergeCell ref="F3:G3"/>
    <mergeCell ref="F4:G4"/>
    <mergeCell ref="F1:I2"/>
    <mergeCell ref="P1:S2"/>
    <mergeCell ref="P3:Q3"/>
    <mergeCell ref="P4:Q4"/>
    <mergeCell ref="K1:N2"/>
    <mergeCell ref="K3:L3"/>
    <mergeCell ref="K4:L4"/>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election activeCell="H23" sqref="H23"/>
    </sheetView>
  </sheetViews>
  <sheetFormatPr baseColWidth="10" defaultColWidth="11" defaultRowHeight="15" x14ac:dyDescent="0"/>
  <cols>
    <col min="1" max="1" width="25.33203125" customWidth="1"/>
    <col min="2" max="2" width="13.1640625" customWidth="1"/>
    <col min="3" max="4" width="16.1640625" bestFit="1" customWidth="1"/>
    <col min="7" max="7" width="14" customWidth="1"/>
    <col min="11" max="11" width="16.1640625" customWidth="1"/>
    <col min="12" max="12" width="16" customWidth="1"/>
    <col min="13" max="13" width="13.83203125" customWidth="1"/>
  </cols>
  <sheetData>
    <row r="1" spans="1:13" ht="18">
      <c r="A1" s="199" t="s">
        <v>16</v>
      </c>
      <c r="B1" s="199"/>
      <c r="C1" s="199"/>
      <c r="G1" s="200" t="s">
        <v>18</v>
      </c>
      <c r="H1" s="201"/>
      <c r="I1" s="202"/>
      <c r="K1" t="s">
        <v>110</v>
      </c>
    </row>
    <row r="2" spans="1:13">
      <c r="B2" s="87" t="s">
        <v>169</v>
      </c>
      <c r="C2" s="11" t="s">
        <v>170</v>
      </c>
      <c r="D2" s="11" t="s">
        <v>168</v>
      </c>
      <c r="E2" s="11"/>
      <c r="G2" s="21"/>
      <c r="H2" s="47" t="s">
        <v>21</v>
      </c>
      <c r="I2" s="48" t="s">
        <v>22</v>
      </c>
      <c r="K2" t="s">
        <v>111</v>
      </c>
      <c r="L2" t="s">
        <v>112</v>
      </c>
      <c r="M2" t="s">
        <v>113</v>
      </c>
    </row>
    <row r="3" spans="1:13">
      <c r="A3" s="40" t="s">
        <v>24</v>
      </c>
      <c r="B3" s="89">
        <f>1.5*I5</f>
        <v>185.32799984458566</v>
      </c>
      <c r="C3" s="91">
        <f>1*I5</f>
        <v>123.55199989639044</v>
      </c>
      <c r="D3" s="92">
        <f>0.5*I5</f>
        <v>61.775999948195221</v>
      </c>
      <c r="E3" s="93"/>
      <c r="G3" s="21" t="s">
        <v>19</v>
      </c>
      <c r="H3" s="143">
        <f>Inputs!A49</f>
        <v>64.86370891</v>
      </c>
      <c r="I3" s="96">
        <f>2.20462262*H3</f>
        <v>142.99999988008153</v>
      </c>
      <c r="K3" t="s">
        <v>114</v>
      </c>
      <c r="L3" t="s">
        <v>115</v>
      </c>
      <c r="M3" t="s">
        <v>116</v>
      </c>
    </row>
    <row r="4" spans="1:13">
      <c r="A4" s="22" t="s">
        <v>25</v>
      </c>
      <c r="B4" s="90">
        <f>0.45*I3</f>
        <v>64.349999946036689</v>
      </c>
      <c r="C4" s="88"/>
      <c r="D4" s="88"/>
      <c r="E4" s="88"/>
      <c r="G4" s="21" t="s">
        <v>20</v>
      </c>
      <c r="H4" s="49">
        <f>Inputs!B10/100</f>
        <v>0.13600000000000001</v>
      </c>
      <c r="I4" s="97"/>
      <c r="K4" t="s">
        <v>117</v>
      </c>
      <c r="L4" t="s">
        <v>118</v>
      </c>
      <c r="M4" t="s">
        <v>119</v>
      </c>
    </row>
    <row r="5" spans="1:13">
      <c r="G5" s="22" t="s">
        <v>23</v>
      </c>
      <c r="H5" s="94">
        <f>(1-H4)*H3</f>
        <v>56.042244498240002</v>
      </c>
      <c r="I5" s="95">
        <f>(1-H4)*I3</f>
        <v>123.55199989639044</v>
      </c>
      <c r="K5" t="s">
        <v>120</v>
      </c>
      <c r="L5" t="s">
        <v>121</v>
      </c>
      <c r="M5" t="s">
        <v>122</v>
      </c>
    </row>
    <row r="6" spans="1:13">
      <c r="K6" t="s">
        <v>123</v>
      </c>
      <c r="L6" t="s">
        <v>124</v>
      </c>
      <c r="M6" t="s">
        <v>125</v>
      </c>
    </row>
    <row r="7" spans="1:13">
      <c r="A7" s="98"/>
      <c r="K7" t="s">
        <v>126</v>
      </c>
      <c r="L7" t="s">
        <v>127</v>
      </c>
      <c r="M7" t="s">
        <v>128</v>
      </c>
    </row>
    <row r="8" spans="1:13">
      <c r="A8" s="99"/>
    </row>
    <row r="11" spans="1:13">
      <c r="A11" s="41" t="s">
        <v>26</v>
      </c>
      <c r="B11" s="30">
        <f>4*B3</f>
        <v>741.31199937834265</v>
      </c>
      <c r="C11" s="30">
        <f t="shared" ref="C11:D11" si="0">4*C3</f>
        <v>494.20799958556177</v>
      </c>
      <c r="D11" s="30">
        <f t="shared" si="0"/>
        <v>247.10399979278088</v>
      </c>
    </row>
    <row r="12" spans="1:13">
      <c r="A12" s="42" t="s">
        <v>27</v>
      </c>
      <c r="B12" s="44">
        <f>9*$B$4</f>
        <v>579.14999951433015</v>
      </c>
      <c r="C12" s="44">
        <f t="shared" ref="C12:D12" si="1">9*$B$4</f>
        <v>579.14999951433015</v>
      </c>
      <c r="D12" s="44">
        <f t="shared" si="1"/>
        <v>579.14999951433015</v>
      </c>
    </row>
    <row r="13" spans="1:13">
      <c r="A13" s="45" t="s">
        <v>28</v>
      </c>
      <c r="B13" s="46">
        <f>B11+B12</f>
        <v>1320.4619988926729</v>
      </c>
      <c r="C13" s="46">
        <f t="shared" ref="C13:D13" si="2">C11+C12</f>
        <v>1073.3579990998919</v>
      </c>
      <c r="D13" s="46">
        <f t="shared" si="2"/>
        <v>826.25399930711103</v>
      </c>
    </row>
    <row r="14" spans="1:13">
      <c r="A14" s="86"/>
      <c r="B14" s="43"/>
      <c r="C14" s="43"/>
      <c r="D14" s="43"/>
    </row>
    <row r="15" spans="1:13">
      <c r="A15" s="176"/>
      <c r="B15" s="176"/>
      <c r="C15" s="176"/>
      <c r="D15" s="176"/>
    </row>
  </sheetData>
  <mergeCells count="3">
    <mergeCell ref="A15:D15"/>
    <mergeCell ref="A1:C1"/>
    <mergeCell ref="G1:I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zoomScale="85" zoomScaleNormal="85" zoomScalePageLayoutView="85" workbookViewId="0">
      <pane ySplit="1" topLeftCell="A2" activePane="bottomLeft" state="frozen"/>
      <selection pane="bottomLeft" activeCell="C139" sqref="C139"/>
    </sheetView>
  </sheetViews>
  <sheetFormatPr baseColWidth="10" defaultColWidth="11" defaultRowHeight="15" outlineLevelRow="1" x14ac:dyDescent="0"/>
  <cols>
    <col min="1" max="1" width="60.83203125" bestFit="1" customWidth="1"/>
    <col min="3" max="3" width="16.1640625" customWidth="1"/>
    <col min="7" max="7" width="12.6640625" customWidth="1"/>
    <col min="8" max="8" width="12.5" customWidth="1"/>
    <col min="10" max="10" width="13.33203125" bestFit="1" customWidth="1"/>
  </cols>
  <sheetData>
    <row r="1" spans="1:10">
      <c r="A1" t="s">
        <v>29</v>
      </c>
      <c r="B1" t="s">
        <v>35</v>
      </c>
      <c r="C1" t="s">
        <v>36</v>
      </c>
      <c r="D1" t="s">
        <v>17</v>
      </c>
      <c r="E1" t="s">
        <v>30</v>
      </c>
      <c r="F1" t="s">
        <v>31</v>
      </c>
      <c r="G1" t="s">
        <v>33</v>
      </c>
      <c r="H1" t="s">
        <v>32</v>
      </c>
      <c r="I1" t="s">
        <v>37</v>
      </c>
      <c r="J1" t="s">
        <v>56</v>
      </c>
    </row>
    <row r="2" spans="1:10">
      <c r="A2" t="s">
        <v>34</v>
      </c>
      <c r="B2">
        <v>444</v>
      </c>
      <c r="C2">
        <f>0.238845897*B2</f>
        <v>106.047578268</v>
      </c>
      <c r="D2">
        <v>24</v>
      </c>
      <c r="E2">
        <v>0</v>
      </c>
      <c r="F2">
        <v>0</v>
      </c>
      <c r="G2">
        <v>1</v>
      </c>
      <c r="H2">
        <v>0</v>
      </c>
      <c r="I2">
        <v>50</v>
      </c>
      <c r="J2" s="13">
        <v>4</v>
      </c>
    </row>
    <row r="3" spans="1:10">
      <c r="A3" t="s">
        <v>43</v>
      </c>
      <c r="B3">
        <v>40</v>
      </c>
      <c r="C3">
        <f>0.238845897*B3</f>
        <v>9.5538358799999994</v>
      </c>
      <c r="D3">
        <v>1</v>
      </c>
      <c r="E3">
        <v>1</v>
      </c>
      <c r="F3">
        <v>0</v>
      </c>
      <c r="G3">
        <v>1</v>
      </c>
      <c r="H3">
        <v>0</v>
      </c>
      <c r="I3">
        <v>0</v>
      </c>
      <c r="J3" s="13"/>
    </row>
    <row r="4" spans="1:10">
      <c r="A4" t="s">
        <v>38</v>
      </c>
      <c r="B4">
        <v>689</v>
      </c>
      <c r="C4">
        <v>164</v>
      </c>
      <c r="D4">
        <v>6</v>
      </c>
      <c r="E4">
        <v>3.3</v>
      </c>
      <c r="F4">
        <v>0.6</v>
      </c>
      <c r="G4">
        <v>27.5</v>
      </c>
      <c r="H4">
        <v>7.4</v>
      </c>
      <c r="I4">
        <v>4.8</v>
      </c>
      <c r="J4" s="13"/>
    </row>
    <row r="5" spans="1:10">
      <c r="A5" t="s">
        <v>39</v>
      </c>
      <c r="B5">
        <v>483</v>
      </c>
      <c r="C5">
        <f>0.238845897*B5</f>
        <v>115.362568251</v>
      </c>
      <c r="D5">
        <v>24.1</v>
      </c>
      <c r="E5">
        <v>0</v>
      </c>
      <c r="F5">
        <v>0</v>
      </c>
      <c r="G5">
        <v>1</v>
      </c>
      <c r="H5">
        <v>0</v>
      </c>
      <c r="I5">
        <v>360</v>
      </c>
      <c r="J5" s="13"/>
    </row>
    <row r="6" spans="1:10">
      <c r="A6" t="s">
        <v>46</v>
      </c>
      <c r="B6">
        <v>581</v>
      </c>
      <c r="C6">
        <f>0.238845897*B6</f>
        <v>138.76946615700001</v>
      </c>
      <c r="D6">
        <v>12.7</v>
      </c>
      <c r="E6">
        <v>10.3</v>
      </c>
      <c r="F6">
        <v>3.4</v>
      </c>
      <c r="G6">
        <v>1.4</v>
      </c>
      <c r="I6">
        <v>141</v>
      </c>
      <c r="J6" s="13"/>
    </row>
    <row r="7" spans="1:10">
      <c r="A7" t="s">
        <v>47</v>
      </c>
      <c r="B7">
        <v>1080</v>
      </c>
      <c r="C7">
        <v>258</v>
      </c>
      <c r="D7">
        <v>38.299999999999997</v>
      </c>
      <c r="E7">
        <v>10.4</v>
      </c>
      <c r="F7">
        <v>2.9</v>
      </c>
      <c r="G7">
        <v>0</v>
      </c>
      <c r="H7">
        <v>0</v>
      </c>
      <c r="I7">
        <v>0</v>
      </c>
      <c r="J7" s="13"/>
    </row>
    <row r="8" spans="1:10">
      <c r="A8" t="s">
        <v>45</v>
      </c>
      <c r="B8">
        <v>860</v>
      </c>
      <c r="C8">
        <f>0.238845897*B8</f>
        <v>205.40747142000001</v>
      </c>
      <c r="D8">
        <v>5.0999999999999996</v>
      </c>
      <c r="E8">
        <v>2.6</v>
      </c>
      <c r="F8">
        <v>1</v>
      </c>
      <c r="G8">
        <v>37.4</v>
      </c>
      <c r="H8">
        <v>5</v>
      </c>
      <c r="I8">
        <v>360</v>
      </c>
      <c r="J8" s="13"/>
    </row>
    <row r="9" spans="1:10">
      <c r="A9" t="s">
        <v>276</v>
      </c>
      <c r="C9">
        <v>278</v>
      </c>
      <c r="D9">
        <v>7</v>
      </c>
      <c r="G9">
        <v>63</v>
      </c>
      <c r="H9">
        <v>7</v>
      </c>
      <c r="J9" s="13"/>
    </row>
    <row r="10" spans="1:10">
      <c r="A10" t="s">
        <v>44</v>
      </c>
      <c r="B10">
        <v>810</v>
      </c>
      <c r="C10">
        <f>0.238845897*B10</f>
        <v>193.46517657000001</v>
      </c>
      <c r="D10">
        <v>7.6</v>
      </c>
      <c r="E10">
        <v>16.7</v>
      </c>
      <c r="F10">
        <v>1.2</v>
      </c>
      <c r="G10">
        <v>2.1</v>
      </c>
      <c r="H10">
        <v>3.5</v>
      </c>
      <c r="I10">
        <v>1</v>
      </c>
      <c r="J10" s="13"/>
    </row>
    <row r="11" spans="1:10">
      <c r="A11" t="s">
        <v>134</v>
      </c>
      <c r="B11">
        <v>699</v>
      </c>
      <c r="C11">
        <v>176</v>
      </c>
      <c r="D11">
        <v>6.6</v>
      </c>
      <c r="E11">
        <v>1.2</v>
      </c>
      <c r="F11">
        <v>0.6</v>
      </c>
      <c r="G11">
        <v>36.6</v>
      </c>
      <c r="H11">
        <v>1.7</v>
      </c>
      <c r="I11">
        <v>293.5</v>
      </c>
      <c r="J11" s="13">
        <v>2</v>
      </c>
    </row>
    <row r="12" spans="1:10">
      <c r="A12" t="s">
        <v>135</v>
      </c>
      <c r="B12">
        <v>313</v>
      </c>
      <c r="C12">
        <v>76</v>
      </c>
      <c r="D12">
        <v>7.0000000000000007E-2</v>
      </c>
      <c r="E12">
        <v>8.4</v>
      </c>
      <c r="F12">
        <v>3.3</v>
      </c>
      <c r="G12">
        <v>7.0000000000000007E-2</v>
      </c>
      <c r="H12">
        <v>0</v>
      </c>
      <c r="I12">
        <v>4.5</v>
      </c>
      <c r="J12" s="13">
        <v>2</v>
      </c>
    </row>
    <row r="13" spans="1:10">
      <c r="A13" t="s">
        <v>136</v>
      </c>
      <c r="B13">
        <v>169</v>
      </c>
      <c r="C13">
        <v>40</v>
      </c>
      <c r="D13">
        <v>0.1</v>
      </c>
      <c r="E13">
        <v>0.1</v>
      </c>
      <c r="G13">
        <v>9.8000000000000007</v>
      </c>
      <c r="H13">
        <v>0.1</v>
      </c>
      <c r="I13">
        <v>2</v>
      </c>
      <c r="J13" s="13">
        <v>2</v>
      </c>
    </row>
    <row r="14" spans="1:10">
      <c r="A14" t="s">
        <v>142</v>
      </c>
      <c r="B14" s="59">
        <f>4.1868*C14</f>
        <v>368.4384</v>
      </c>
      <c r="C14">
        <v>88</v>
      </c>
      <c r="D14">
        <f>19</f>
        <v>19</v>
      </c>
      <c r="E14">
        <v>1.3</v>
      </c>
      <c r="F14">
        <v>0.7</v>
      </c>
      <c r="G14">
        <v>0</v>
      </c>
      <c r="H14">
        <v>0</v>
      </c>
      <c r="I14">
        <v>667</v>
      </c>
      <c r="J14" s="13"/>
    </row>
    <row r="15" spans="1:10">
      <c r="A15" t="s">
        <v>50</v>
      </c>
      <c r="B15">
        <v>645</v>
      </c>
      <c r="C15">
        <v>154</v>
      </c>
      <c r="D15">
        <v>19</v>
      </c>
      <c r="E15">
        <v>9</v>
      </c>
      <c r="F15">
        <v>3</v>
      </c>
      <c r="G15">
        <v>0</v>
      </c>
      <c r="H15">
        <v>0</v>
      </c>
      <c r="I15">
        <v>62</v>
      </c>
      <c r="J15" s="13"/>
    </row>
    <row r="16" spans="1:10">
      <c r="A16" t="s">
        <v>109</v>
      </c>
      <c r="B16" s="59">
        <f>4.1868*C16</f>
        <v>1004.832</v>
      </c>
      <c r="C16">
        <v>240</v>
      </c>
      <c r="D16">
        <v>28.1</v>
      </c>
      <c r="E16">
        <v>14.2</v>
      </c>
      <c r="F16">
        <v>0</v>
      </c>
      <c r="G16">
        <v>0</v>
      </c>
      <c r="H16">
        <v>0</v>
      </c>
      <c r="I16">
        <v>0.1</v>
      </c>
      <c r="J16" s="13"/>
    </row>
    <row r="17" spans="1:10">
      <c r="A17" t="s">
        <v>277</v>
      </c>
      <c r="B17" s="59"/>
      <c r="C17">
        <v>249</v>
      </c>
      <c r="D17">
        <v>27</v>
      </c>
      <c r="E17">
        <v>15</v>
      </c>
      <c r="F17">
        <v>5.7</v>
      </c>
      <c r="J17" s="13"/>
    </row>
    <row r="18" spans="1:10">
      <c r="A18" t="s">
        <v>48</v>
      </c>
      <c r="B18">
        <v>746</v>
      </c>
      <c r="C18">
        <v>178.3</v>
      </c>
      <c r="D18">
        <v>31.9</v>
      </c>
      <c r="E18">
        <v>5.5</v>
      </c>
      <c r="F18">
        <v>1.8</v>
      </c>
      <c r="G18">
        <v>0</v>
      </c>
      <c r="H18">
        <v>0</v>
      </c>
      <c r="I18">
        <v>49</v>
      </c>
      <c r="J18" s="13"/>
    </row>
    <row r="19" spans="1:10">
      <c r="A19" t="s">
        <v>49</v>
      </c>
      <c r="B19">
        <v>863</v>
      </c>
      <c r="C19">
        <v>206.3</v>
      </c>
      <c r="D19">
        <v>30.3</v>
      </c>
      <c r="E19">
        <v>9.4</v>
      </c>
      <c r="F19">
        <v>3.6</v>
      </c>
      <c r="G19">
        <v>0</v>
      </c>
      <c r="H19">
        <v>0</v>
      </c>
      <c r="I19">
        <v>47</v>
      </c>
      <c r="J19" s="13"/>
    </row>
    <row r="20" spans="1:10">
      <c r="A20" t="s">
        <v>129</v>
      </c>
      <c r="B20">
        <v>719</v>
      </c>
      <c r="C20">
        <v>172</v>
      </c>
      <c r="D20">
        <v>29.6</v>
      </c>
      <c r="E20">
        <v>5.0999999999999996</v>
      </c>
      <c r="F20">
        <v>1.9</v>
      </c>
      <c r="G20">
        <v>0</v>
      </c>
      <c r="H20">
        <v>0</v>
      </c>
      <c r="I20">
        <v>0</v>
      </c>
      <c r="J20" s="13"/>
    </row>
    <row r="21" spans="1:10">
      <c r="A21" t="s">
        <v>278</v>
      </c>
      <c r="B21">
        <v>355</v>
      </c>
      <c r="C21">
        <f>0.238845897*B21</f>
        <v>84.790293434999995</v>
      </c>
      <c r="D21">
        <v>10</v>
      </c>
      <c r="E21">
        <v>2.2000000000000002</v>
      </c>
      <c r="F21">
        <v>1.5</v>
      </c>
      <c r="G21">
        <v>6.1</v>
      </c>
      <c r="H21">
        <v>0</v>
      </c>
      <c r="I21">
        <v>300</v>
      </c>
      <c r="J21" s="13"/>
    </row>
    <row r="22" spans="1:10">
      <c r="J22" s="14"/>
    </row>
    <row r="23" spans="1:10">
      <c r="A23" s="5" t="s">
        <v>51</v>
      </c>
      <c r="B23" s="15"/>
      <c r="C23" s="15"/>
      <c r="D23" s="15"/>
      <c r="E23" s="15"/>
      <c r="F23" s="15"/>
      <c r="G23" s="15"/>
      <c r="H23" s="15"/>
      <c r="I23" s="15"/>
      <c r="J23" s="16"/>
    </row>
    <row r="24" spans="1:10">
      <c r="A24" s="67" t="s">
        <v>141</v>
      </c>
      <c r="B24" s="69">
        <f>C24*4.1868</f>
        <v>2478.5855999999999</v>
      </c>
      <c r="C24" s="66">
        <v>592</v>
      </c>
      <c r="D24" s="67">
        <v>48</v>
      </c>
      <c r="E24" s="67">
        <v>35</v>
      </c>
      <c r="F24" s="67">
        <v>10</v>
      </c>
      <c r="G24" s="67">
        <v>20</v>
      </c>
      <c r="H24" s="67">
        <v>0</v>
      </c>
      <c r="I24" s="67">
        <v>2973</v>
      </c>
      <c r="J24" s="68"/>
    </row>
    <row r="25" spans="1:10">
      <c r="A25" s="109" t="s">
        <v>54</v>
      </c>
      <c r="B25" s="110">
        <v>4310</v>
      </c>
      <c r="C25" s="109">
        <f>0.238845897*B25</f>
        <v>1029.4258160700001</v>
      </c>
      <c r="D25" s="109">
        <v>37.5</v>
      </c>
      <c r="E25" s="109">
        <v>58.6</v>
      </c>
      <c r="F25" s="109">
        <v>19.600000000000001</v>
      </c>
      <c r="G25" s="109">
        <v>89.8</v>
      </c>
      <c r="H25" s="109"/>
      <c r="I25" s="109">
        <v>1310</v>
      </c>
      <c r="J25" s="13"/>
    </row>
    <row r="26" spans="1:10">
      <c r="A26" s="109" t="s">
        <v>137</v>
      </c>
      <c r="B26" s="110">
        <v>594</v>
      </c>
      <c r="C26" s="109">
        <v>142</v>
      </c>
      <c r="D26" s="109">
        <v>16.899999999999999</v>
      </c>
      <c r="E26" s="109">
        <v>7.6</v>
      </c>
      <c r="F26" s="109">
        <v>2.6</v>
      </c>
      <c r="G26" s="109">
        <v>1.6</v>
      </c>
      <c r="H26" s="109">
        <v>0</v>
      </c>
      <c r="I26" s="109">
        <v>95</v>
      </c>
      <c r="J26" s="13"/>
    </row>
    <row r="27" spans="1:10">
      <c r="A27" s="109" t="s">
        <v>138</v>
      </c>
      <c r="B27" s="110">
        <f>4.1868*C27</f>
        <v>653.14080000000001</v>
      </c>
      <c r="C27" s="109">
        <v>156</v>
      </c>
      <c r="D27" s="109">
        <v>6.8</v>
      </c>
      <c r="E27" s="109">
        <v>4.2</v>
      </c>
      <c r="F27" s="109">
        <v>0</v>
      </c>
      <c r="G27" s="109">
        <v>23</v>
      </c>
      <c r="H27" s="109">
        <v>0</v>
      </c>
      <c r="I27" s="109">
        <v>0</v>
      </c>
      <c r="J27" s="13"/>
    </row>
    <row r="28" spans="1:10">
      <c r="A28" s="109"/>
      <c r="B28" s="110"/>
      <c r="C28" s="109"/>
      <c r="D28" s="109"/>
      <c r="E28" s="109"/>
      <c r="F28" s="109"/>
      <c r="G28" s="109"/>
      <c r="H28" s="109"/>
      <c r="I28" s="109"/>
      <c r="J28" s="13"/>
    </row>
    <row r="29" spans="1:10">
      <c r="A29" s="125" t="s">
        <v>182</v>
      </c>
      <c r="B29" s="115"/>
      <c r="C29" s="115"/>
      <c r="D29" s="115"/>
      <c r="E29" s="115"/>
      <c r="F29" s="115"/>
      <c r="G29" s="115"/>
      <c r="H29" s="115"/>
      <c r="I29" s="115"/>
      <c r="J29" s="13"/>
    </row>
    <row r="30" spans="1:10" outlineLevel="1">
      <c r="A30" s="111" t="s">
        <v>183</v>
      </c>
      <c r="B30" s="111"/>
      <c r="C30" s="116">
        <v>249</v>
      </c>
      <c r="D30" s="116">
        <v>12</v>
      </c>
      <c r="E30" s="116">
        <v>8</v>
      </c>
      <c r="F30" s="116">
        <v>4.0999999999999996</v>
      </c>
      <c r="G30" s="116">
        <v>33</v>
      </c>
      <c r="H30" s="116">
        <v>3</v>
      </c>
      <c r="I30" s="116">
        <v>480</v>
      </c>
      <c r="J30" s="13"/>
    </row>
    <row r="31" spans="1:10" outlineLevel="1">
      <c r="A31" s="112" t="s">
        <v>184</v>
      </c>
      <c r="B31" s="112"/>
      <c r="C31" s="117">
        <v>298</v>
      </c>
      <c r="D31" s="117">
        <v>14</v>
      </c>
      <c r="E31" s="117">
        <v>12</v>
      </c>
      <c r="F31" s="117">
        <v>6.8</v>
      </c>
      <c r="G31" s="117">
        <v>33</v>
      </c>
      <c r="H31" s="117">
        <v>3</v>
      </c>
      <c r="I31" s="117">
        <v>720</v>
      </c>
      <c r="J31" s="13"/>
    </row>
    <row r="32" spans="1:10" outlineLevel="1">
      <c r="A32" s="111" t="s">
        <v>185</v>
      </c>
      <c r="B32" s="111"/>
      <c r="C32" s="116">
        <v>433</v>
      </c>
      <c r="D32" s="116">
        <v>25</v>
      </c>
      <c r="E32" s="116">
        <v>22</v>
      </c>
      <c r="F32" s="116">
        <v>12.7</v>
      </c>
      <c r="G32" s="116">
        <v>33</v>
      </c>
      <c r="H32" s="116">
        <v>4</v>
      </c>
      <c r="I32" s="116">
        <v>1080</v>
      </c>
      <c r="J32" s="13"/>
    </row>
    <row r="33" spans="1:10" outlineLevel="1">
      <c r="A33" s="112" t="s">
        <v>186</v>
      </c>
      <c r="B33" s="112"/>
      <c r="C33" s="117">
        <v>522</v>
      </c>
      <c r="D33" s="117">
        <v>24</v>
      </c>
      <c r="E33" s="117">
        <v>26</v>
      </c>
      <c r="F33" s="117">
        <v>11.5</v>
      </c>
      <c r="G33" s="117">
        <v>49</v>
      </c>
      <c r="H33" s="117">
        <v>5</v>
      </c>
      <c r="I33" s="117">
        <v>970</v>
      </c>
      <c r="J33" s="13"/>
    </row>
    <row r="34" spans="1:10" outlineLevel="1">
      <c r="A34" s="112" t="s">
        <v>187</v>
      </c>
      <c r="B34" s="112"/>
      <c r="C34" s="117">
        <v>331</v>
      </c>
      <c r="D34" s="117">
        <v>18</v>
      </c>
      <c r="E34" s="117">
        <v>15</v>
      </c>
      <c r="F34" s="117">
        <v>5.6</v>
      </c>
      <c r="G34" s="117">
        <v>16</v>
      </c>
      <c r="H34" s="117">
        <v>1</v>
      </c>
      <c r="I34" s="117">
        <v>530</v>
      </c>
      <c r="J34" s="13"/>
    </row>
    <row r="35" spans="1:10" outlineLevel="1">
      <c r="A35" s="111" t="s">
        <v>53</v>
      </c>
      <c r="B35" s="111"/>
      <c r="C35" s="116">
        <v>395</v>
      </c>
      <c r="D35" s="116">
        <v>14</v>
      </c>
      <c r="E35" s="116">
        <v>18</v>
      </c>
      <c r="F35" s="116">
        <v>5.2</v>
      </c>
      <c r="G35" s="116">
        <v>44</v>
      </c>
      <c r="H35" s="116">
        <v>3</v>
      </c>
      <c r="I35" s="116">
        <v>770</v>
      </c>
      <c r="J35" s="13"/>
    </row>
    <row r="36" spans="1:10" outlineLevel="1">
      <c r="A36" s="112" t="s">
        <v>188</v>
      </c>
      <c r="B36" s="112"/>
      <c r="C36" s="117">
        <v>585</v>
      </c>
      <c r="D36" s="117">
        <v>23</v>
      </c>
      <c r="E36" s="117">
        <v>26</v>
      </c>
      <c r="F36" s="117">
        <v>7.8</v>
      </c>
      <c r="G36" s="117">
        <v>65</v>
      </c>
      <c r="H36" s="117">
        <v>3</v>
      </c>
      <c r="I36" s="117">
        <v>1320</v>
      </c>
      <c r="J36" s="13"/>
    </row>
    <row r="37" spans="1:10" outlineLevel="1">
      <c r="A37" s="111" t="s">
        <v>189</v>
      </c>
      <c r="B37" s="111"/>
      <c r="C37" s="116">
        <v>497</v>
      </c>
      <c r="D37" s="116">
        <v>31</v>
      </c>
      <c r="E37" s="116">
        <v>34</v>
      </c>
      <c r="F37" s="116">
        <v>11.2</v>
      </c>
      <c r="G37" s="116">
        <v>16</v>
      </c>
      <c r="H37" s="116">
        <v>1</v>
      </c>
      <c r="I37" s="116">
        <v>1100</v>
      </c>
      <c r="J37" s="13"/>
    </row>
    <row r="38" spans="1:10" outlineLevel="1">
      <c r="A38" s="112" t="s">
        <v>190</v>
      </c>
      <c r="B38" s="112"/>
      <c r="C38" s="117">
        <v>695</v>
      </c>
      <c r="D38" s="117">
        <v>39</v>
      </c>
      <c r="E38" s="117">
        <v>38</v>
      </c>
      <c r="F38" s="117">
        <v>18</v>
      </c>
      <c r="G38" s="117">
        <v>50</v>
      </c>
      <c r="H38" s="117">
        <v>7</v>
      </c>
      <c r="I38" s="117">
        <v>1210</v>
      </c>
      <c r="J38" s="13"/>
    </row>
    <row r="39" spans="1:10" outlineLevel="1">
      <c r="A39" s="111" t="s">
        <v>191</v>
      </c>
      <c r="B39" s="111"/>
      <c r="C39" s="116">
        <v>924</v>
      </c>
      <c r="D39" s="116">
        <v>42</v>
      </c>
      <c r="E39" s="116">
        <v>42</v>
      </c>
      <c r="F39" s="116">
        <v>13.6</v>
      </c>
      <c r="G39" s="116">
        <v>96</v>
      </c>
      <c r="H39" s="116">
        <v>4</v>
      </c>
      <c r="I39" s="116">
        <v>2280</v>
      </c>
      <c r="J39" s="13"/>
    </row>
    <row r="40" spans="1:10" outlineLevel="1">
      <c r="A40" s="112" t="s">
        <v>52</v>
      </c>
      <c r="B40" s="112"/>
      <c r="C40" s="117">
        <v>508</v>
      </c>
      <c r="D40" s="117">
        <v>28</v>
      </c>
      <c r="E40" s="117">
        <v>26</v>
      </c>
      <c r="F40" s="117">
        <v>7.4</v>
      </c>
      <c r="G40" s="117">
        <v>37</v>
      </c>
      <c r="H40" s="117">
        <v>5</v>
      </c>
      <c r="I40" s="117">
        <v>1031</v>
      </c>
      <c r="J40" s="13"/>
    </row>
    <row r="41" spans="1:10" outlineLevel="1">
      <c r="A41" s="111" t="s">
        <v>192</v>
      </c>
      <c r="B41" s="111"/>
      <c r="C41" s="116">
        <v>811</v>
      </c>
      <c r="D41" s="116">
        <v>53</v>
      </c>
      <c r="E41" s="116">
        <v>48</v>
      </c>
      <c r="F41" s="116">
        <v>8.8000000000000007</v>
      </c>
      <c r="G41" s="116">
        <v>38</v>
      </c>
      <c r="H41" s="116">
        <v>9</v>
      </c>
      <c r="I41" s="116">
        <v>1178</v>
      </c>
      <c r="J41" s="13"/>
    </row>
    <row r="42" spans="1:10" outlineLevel="1">
      <c r="A42" s="114" t="s">
        <v>193</v>
      </c>
      <c r="B42" s="114"/>
      <c r="C42" s="135">
        <v>239</v>
      </c>
      <c r="D42" s="135">
        <v>3</v>
      </c>
      <c r="E42" s="135">
        <v>12</v>
      </c>
      <c r="F42" s="135">
        <v>4.8</v>
      </c>
      <c r="G42" s="135">
        <v>30</v>
      </c>
      <c r="H42" s="135">
        <v>2</v>
      </c>
      <c r="I42" s="135">
        <v>190</v>
      </c>
      <c r="J42" s="13"/>
    </row>
    <row r="43" spans="1:10" outlineLevel="1">
      <c r="A43" s="113" t="s">
        <v>194</v>
      </c>
      <c r="B43" s="113"/>
      <c r="C43" s="136">
        <v>374</v>
      </c>
      <c r="D43" s="136">
        <v>4</v>
      </c>
      <c r="E43" s="136">
        <v>19</v>
      </c>
      <c r="F43" s="136">
        <v>7.6</v>
      </c>
      <c r="G43" s="136">
        <v>47</v>
      </c>
      <c r="H43" s="136">
        <v>4</v>
      </c>
      <c r="I43" s="136">
        <v>290</v>
      </c>
      <c r="J43" s="13"/>
    </row>
    <row r="44" spans="1:10" outlineLevel="1">
      <c r="A44" s="114" t="s">
        <v>195</v>
      </c>
      <c r="B44" s="114"/>
      <c r="C44" s="135">
        <v>441</v>
      </c>
      <c r="D44" s="135">
        <v>5</v>
      </c>
      <c r="E44" s="135">
        <v>22</v>
      </c>
      <c r="F44" s="135">
        <v>8.9</v>
      </c>
      <c r="G44" s="135">
        <v>55</v>
      </c>
      <c r="H44" s="135">
        <v>5</v>
      </c>
      <c r="I44" s="135">
        <v>350</v>
      </c>
      <c r="J44" s="13"/>
    </row>
    <row r="45" spans="1:10" outlineLevel="1">
      <c r="A45" s="113" t="s">
        <v>196</v>
      </c>
      <c r="B45" s="113"/>
      <c r="C45" s="203">
        <v>153</v>
      </c>
      <c r="D45" s="203">
        <v>0</v>
      </c>
      <c r="E45" s="203">
        <v>0</v>
      </c>
      <c r="F45" s="203">
        <v>0</v>
      </c>
      <c r="G45" s="203">
        <v>39</v>
      </c>
      <c r="H45" s="203">
        <v>0</v>
      </c>
      <c r="I45" s="203">
        <v>10</v>
      </c>
      <c r="J45" s="13"/>
    </row>
    <row r="46" spans="1:10" outlineLevel="1">
      <c r="A46" s="113" t="s">
        <v>197</v>
      </c>
      <c r="B46" s="113"/>
      <c r="C46" s="204"/>
      <c r="D46" s="204"/>
      <c r="E46" s="204"/>
      <c r="F46" s="204"/>
      <c r="G46" s="204"/>
      <c r="H46" s="204"/>
      <c r="I46" s="204"/>
      <c r="J46" s="13"/>
    </row>
    <row r="47" spans="1:10" outlineLevel="1">
      <c r="A47" s="114" t="s">
        <v>198</v>
      </c>
      <c r="B47" s="114"/>
      <c r="C47" s="135">
        <v>1</v>
      </c>
      <c r="D47" s="135">
        <v>0</v>
      </c>
      <c r="E47" s="135">
        <v>0</v>
      </c>
      <c r="F47" s="135">
        <v>0</v>
      </c>
      <c r="G47" s="135">
        <v>0</v>
      </c>
      <c r="H47" s="135">
        <v>0</v>
      </c>
      <c r="I47" s="135">
        <v>40</v>
      </c>
      <c r="J47" s="13"/>
    </row>
    <row r="48" spans="1:10" outlineLevel="1">
      <c r="A48" s="113" t="s">
        <v>199</v>
      </c>
      <c r="B48" s="113"/>
      <c r="C48" s="136">
        <v>598</v>
      </c>
      <c r="D48" s="136">
        <v>16</v>
      </c>
      <c r="E48" s="136">
        <v>16</v>
      </c>
      <c r="F48" s="136">
        <v>10.7</v>
      </c>
      <c r="G48" s="136">
        <v>98</v>
      </c>
      <c r="H48" s="136">
        <v>16</v>
      </c>
      <c r="I48" s="136">
        <v>270</v>
      </c>
      <c r="J48" s="13"/>
    </row>
    <row r="49" spans="1:10" outlineLevel="1">
      <c r="A49" s="114" t="s">
        <v>200</v>
      </c>
      <c r="B49" s="114"/>
      <c r="C49" s="135">
        <v>142</v>
      </c>
      <c r="D49" s="135">
        <v>0</v>
      </c>
      <c r="E49" s="135">
        <v>0</v>
      </c>
      <c r="F49" s="135">
        <v>0</v>
      </c>
      <c r="G49" s="135">
        <v>35</v>
      </c>
      <c r="H49" s="135">
        <v>0</v>
      </c>
      <c r="I49" s="135">
        <v>10</v>
      </c>
      <c r="J49" s="13"/>
    </row>
    <row r="50" spans="1:10" outlineLevel="1">
      <c r="A50" s="114" t="s">
        <v>201</v>
      </c>
      <c r="B50" s="114"/>
      <c r="C50" s="135">
        <v>90</v>
      </c>
      <c r="D50" s="135">
        <v>3</v>
      </c>
      <c r="E50" s="135">
        <v>2</v>
      </c>
      <c r="F50" s="135">
        <v>0.5</v>
      </c>
      <c r="G50" s="135">
        <v>16</v>
      </c>
      <c r="H50" s="135">
        <v>0</v>
      </c>
      <c r="I50" s="135">
        <v>240</v>
      </c>
      <c r="J50" s="13"/>
    </row>
    <row r="51" spans="1:10" outlineLevel="1">
      <c r="A51" s="113" t="s">
        <v>202</v>
      </c>
      <c r="B51" s="113"/>
      <c r="C51" s="136">
        <v>60</v>
      </c>
      <c r="D51" s="136">
        <v>2</v>
      </c>
      <c r="E51" s="136">
        <v>1</v>
      </c>
      <c r="F51" s="136">
        <v>0.3</v>
      </c>
      <c r="G51" s="136">
        <v>11</v>
      </c>
      <c r="H51" s="136">
        <v>0</v>
      </c>
      <c r="I51" s="136">
        <v>160</v>
      </c>
      <c r="J51" s="13"/>
    </row>
    <row r="52" spans="1:10" outlineLevel="1">
      <c r="A52" s="113" t="s">
        <v>203</v>
      </c>
      <c r="B52" s="113"/>
      <c r="C52" s="136">
        <v>95</v>
      </c>
      <c r="D52" s="136">
        <v>0</v>
      </c>
      <c r="E52" s="136">
        <v>0</v>
      </c>
      <c r="F52" s="136">
        <v>0</v>
      </c>
      <c r="G52" s="136">
        <v>24</v>
      </c>
      <c r="H52" s="136">
        <v>0</v>
      </c>
      <c r="I52" s="136">
        <v>20</v>
      </c>
      <c r="J52" s="13"/>
    </row>
    <row r="53" spans="1:10">
      <c r="B53" s="59"/>
      <c r="J53" s="13"/>
    </row>
    <row r="54" spans="1:10" s="14" customFormat="1">
      <c r="A54" s="126" t="s">
        <v>219</v>
      </c>
      <c r="B54" s="119"/>
      <c r="C54" s="119"/>
      <c r="D54" s="119"/>
      <c r="E54" s="119"/>
      <c r="F54" s="119"/>
      <c r="G54" s="119"/>
      <c r="H54" s="119"/>
      <c r="I54" s="119"/>
      <c r="J54" s="13"/>
    </row>
    <row r="55" spans="1:10" s="14" customFormat="1" outlineLevel="1">
      <c r="A55" s="120" t="s">
        <v>204</v>
      </c>
      <c r="B55" s="118"/>
      <c r="C55" s="121">
        <v>157</v>
      </c>
      <c r="D55" s="121">
        <v>11.8</v>
      </c>
      <c r="E55" s="121">
        <v>9.9</v>
      </c>
      <c r="F55" s="121">
        <v>3.4</v>
      </c>
      <c r="G55" s="121">
        <v>5.3</v>
      </c>
      <c r="H55" s="121"/>
      <c r="I55" s="121">
        <v>299</v>
      </c>
      <c r="J55" s="13">
        <v>1</v>
      </c>
    </row>
    <row r="56" spans="1:10" s="14" customFormat="1" outlineLevel="1">
      <c r="A56" s="120" t="s">
        <v>205</v>
      </c>
      <c r="B56" s="118"/>
      <c r="C56" s="121">
        <v>329</v>
      </c>
      <c r="D56" s="121">
        <v>25.6</v>
      </c>
      <c r="E56" s="121">
        <v>20.6</v>
      </c>
      <c r="F56" s="121">
        <v>7.2</v>
      </c>
      <c r="G56" s="121">
        <v>10.4</v>
      </c>
      <c r="H56" s="121"/>
      <c r="I56" s="121">
        <v>538</v>
      </c>
      <c r="J56" s="13"/>
    </row>
    <row r="57" spans="1:10" s="14" customFormat="1" outlineLevel="1">
      <c r="A57" s="120" t="s">
        <v>206</v>
      </c>
      <c r="B57" s="118"/>
      <c r="C57" s="121">
        <v>149</v>
      </c>
      <c r="D57" s="121">
        <v>16.399999999999999</v>
      </c>
      <c r="E57" s="121">
        <v>8.5</v>
      </c>
      <c r="F57" s="121">
        <v>3.3</v>
      </c>
      <c r="G57" s="121">
        <v>1.7</v>
      </c>
      <c r="H57" s="121"/>
      <c r="I57" s="121">
        <v>256</v>
      </c>
      <c r="J57" s="13"/>
    </row>
    <row r="58" spans="1:10" s="14" customFormat="1" outlineLevel="1">
      <c r="A58" s="120" t="s">
        <v>207</v>
      </c>
      <c r="B58" s="118"/>
      <c r="C58" s="121">
        <v>257</v>
      </c>
      <c r="D58" s="121">
        <v>27.1</v>
      </c>
      <c r="E58" s="121">
        <v>14.1</v>
      </c>
      <c r="F58" s="121">
        <v>5.7</v>
      </c>
      <c r="G58" s="121">
        <v>5.7</v>
      </c>
      <c r="H58" s="121"/>
      <c r="I58" s="121">
        <v>545</v>
      </c>
      <c r="J58" s="13">
        <v>2</v>
      </c>
    </row>
    <row r="59" spans="1:10" s="14" customFormat="1" outlineLevel="1">
      <c r="A59" s="120" t="s">
        <v>208</v>
      </c>
      <c r="B59" s="118"/>
      <c r="C59" s="121">
        <v>381</v>
      </c>
      <c r="D59" s="121">
        <v>41.1</v>
      </c>
      <c r="E59" s="121">
        <v>19.600000000000001</v>
      </c>
      <c r="F59" s="121">
        <v>7.5</v>
      </c>
      <c r="G59" s="121">
        <v>10.1</v>
      </c>
      <c r="H59" s="121"/>
      <c r="I59" s="121">
        <v>837</v>
      </c>
      <c r="J59" s="13"/>
    </row>
    <row r="60" spans="1:10" s="14" customFormat="1" outlineLevel="1">
      <c r="A60" s="120" t="s">
        <v>209</v>
      </c>
      <c r="B60" s="118"/>
      <c r="C60" s="121">
        <v>190</v>
      </c>
      <c r="D60" s="121">
        <v>11.5</v>
      </c>
      <c r="E60" s="121">
        <v>13.3</v>
      </c>
      <c r="F60" s="121">
        <v>5.3</v>
      </c>
      <c r="G60" s="121">
        <v>6</v>
      </c>
      <c r="H60" s="121"/>
      <c r="I60" s="121">
        <v>271</v>
      </c>
      <c r="J60" s="13"/>
    </row>
    <row r="61" spans="1:10" s="14" customFormat="1" outlineLevel="1">
      <c r="A61" s="120" t="s">
        <v>210</v>
      </c>
      <c r="B61" s="118"/>
      <c r="C61" s="121">
        <v>399</v>
      </c>
      <c r="D61" s="121">
        <v>25.8</v>
      </c>
      <c r="E61" s="121">
        <v>27</v>
      </c>
      <c r="F61" s="121">
        <v>10.8</v>
      </c>
      <c r="G61" s="121">
        <v>13.1</v>
      </c>
      <c r="H61" s="121"/>
      <c r="I61" s="121">
        <v>601</v>
      </c>
      <c r="J61" s="13"/>
    </row>
    <row r="62" spans="1:10" s="14" customFormat="1" outlineLevel="1">
      <c r="A62" s="120" t="s">
        <v>211</v>
      </c>
      <c r="B62" s="118"/>
      <c r="C62" s="121">
        <v>212</v>
      </c>
      <c r="D62" s="121">
        <v>16.899999999999999</v>
      </c>
      <c r="E62" s="121">
        <v>12.8</v>
      </c>
      <c r="F62" s="121">
        <v>5.2</v>
      </c>
      <c r="G62" s="121">
        <v>7.5</v>
      </c>
      <c r="H62" s="121"/>
      <c r="I62" s="121">
        <v>312</v>
      </c>
      <c r="J62" s="13"/>
    </row>
    <row r="63" spans="1:10" s="14" customFormat="1" outlineLevel="1">
      <c r="A63" s="120" t="s">
        <v>212</v>
      </c>
      <c r="B63" s="118"/>
      <c r="C63" s="121">
        <v>220</v>
      </c>
      <c r="D63" s="121">
        <v>16.899999999999999</v>
      </c>
      <c r="E63" s="121">
        <v>16.3</v>
      </c>
      <c r="F63" s="121">
        <v>7.1</v>
      </c>
      <c r="G63" s="121">
        <v>10</v>
      </c>
      <c r="H63" s="121"/>
      <c r="I63" s="121">
        <v>540</v>
      </c>
      <c r="J63" s="13"/>
    </row>
    <row r="64" spans="1:10" s="14" customFormat="1" outlineLevel="1">
      <c r="A64" s="120" t="s">
        <v>213</v>
      </c>
      <c r="B64" s="118"/>
      <c r="C64" s="121">
        <v>390</v>
      </c>
      <c r="D64" s="121">
        <v>29.6</v>
      </c>
      <c r="E64" s="121">
        <v>24.2</v>
      </c>
      <c r="F64" s="121">
        <v>10.1</v>
      </c>
      <c r="G64" s="121">
        <v>13.6</v>
      </c>
      <c r="H64" s="121"/>
      <c r="I64" s="121">
        <v>733</v>
      </c>
      <c r="J64" s="13"/>
    </row>
    <row r="65" spans="1:10" s="14" customFormat="1" outlineLevel="1">
      <c r="A65" s="205"/>
      <c r="B65" s="205"/>
      <c r="C65" s="205"/>
      <c r="D65" s="205"/>
      <c r="E65" s="205"/>
      <c r="F65" s="205"/>
      <c r="G65" s="205"/>
      <c r="H65" s="205"/>
      <c r="I65" s="205"/>
      <c r="J65" s="13"/>
    </row>
    <row r="66" spans="1:10" s="14" customFormat="1" outlineLevel="1">
      <c r="A66" s="120" t="s">
        <v>214</v>
      </c>
      <c r="B66" s="118"/>
      <c r="C66" s="121">
        <v>211</v>
      </c>
      <c r="D66" s="121">
        <v>10.1</v>
      </c>
      <c r="E66" s="121">
        <v>13.1</v>
      </c>
      <c r="F66" s="121">
        <v>4.5999999999999996</v>
      </c>
      <c r="G66" s="121">
        <v>12.7</v>
      </c>
      <c r="H66" s="121"/>
      <c r="I66" s="121">
        <v>310</v>
      </c>
      <c r="J66" s="13"/>
    </row>
    <row r="67" spans="1:10" s="14" customFormat="1" outlineLevel="1">
      <c r="A67" s="120" t="s">
        <v>215</v>
      </c>
      <c r="B67" s="118"/>
      <c r="C67" s="121">
        <v>51</v>
      </c>
      <c r="D67" s="121">
        <v>1.9</v>
      </c>
      <c r="E67" s="121">
        <v>0.3</v>
      </c>
      <c r="F67" s="121">
        <v>0.1</v>
      </c>
      <c r="G67" s="121">
        <v>10.4</v>
      </c>
      <c r="H67" s="121"/>
      <c r="I67" s="121">
        <v>332</v>
      </c>
      <c r="J67" s="13">
        <v>1</v>
      </c>
    </row>
    <row r="68" spans="1:10" s="14" customFormat="1" outlineLevel="1">
      <c r="A68" s="120" t="s">
        <v>216</v>
      </c>
      <c r="B68" s="118"/>
      <c r="C68" s="121">
        <v>274</v>
      </c>
      <c r="D68" s="121">
        <v>3.1</v>
      </c>
      <c r="E68" s="121">
        <v>14.6</v>
      </c>
      <c r="F68" s="121">
        <v>6.8</v>
      </c>
      <c r="G68" s="121">
        <v>32.5</v>
      </c>
      <c r="H68" s="121"/>
      <c r="I68" s="121">
        <v>62</v>
      </c>
      <c r="J68" s="13">
        <v>1</v>
      </c>
    </row>
    <row r="69" spans="1:10" s="14" customFormat="1" outlineLevel="1">
      <c r="A69" s="205"/>
      <c r="B69" s="205"/>
      <c r="C69" s="205"/>
      <c r="D69" s="205"/>
      <c r="E69" s="205"/>
      <c r="F69" s="205"/>
      <c r="G69" s="205"/>
      <c r="H69" s="205"/>
      <c r="I69" s="205"/>
      <c r="J69" s="13"/>
    </row>
    <row r="70" spans="1:10" s="14" customFormat="1" outlineLevel="1">
      <c r="A70" s="120" t="s">
        <v>217</v>
      </c>
      <c r="B70" s="118"/>
      <c r="C70" s="121">
        <v>155</v>
      </c>
      <c r="D70" s="121">
        <v>0</v>
      </c>
      <c r="E70" s="121">
        <v>0</v>
      </c>
      <c r="F70" s="121">
        <v>0</v>
      </c>
      <c r="G70" s="121">
        <v>38.700000000000003</v>
      </c>
      <c r="H70" s="121"/>
      <c r="I70" s="121">
        <v>3.2</v>
      </c>
      <c r="J70" s="13"/>
    </row>
    <row r="71" spans="1:10" s="14" customFormat="1" outlineLevel="1">
      <c r="A71" s="120" t="s">
        <v>218</v>
      </c>
      <c r="B71" s="118"/>
      <c r="C71" s="121">
        <v>284.39999999999998</v>
      </c>
      <c r="D71" s="121">
        <v>8.1</v>
      </c>
      <c r="E71" s="121">
        <v>7.1</v>
      </c>
      <c r="F71" s="121">
        <v>3.3</v>
      </c>
      <c r="G71" s="121">
        <v>47.4</v>
      </c>
      <c r="H71" s="121"/>
      <c r="I71" s="121">
        <v>142.19999999999999</v>
      </c>
      <c r="J71" s="13">
        <v>1</v>
      </c>
    </row>
    <row r="72" spans="1:10" s="14" customFormat="1">
      <c r="A72" s="120"/>
      <c r="B72" s="118"/>
      <c r="C72" s="121"/>
      <c r="D72" s="121"/>
      <c r="E72" s="121"/>
      <c r="F72" s="121"/>
      <c r="G72" s="121"/>
      <c r="H72" s="121"/>
      <c r="I72" s="121"/>
      <c r="J72" s="13"/>
    </row>
    <row r="73" spans="1:10" s="14" customFormat="1">
      <c r="A73" s="124" t="s">
        <v>273</v>
      </c>
      <c r="B73" s="122"/>
      <c r="C73" s="123"/>
      <c r="D73" s="123"/>
      <c r="E73" s="123"/>
      <c r="F73" s="123"/>
      <c r="G73" s="123"/>
      <c r="H73" s="123"/>
      <c r="I73" s="123"/>
      <c r="J73" s="13"/>
    </row>
    <row r="74" spans="1:10" s="109" customFormat="1" outlineLevel="1">
      <c r="A74" s="127" t="s">
        <v>220</v>
      </c>
      <c r="B74" s="127"/>
      <c r="C74" s="130"/>
      <c r="D74" s="130"/>
      <c r="E74" s="130"/>
      <c r="F74" s="130"/>
      <c r="G74" s="130"/>
      <c r="H74" s="130"/>
      <c r="I74" s="130"/>
      <c r="J74" s="133"/>
    </row>
    <row r="75" spans="1:10" s="109" customFormat="1" outlineLevel="1">
      <c r="A75" s="128" t="s">
        <v>221</v>
      </c>
      <c r="B75" s="128"/>
      <c r="C75" s="131">
        <v>453</v>
      </c>
      <c r="D75" s="131">
        <v>21</v>
      </c>
      <c r="E75" s="131">
        <v>24</v>
      </c>
      <c r="F75" s="131"/>
      <c r="G75" s="131">
        <v>40</v>
      </c>
      <c r="H75" s="131">
        <v>3</v>
      </c>
      <c r="I75" s="131">
        <v>1740</v>
      </c>
      <c r="J75" s="133"/>
    </row>
    <row r="76" spans="1:10" s="109" customFormat="1" outlineLevel="1">
      <c r="A76" s="128" t="s">
        <v>222</v>
      </c>
      <c r="B76" s="128"/>
      <c r="C76" s="131">
        <v>501</v>
      </c>
      <c r="D76" s="131">
        <v>23</v>
      </c>
      <c r="E76" s="131">
        <v>25</v>
      </c>
      <c r="F76" s="131"/>
      <c r="G76" s="131">
        <v>46</v>
      </c>
      <c r="H76" s="131">
        <v>4</v>
      </c>
      <c r="I76" s="131">
        <v>1350</v>
      </c>
      <c r="J76" s="133"/>
    </row>
    <row r="77" spans="1:10" s="109" customFormat="1" outlineLevel="1">
      <c r="A77" s="128" t="s">
        <v>223</v>
      </c>
      <c r="B77" s="128"/>
      <c r="C77" s="131">
        <v>362</v>
      </c>
      <c r="D77" s="131">
        <v>23</v>
      </c>
      <c r="E77" s="131">
        <v>13</v>
      </c>
      <c r="F77" s="131"/>
      <c r="G77" s="131">
        <v>41</v>
      </c>
      <c r="H77" s="131">
        <v>4</v>
      </c>
      <c r="I77" s="131">
        <v>1200</v>
      </c>
      <c r="J77" s="133"/>
    </row>
    <row r="78" spans="1:10" s="109" customFormat="1" outlineLevel="1">
      <c r="A78" s="129" t="s">
        <v>224</v>
      </c>
      <c r="B78" s="129"/>
      <c r="C78" s="132">
        <v>384</v>
      </c>
      <c r="D78" s="132">
        <v>22</v>
      </c>
      <c r="E78" s="132">
        <v>15</v>
      </c>
      <c r="F78" s="132"/>
      <c r="G78" s="132">
        <v>40</v>
      </c>
      <c r="H78" s="132">
        <v>3</v>
      </c>
      <c r="I78" s="132">
        <v>1720</v>
      </c>
      <c r="J78" s="133"/>
    </row>
    <row r="79" spans="1:10" s="109" customFormat="1" outlineLevel="1">
      <c r="A79" s="128" t="s">
        <v>225</v>
      </c>
      <c r="B79" s="128"/>
      <c r="C79" s="131">
        <v>419</v>
      </c>
      <c r="D79" s="131">
        <v>18</v>
      </c>
      <c r="E79" s="131">
        <v>21</v>
      </c>
      <c r="F79" s="131"/>
      <c r="G79" s="131">
        <v>39</v>
      </c>
      <c r="H79" s="131">
        <v>3</v>
      </c>
      <c r="I79" s="131">
        <v>1180</v>
      </c>
      <c r="J79" s="133"/>
    </row>
    <row r="80" spans="1:10" s="109" customFormat="1" outlineLevel="1">
      <c r="A80" s="128" t="s">
        <v>226</v>
      </c>
      <c r="B80" s="128"/>
      <c r="C80" s="131">
        <v>264</v>
      </c>
      <c r="D80" s="131">
        <v>18</v>
      </c>
      <c r="E80" s="131">
        <v>4.5</v>
      </c>
      <c r="F80" s="131"/>
      <c r="G80" s="131">
        <v>39</v>
      </c>
      <c r="H80" s="131">
        <v>3</v>
      </c>
      <c r="I80" s="131">
        <v>840</v>
      </c>
      <c r="J80" s="133"/>
    </row>
    <row r="81" spans="1:10" s="109" customFormat="1" outlineLevel="1">
      <c r="A81" s="129" t="s">
        <v>227</v>
      </c>
      <c r="B81" s="129"/>
      <c r="C81" s="132">
        <v>311</v>
      </c>
      <c r="D81" s="132">
        <v>25</v>
      </c>
      <c r="E81" s="132">
        <v>6</v>
      </c>
      <c r="F81" s="132"/>
      <c r="G81" s="132">
        <v>40</v>
      </c>
      <c r="H81" s="132">
        <v>3</v>
      </c>
      <c r="I81" s="132">
        <v>880</v>
      </c>
      <c r="J81" s="134"/>
    </row>
    <row r="82" spans="1:10" s="109" customFormat="1" outlineLevel="1">
      <c r="A82" s="128" t="s">
        <v>228</v>
      </c>
      <c r="B82" s="128"/>
      <c r="C82" s="131">
        <v>294</v>
      </c>
      <c r="D82" s="131">
        <v>22</v>
      </c>
      <c r="E82" s="131">
        <v>5</v>
      </c>
      <c r="F82" s="131"/>
      <c r="G82" s="131">
        <v>40</v>
      </c>
      <c r="H82" s="131">
        <v>3</v>
      </c>
      <c r="I82" s="131">
        <v>1250</v>
      </c>
      <c r="J82" s="133"/>
    </row>
    <row r="83" spans="1:10" s="109" customFormat="1" outlineLevel="1">
      <c r="A83" s="128" t="s">
        <v>229</v>
      </c>
      <c r="B83" s="128"/>
      <c r="C83" s="131">
        <v>272</v>
      </c>
      <c r="D83" s="131">
        <v>16</v>
      </c>
      <c r="E83" s="131">
        <v>19</v>
      </c>
      <c r="F83" s="131"/>
      <c r="G83" s="131">
        <v>11</v>
      </c>
      <c r="H83" s="131">
        <v>3</v>
      </c>
      <c r="I83" s="131">
        <v>1440</v>
      </c>
      <c r="J83" s="133"/>
    </row>
    <row r="84" spans="1:10" s="109" customFormat="1" outlineLevel="1">
      <c r="A84" s="128" t="s">
        <v>230</v>
      </c>
      <c r="B84" s="128"/>
      <c r="C84" s="131">
        <v>320</v>
      </c>
      <c r="D84" s="131">
        <v>17</v>
      </c>
      <c r="E84" s="131">
        <v>20</v>
      </c>
      <c r="F84" s="131"/>
      <c r="G84" s="131">
        <v>17</v>
      </c>
      <c r="H84" s="131">
        <v>4</v>
      </c>
      <c r="I84" s="131">
        <v>1050</v>
      </c>
      <c r="J84" s="133"/>
    </row>
    <row r="85" spans="1:10" s="109" customFormat="1" outlineLevel="1">
      <c r="A85" s="128" t="s">
        <v>231</v>
      </c>
      <c r="B85" s="128"/>
      <c r="C85" s="131">
        <v>181</v>
      </c>
      <c r="D85" s="131">
        <v>17</v>
      </c>
      <c r="E85" s="131">
        <v>8</v>
      </c>
      <c r="F85" s="131"/>
      <c r="G85" s="131">
        <v>12</v>
      </c>
      <c r="H85" s="131">
        <v>4</v>
      </c>
      <c r="I85" s="131">
        <v>890</v>
      </c>
      <c r="J85" s="133"/>
    </row>
    <row r="86" spans="1:10" s="109" customFormat="1" outlineLevel="1">
      <c r="A86" s="129" t="s">
        <v>232</v>
      </c>
      <c r="B86" s="129"/>
      <c r="C86" s="132">
        <v>203</v>
      </c>
      <c r="D86" s="132">
        <v>17</v>
      </c>
      <c r="E86" s="132">
        <v>10</v>
      </c>
      <c r="F86" s="132"/>
      <c r="G86" s="132">
        <v>11</v>
      </c>
      <c r="H86" s="132">
        <v>3</v>
      </c>
      <c r="I86" s="132">
        <v>1410</v>
      </c>
      <c r="J86" s="133"/>
    </row>
    <row r="87" spans="1:10" s="109" customFormat="1" outlineLevel="1">
      <c r="A87" s="128" t="s">
        <v>233</v>
      </c>
      <c r="B87" s="128"/>
      <c r="C87" s="131">
        <v>238</v>
      </c>
      <c r="D87" s="131">
        <v>13</v>
      </c>
      <c r="E87" s="131">
        <v>16</v>
      </c>
      <c r="F87" s="131"/>
      <c r="G87" s="131">
        <v>10</v>
      </c>
      <c r="H87" s="131">
        <v>3</v>
      </c>
      <c r="I87" s="131">
        <v>880</v>
      </c>
      <c r="J87" s="133"/>
    </row>
    <row r="88" spans="1:10" s="109" customFormat="1" outlineLevel="1">
      <c r="A88" s="128" t="s">
        <v>234</v>
      </c>
      <c r="B88" s="128"/>
      <c r="C88" s="131">
        <v>114</v>
      </c>
      <c r="D88" s="131">
        <v>12</v>
      </c>
      <c r="E88" s="131">
        <v>3</v>
      </c>
      <c r="F88" s="131"/>
      <c r="G88" s="131">
        <v>11</v>
      </c>
      <c r="H88" s="131">
        <v>3</v>
      </c>
      <c r="I88" s="131">
        <v>660</v>
      </c>
      <c r="J88" s="133"/>
    </row>
    <row r="89" spans="1:10" s="109" customFormat="1" outlineLevel="1">
      <c r="A89" s="129" t="s">
        <v>235</v>
      </c>
      <c r="B89" s="129"/>
      <c r="C89" s="132">
        <v>137</v>
      </c>
      <c r="D89" s="132">
        <v>16</v>
      </c>
      <c r="E89" s="132">
        <v>3</v>
      </c>
      <c r="F89" s="132"/>
      <c r="G89" s="132">
        <v>12</v>
      </c>
      <c r="H89" s="132">
        <v>3</v>
      </c>
      <c r="I89" s="132">
        <v>730</v>
      </c>
      <c r="J89" s="133"/>
    </row>
    <row r="90" spans="1:10" s="109" customFormat="1" outlineLevel="1">
      <c r="A90" s="128" t="s">
        <v>236</v>
      </c>
      <c r="B90" s="128"/>
      <c r="C90" s="131">
        <v>145</v>
      </c>
      <c r="D90" s="131">
        <v>17</v>
      </c>
      <c r="E90" s="131">
        <v>3.5</v>
      </c>
      <c r="F90" s="131"/>
      <c r="G90" s="131">
        <v>12</v>
      </c>
      <c r="H90" s="131">
        <v>3</v>
      </c>
      <c r="I90" s="131">
        <v>1070</v>
      </c>
      <c r="J90" s="133"/>
    </row>
    <row r="91" spans="1:10" s="109" customFormat="1" outlineLevel="1">
      <c r="A91" s="127" t="s">
        <v>237</v>
      </c>
      <c r="B91" s="127"/>
      <c r="C91" s="130"/>
      <c r="D91" s="130"/>
      <c r="E91" s="130"/>
      <c r="F91" s="130"/>
      <c r="G91" s="130"/>
      <c r="H91" s="130"/>
      <c r="I91" s="130"/>
      <c r="J91" s="133"/>
    </row>
    <row r="92" spans="1:10" s="109" customFormat="1" outlineLevel="1">
      <c r="A92" s="129" t="s">
        <v>238</v>
      </c>
      <c r="B92" s="129"/>
      <c r="C92" s="132">
        <v>206</v>
      </c>
      <c r="D92" s="132">
        <v>8</v>
      </c>
      <c r="E92" s="132">
        <v>2.5</v>
      </c>
      <c r="F92" s="132"/>
      <c r="G92" s="132">
        <v>39</v>
      </c>
      <c r="H92" s="132">
        <v>3</v>
      </c>
      <c r="I92" s="132">
        <v>360</v>
      </c>
      <c r="J92" s="133"/>
    </row>
    <row r="93" spans="1:10" s="109" customFormat="1" outlineLevel="1">
      <c r="A93" s="128" t="s">
        <v>239</v>
      </c>
      <c r="B93" s="128"/>
      <c r="C93" s="131">
        <v>191</v>
      </c>
      <c r="D93" s="131">
        <v>7</v>
      </c>
      <c r="E93" s="131">
        <v>2</v>
      </c>
      <c r="F93" s="131"/>
      <c r="G93" s="131">
        <v>36</v>
      </c>
      <c r="H93" s="131">
        <v>2</v>
      </c>
      <c r="I93" s="131">
        <v>350</v>
      </c>
      <c r="J93" s="133"/>
    </row>
    <row r="94" spans="1:10" s="109" customFormat="1" outlineLevel="1">
      <c r="A94" s="129" t="s">
        <v>240</v>
      </c>
      <c r="B94" s="129"/>
      <c r="C94" s="132">
        <v>178</v>
      </c>
      <c r="D94" s="132">
        <v>7</v>
      </c>
      <c r="E94" s="132">
        <v>2</v>
      </c>
      <c r="F94" s="132"/>
      <c r="G94" s="132">
        <v>33</v>
      </c>
      <c r="H94" s="132">
        <v>2</v>
      </c>
      <c r="I94" s="132">
        <v>350</v>
      </c>
      <c r="J94" s="133"/>
    </row>
    <row r="95" spans="1:10" s="109" customFormat="1" outlineLevel="1">
      <c r="A95" s="128" t="s">
        <v>241</v>
      </c>
      <c r="B95" s="128"/>
      <c r="C95" s="131">
        <v>195</v>
      </c>
      <c r="D95" s="131">
        <v>8</v>
      </c>
      <c r="E95" s="131">
        <v>3</v>
      </c>
      <c r="F95" s="131"/>
      <c r="G95" s="131">
        <v>34</v>
      </c>
      <c r="H95" s="131">
        <v>2</v>
      </c>
      <c r="I95" s="131">
        <v>400</v>
      </c>
      <c r="J95" s="133"/>
    </row>
    <row r="96" spans="1:10" s="109" customFormat="1" outlineLevel="1">
      <c r="A96" s="129" t="s">
        <v>242</v>
      </c>
      <c r="B96" s="129"/>
      <c r="C96" s="132">
        <v>210</v>
      </c>
      <c r="D96" s="132">
        <v>8</v>
      </c>
      <c r="E96" s="132">
        <v>4.5</v>
      </c>
      <c r="F96" s="132"/>
      <c r="G96" s="132">
        <v>34</v>
      </c>
      <c r="H96" s="132">
        <v>2</v>
      </c>
      <c r="I96" s="132">
        <v>360</v>
      </c>
      <c r="J96" s="133"/>
    </row>
    <row r="97" spans="1:10" s="109" customFormat="1" outlineLevel="1">
      <c r="A97" s="128" t="s">
        <v>243</v>
      </c>
      <c r="B97" s="128"/>
      <c r="C97" s="131">
        <v>265</v>
      </c>
      <c r="D97" s="131">
        <v>10</v>
      </c>
      <c r="E97" s="131">
        <v>3</v>
      </c>
      <c r="F97" s="131"/>
      <c r="G97" s="131">
        <v>49</v>
      </c>
      <c r="H97" s="131">
        <v>2</v>
      </c>
      <c r="I97" s="131">
        <v>460</v>
      </c>
      <c r="J97" s="133"/>
    </row>
    <row r="98" spans="1:10" s="109" customFormat="1" outlineLevel="1">
      <c r="A98" s="129" t="s">
        <v>244</v>
      </c>
      <c r="B98" s="129"/>
      <c r="C98" s="132">
        <v>186</v>
      </c>
      <c r="D98" s="132">
        <v>7</v>
      </c>
      <c r="E98" s="132">
        <v>1.5</v>
      </c>
      <c r="F98" s="132"/>
      <c r="G98" s="132">
        <v>36</v>
      </c>
      <c r="H98" s="132">
        <v>3</v>
      </c>
      <c r="I98" s="132">
        <v>360</v>
      </c>
      <c r="J98" s="133"/>
    </row>
    <row r="99" spans="1:10" s="109" customFormat="1" outlineLevel="1">
      <c r="A99" s="128" t="s">
        <v>245</v>
      </c>
      <c r="B99" s="128"/>
      <c r="C99" s="131">
        <v>150</v>
      </c>
      <c r="D99" s="131">
        <v>5</v>
      </c>
      <c r="E99" s="131">
        <v>2.5</v>
      </c>
      <c r="F99" s="131"/>
      <c r="G99" s="131">
        <v>27</v>
      </c>
      <c r="H99" s="131">
        <v>1</v>
      </c>
      <c r="I99" s="131">
        <v>260</v>
      </c>
      <c r="J99" s="133"/>
    </row>
    <row r="100" spans="1:10" s="109" customFormat="1" outlineLevel="1">
      <c r="A100" s="129" t="s">
        <v>246</v>
      </c>
      <c r="B100" s="129"/>
      <c r="C100" s="132">
        <v>200</v>
      </c>
      <c r="D100" s="132">
        <v>6</v>
      </c>
      <c r="E100" s="132">
        <v>2</v>
      </c>
      <c r="F100" s="132"/>
      <c r="G100" s="132">
        <v>39</v>
      </c>
      <c r="H100" s="132">
        <v>1</v>
      </c>
      <c r="I100" s="132">
        <v>670</v>
      </c>
      <c r="J100" s="133"/>
    </row>
    <row r="101" spans="1:10" s="109" customFormat="1" outlineLevel="1">
      <c r="A101" s="127" t="s">
        <v>247</v>
      </c>
      <c r="B101" s="127"/>
      <c r="C101" s="130"/>
      <c r="D101" s="130"/>
      <c r="E101" s="130"/>
      <c r="F101" s="130"/>
      <c r="G101" s="130"/>
      <c r="H101" s="130"/>
      <c r="I101" s="130"/>
      <c r="J101" s="133"/>
    </row>
    <row r="102" spans="1:10" s="109" customFormat="1" outlineLevel="1">
      <c r="A102" s="129" t="s">
        <v>248</v>
      </c>
      <c r="B102" s="129"/>
      <c r="C102" s="132">
        <v>60</v>
      </c>
      <c r="D102" s="132">
        <v>4</v>
      </c>
      <c r="E102" s="132">
        <v>5</v>
      </c>
      <c r="F102" s="132"/>
      <c r="G102" s="132">
        <v>0</v>
      </c>
      <c r="H102" s="132">
        <v>0</v>
      </c>
      <c r="I102" s="132">
        <v>95</v>
      </c>
      <c r="J102" s="133"/>
    </row>
    <row r="103" spans="1:10" s="109" customFormat="1" outlineLevel="1">
      <c r="A103" s="128" t="s">
        <v>249</v>
      </c>
      <c r="B103" s="128"/>
      <c r="C103" s="131">
        <v>46</v>
      </c>
      <c r="D103" s="131">
        <v>0</v>
      </c>
      <c r="E103" s="131">
        <v>5</v>
      </c>
      <c r="F103" s="131"/>
      <c r="G103" s="131">
        <v>1</v>
      </c>
      <c r="H103" s="131">
        <v>0</v>
      </c>
      <c r="I103" s="131">
        <v>100</v>
      </c>
      <c r="J103" s="133"/>
    </row>
    <row r="104" spans="1:10" s="109" customFormat="1" outlineLevel="1">
      <c r="A104" s="129" t="s">
        <v>250</v>
      </c>
      <c r="B104" s="129"/>
      <c r="C104" s="132">
        <v>111</v>
      </c>
      <c r="D104" s="132">
        <v>0</v>
      </c>
      <c r="E104" s="132">
        <v>12</v>
      </c>
      <c r="F104" s="132"/>
      <c r="G104" s="132">
        <v>0</v>
      </c>
      <c r="H104" s="132">
        <v>0</v>
      </c>
      <c r="I104" s="132">
        <v>80</v>
      </c>
      <c r="J104" s="133"/>
    </row>
    <row r="105" spans="1:10" s="109" customFormat="1" outlineLevel="1">
      <c r="A105" s="128" t="s">
        <v>251</v>
      </c>
      <c r="B105" s="128"/>
      <c r="C105" s="131">
        <v>8</v>
      </c>
      <c r="D105" s="131">
        <v>0</v>
      </c>
      <c r="E105" s="131">
        <v>0</v>
      </c>
      <c r="F105" s="131"/>
      <c r="G105" s="131">
        <v>0</v>
      </c>
      <c r="H105" s="131">
        <v>0</v>
      </c>
      <c r="I105" s="131">
        <v>115</v>
      </c>
      <c r="J105" s="133"/>
    </row>
    <row r="106" spans="1:10" s="109" customFormat="1" outlineLevel="1">
      <c r="A106" s="129" t="s">
        <v>252</v>
      </c>
      <c r="B106" s="129"/>
      <c r="C106" s="132">
        <v>45</v>
      </c>
      <c r="D106" s="132">
        <v>0</v>
      </c>
      <c r="E106" s="132">
        <v>5</v>
      </c>
      <c r="F106" s="132"/>
      <c r="G106" s="132">
        <v>0</v>
      </c>
      <c r="H106" s="132">
        <v>0</v>
      </c>
      <c r="I106" s="132">
        <v>0</v>
      </c>
      <c r="J106" s="133"/>
    </row>
    <row r="107" spans="1:10" s="109" customFormat="1" outlineLevel="1">
      <c r="A107" s="128" t="s">
        <v>253</v>
      </c>
      <c r="B107" s="128"/>
      <c r="C107" s="131">
        <v>40</v>
      </c>
      <c r="D107" s="131">
        <v>2</v>
      </c>
      <c r="E107" s="131">
        <v>3.5</v>
      </c>
      <c r="F107" s="131"/>
      <c r="G107" s="131">
        <v>0</v>
      </c>
      <c r="H107" s="131">
        <v>0</v>
      </c>
      <c r="I107" s="131">
        <v>210</v>
      </c>
      <c r="J107" s="133"/>
    </row>
    <row r="108" spans="1:10" s="109" customFormat="1" outlineLevel="1">
      <c r="A108" s="129" t="s">
        <v>254</v>
      </c>
      <c r="B108" s="129"/>
      <c r="C108" s="132">
        <v>41</v>
      </c>
      <c r="D108" s="132">
        <v>2</v>
      </c>
      <c r="E108" s="132">
        <v>3.5</v>
      </c>
      <c r="F108" s="132"/>
      <c r="G108" s="132">
        <v>0</v>
      </c>
      <c r="H108" s="132">
        <v>0</v>
      </c>
      <c r="I108" s="132">
        <v>200</v>
      </c>
      <c r="J108" s="133"/>
    </row>
    <row r="109" spans="1:10" s="109" customFormat="1" outlineLevel="1">
      <c r="A109" s="128" t="s">
        <v>255</v>
      </c>
      <c r="B109" s="128"/>
      <c r="C109" s="131">
        <v>51</v>
      </c>
      <c r="D109" s="131">
        <v>4</v>
      </c>
      <c r="E109" s="131">
        <v>4</v>
      </c>
      <c r="F109" s="131"/>
      <c r="G109" s="131">
        <v>0</v>
      </c>
      <c r="H109" s="131">
        <v>0</v>
      </c>
      <c r="I109" s="131">
        <v>125</v>
      </c>
      <c r="J109" s="133"/>
    </row>
    <row r="110" spans="1:10" s="109" customFormat="1" outlineLevel="1">
      <c r="A110" s="129" t="s">
        <v>256</v>
      </c>
      <c r="B110" s="129"/>
      <c r="C110" s="132">
        <v>53</v>
      </c>
      <c r="D110" s="132">
        <v>4</v>
      </c>
      <c r="E110" s="132">
        <v>4</v>
      </c>
      <c r="F110" s="132"/>
      <c r="G110" s="132">
        <v>0</v>
      </c>
      <c r="H110" s="132">
        <v>0</v>
      </c>
      <c r="I110" s="132">
        <v>30</v>
      </c>
      <c r="J110" s="133"/>
    </row>
    <row r="111" spans="1:10" s="109" customFormat="1" outlineLevel="1">
      <c r="A111" s="128" t="s">
        <v>257</v>
      </c>
      <c r="B111" s="128"/>
      <c r="C111" s="131">
        <v>1</v>
      </c>
      <c r="D111" s="131">
        <v>0</v>
      </c>
      <c r="E111" s="131">
        <v>0</v>
      </c>
      <c r="F111" s="131"/>
      <c r="G111" s="131">
        <v>0</v>
      </c>
      <c r="H111" s="131">
        <v>0</v>
      </c>
      <c r="I111" s="131">
        <v>0</v>
      </c>
      <c r="J111" s="133"/>
    </row>
    <row r="112" spans="1:10" s="109" customFormat="1" outlineLevel="1">
      <c r="A112" s="127" t="s">
        <v>258</v>
      </c>
      <c r="B112" s="127"/>
      <c r="C112" s="130"/>
      <c r="D112" s="130"/>
      <c r="E112" s="130"/>
      <c r="F112" s="130"/>
      <c r="G112" s="130"/>
      <c r="H112" s="130"/>
      <c r="I112" s="130"/>
      <c r="J112" s="133"/>
    </row>
    <row r="113" spans="1:10" s="109" customFormat="1" outlineLevel="1">
      <c r="A113" s="129" t="s">
        <v>259</v>
      </c>
      <c r="B113" s="129"/>
      <c r="C113" s="132">
        <v>70</v>
      </c>
      <c r="D113" s="132">
        <v>0</v>
      </c>
      <c r="E113" s="132">
        <v>0</v>
      </c>
      <c r="F113" s="132"/>
      <c r="G113" s="132">
        <v>17</v>
      </c>
      <c r="H113" s="132">
        <v>0</v>
      </c>
      <c r="I113" s="132">
        <v>390</v>
      </c>
      <c r="J113" s="133"/>
    </row>
    <row r="114" spans="1:10" s="109" customFormat="1" outlineLevel="1">
      <c r="A114" s="128" t="s">
        <v>260</v>
      </c>
      <c r="B114" s="128"/>
      <c r="C114" s="131">
        <v>20</v>
      </c>
      <c r="D114" s="131">
        <v>0</v>
      </c>
      <c r="E114" s="131">
        <v>0</v>
      </c>
      <c r="F114" s="131"/>
      <c r="G114" s="131">
        <v>4</v>
      </c>
      <c r="H114" s="131">
        <v>0</v>
      </c>
      <c r="I114" s="131">
        <v>610</v>
      </c>
      <c r="J114" s="133"/>
    </row>
    <row r="115" spans="1:10" s="109" customFormat="1" outlineLevel="1">
      <c r="A115" s="129" t="s">
        <v>261</v>
      </c>
      <c r="B115" s="129"/>
      <c r="C115" s="132">
        <v>60</v>
      </c>
      <c r="D115" s="132">
        <v>0</v>
      </c>
      <c r="E115" s="132">
        <v>0</v>
      </c>
      <c r="F115" s="132"/>
      <c r="G115" s="132">
        <v>14</v>
      </c>
      <c r="H115" s="132">
        <v>0</v>
      </c>
      <c r="I115" s="132">
        <v>530</v>
      </c>
      <c r="J115" s="133"/>
    </row>
    <row r="116" spans="1:10" s="109" customFormat="1" outlineLevel="1">
      <c r="A116" s="127" t="s">
        <v>262</v>
      </c>
      <c r="B116" s="127"/>
      <c r="C116" s="130"/>
      <c r="D116" s="130"/>
      <c r="E116" s="130"/>
      <c r="F116" s="130"/>
      <c r="G116" s="130"/>
      <c r="H116" s="130"/>
      <c r="I116" s="130"/>
      <c r="J116" s="133"/>
    </row>
    <row r="117" spans="1:10" s="109" customFormat="1" outlineLevel="1">
      <c r="A117" s="128" t="s">
        <v>263</v>
      </c>
      <c r="B117" s="128"/>
      <c r="C117" s="131">
        <v>2</v>
      </c>
      <c r="D117" s="131">
        <v>0</v>
      </c>
      <c r="E117" s="131">
        <v>0</v>
      </c>
      <c r="F117" s="131"/>
      <c r="G117" s="131">
        <v>0</v>
      </c>
      <c r="H117" s="131">
        <v>0</v>
      </c>
      <c r="I117" s="131">
        <v>0</v>
      </c>
      <c r="J117" s="133"/>
    </row>
    <row r="118" spans="1:10" s="109" customFormat="1" outlineLevel="1">
      <c r="A118" s="129" t="s">
        <v>264</v>
      </c>
      <c r="B118" s="129"/>
      <c r="C118" s="132">
        <v>3</v>
      </c>
      <c r="D118" s="132">
        <v>0</v>
      </c>
      <c r="E118" s="132">
        <v>0</v>
      </c>
      <c r="F118" s="132"/>
      <c r="G118" s="132">
        <v>0</v>
      </c>
      <c r="H118" s="132">
        <v>0</v>
      </c>
      <c r="I118" s="132">
        <v>0</v>
      </c>
      <c r="J118" s="133"/>
    </row>
    <row r="119" spans="1:10" s="109" customFormat="1" outlineLevel="1">
      <c r="A119" s="128" t="s">
        <v>265</v>
      </c>
      <c r="B119" s="128"/>
      <c r="C119" s="131">
        <v>3</v>
      </c>
      <c r="D119" s="131">
        <v>0</v>
      </c>
      <c r="E119" s="131">
        <v>0.3</v>
      </c>
      <c r="F119" s="131"/>
      <c r="G119" s="131">
        <v>0</v>
      </c>
      <c r="H119" s="131">
        <v>0</v>
      </c>
      <c r="I119" s="131">
        <v>25</v>
      </c>
      <c r="J119" s="133"/>
    </row>
    <row r="120" spans="1:10" s="109" customFormat="1" outlineLevel="1">
      <c r="A120" s="129" t="s">
        <v>266</v>
      </c>
      <c r="B120" s="129"/>
      <c r="C120" s="132">
        <v>5</v>
      </c>
      <c r="D120" s="132">
        <v>0</v>
      </c>
      <c r="E120" s="132">
        <v>0</v>
      </c>
      <c r="F120" s="132"/>
      <c r="G120" s="132">
        <v>1</v>
      </c>
      <c r="H120" s="132">
        <v>0</v>
      </c>
      <c r="I120" s="132">
        <v>0</v>
      </c>
      <c r="J120" s="133"/>
    </row>
    <row r="121" spans="1:10" s="109" customFormat="1" outlineLevel="1">
      <c r="A121" s="128" t="s">
        <v>267</v>
      </c>
      <c r="B121" s="128"/>
      <c r="C121" s="131">
        <v>1</v>
      </c>
      <c r="D121" s="131">
        <v>0</v>
      </c>
      <c r="E121" s="131">
        <v>0</v>
      </c>
      <c r="F121" s="131"/>
      <c r="G121" s="131">
        <v>0</v>
      </c>
      <c r="H121" s="131">
        <v>0</v>
      </c>
      <c r="I121" s="131">
        <v>125</v>
      </c>
      <c r="J121" s="133"/>
    </row>
    <row r="122" spans="1:10" s="109" customFormat="1" outlineLevel="1">
      <c r="A122" s="129" t="s">
        <v>268</v>
      </c>
      <c r="B122" s="129"/>
      <c r="C122" s="132">
        <v>7</v>
      </c>
      <c r="D122" s="132">
        <v>0</v>
      </c>
      <c r="E122" s="132">
        <v>0.1</v>
      </c>
      <c r="F122" s="132"/>
      <c r="G122" s="132">
        <v>2</v>
      </c>
      <c r="H122" s="132">
        <v>0</v>
      </c>
      <c r="I122" s="132">
        <v>0</v>
      </c>
      <c r="J122" s="133"/>
    </row>
    <row r="123" spans="1:10" s="109" customFormat="1" outlineLevel="1">
      <c r="A123" s="127" t="s">
        <v>269</v>
      </c>
      <c r="B123" s="127"/>
      <c r="C123" s="130"/>
      <c r="D123" s="130"/>
      <c r="E123" s="130"/>
      <c r="F123" s="130"/>
      <c r="G123" s="130"/>
      <c r="H123" s="130"/>
      <c r="I123" s="130"/>
      <c r="J123" s="133"/>
    </row>
    <row r="124" spans="1:10" s="109" customFormat="1" outlineLevel="1">
      <c r="A124" s="128" t="s">
        <v>270</v>
      </c>
      <c r="B124" s="128"/>
      <c r="C124" s="131">
        <v>160</v>
      </c>
      <c r="D124" s="131">
        <v>0</v>
      </c>
      <c r="E124" s="131">
        <v>0</v>
      </c>
      <c r="F124" s="131"/>
      <c r="G124" s="131">
        <v>41</v>
      </c>
      <c r="H124" s="131">
        <v>0</v>
      </c>
      <c r="I124" s="131"/>
      <c r="J124" s="133"/>
    </row>
    <row r="125" spans="1:10" s="109" customFormat="1" outlineLevel="1">
      <c r="A125" s="129" t="s">
        <v>271</v>
      </c>
      <c r="B125" s="129"/>
      <c r="C125" s="132">
        <v>230</v>
      </c>
      <c r="D125" s="132">
        <v>0</v>
      </c>
      <c r="E125" s="132">
        <v>0</v>
      </c>
      <c r="F125" s="132"/>
      <c r="G125" s="132">
        <v>56</v>
      </c>
      <c r="H125" s="132">
        <v>0</v>
      </c>
      <c r="I125" s="132"/>
      <c r="J125" s="133"/>
    </row>
    <row r="126" spans="1:10" s="109" customFormat="1" outlineLevel="1">
      <c r="A126" s="128" t="s">
        <v>272</v>
      </c>
      <c r="B126" s="128"/>
      <c r="C126" s="131">
        <v>330</v>
      </c>
      <c r="D126" s="131">
        <v>0</v>
      </c>
      <c r="E126" s="131">
        <v>0</v>
      </c>
      <c r="F126" s="131"/>
      <c r="G126" s="131">
        <v>82</v>
      </c>
      <c r="H126" s="131">
        <v>0</v>
      </c>
      <c r="I126" s="131"/>
      <c r="J126" s="133"/>
    </row>
    <row r="127" spans="1:10" s="14" customFormat="1">
      <c r="A127" s="120"/>
      <c r="B127" s="118"/>
      <c r="C127" s="121"/>
      <c r="D127" s="121"/>
      <c r="E127" s="121"/>
      <c r="F127" s="121"/>
      <c r="G127" s="121"/>
      <c r="H127" s="121"/>
      <c r="I127" s="121"/>
      <c r="J127" s="13"/>
    </row>
    <row r="128" spans="1:10">
      <c r="A128" t="s">
        <v>274</v>
      </c>
      <c r="C128">
        <v>80</v>
      </c>
      <c r="D128">
        <v>2</v>
      </c>
      <c r="E128">
        <v>0</v>
      </c>
      <c r="F128">
        <v>0</v>
      </c>
      <c r="G128">
        <v>19</v>
      </c>
      <c r="H128">
        <v>0</v>
      </c>
      <c r="I128">
        <v>110</v>
      </c>
      <c r="J128" s="13">
        <v>1.5</v>
      </c>
    </row>
    <row r="129" spans="1:10" s="14" customFormat="1">
      <c r="A129" s="120"/>
      <c r="B129" s="118"/>
      <c r="C129" s="121"/>
      <c r="D129" s="121"/>
      <c r="E129" s="121"/>
      <c r="F129" s="121"/>
      <c r="G129" s="121"/>
      <c r="H129" s="121"/>
      <c r="I129" s="121"/>
      <c r="J129" s="13"/>
    </row>
    <row r="130" spans="1:10">
      <c r="J130" s="13"/>
    </row>
    <row r="131" spans="1:10">
      <c r="A131" s="5" t="s">
        <v>40</v>
      </c>
      <c r="B131" s="15"/>
      <c r="C131" s="15"/>
      <c r="D131" s="15"/>
      <c r="E131" s="15"/>
      <c r="F131" s="15"/>
      <c r="G131" s="15"/>
      <c r="H131" s="15"/>
      <c r="I131" s="15"/>
      <c r="J131" s="16"/>
    </row>
    <row r="132" spans="1:10">
      <c r="A132" t="s">
        <v>41</v>
      </c>
      <c r="B132">
        <f>4.1868*C132</f>
        <v>167.47199999999998</v>
      </c>
      <c r="C132">
        <v>40</v>
      </c>
      <c r="D132">
        <v>6</v>
      </c>
      <c r="E132">
        <v>0</v>
      </c>
      <c r="F132">
        <v>0</v>
      </c>
      <c r="G132">
        <v>4</v>
      </c>
      <c r="H132">
        <v>2</v>
      </c>
      <c r="I132">
        <v>0</v>
      </c>
      <c r="J132" s="13"/>
    </row>
    <row r="133" spans="1:10">
      <c r="A133" t="s">
        <v>42</v>
      </c>
      <c r="B133">
        <f>4.1868*C133</f>
        <v>37.681199999999997</v>
      </c>
      <c r="C133">
        <v>9</v>
      </c>
      <c r="E133">
        <v>1</v>
      </c>
      <c r="F133">
        <v>0</v>
      </c>
      <c r="G133">
        <v>0</v>
      </c>
      <c r="H133">
        <v>0</v>
      </c>
      <c r="I133">
        <v>0</v>
      </c>
      <c r="J133" s="13"/>
    </row>
    <row r="134" spans="1:10">
      <c r="A134" t="s">
        <v>275</v>
      </c>
      <c r="C134">
        <v>10</v>
      </c>
      <c r="E134">
        <v>1</v>
      </c>
      <c r="J134" s="13">
        <v>6</v>
      </c>
    </row>
    <row r="135" spans="1:10">
      <c r="A135" t="s">
        <v>108</v>
      </c>
      <c r="C135">
        <v>10</v>
      </c>
      <c r="E135">
        <v>1</v>
      </c>
      <c r="J135" s="13">
        <v>6</v>
      </c>
    </row>
    <row r="137" spans="1:10">
      <c r="A137" s="17" t="s">
        <v>55</v>
      </c>
      <c r="B137" s="18">
        <f t="shared" ref="B137" si="0">SUMPRODUCT(B2:B135,$J$2:$J$135)</f>
        <v>4138</v>
      </c>
      <c r="C137" s="19">
        <f t="shared" ref="C137:I137" si="1">SUMPRODUCT(C2:C135,$J$2:$J$135)</f>
        <v>2528.5903130719998</v>
      </c>
      <c r="D137" s="19">
        <f t="shared" si="1"/>
        <v>191.64000000000001</v>
      </c>
      <c r="E137" s="19">
        <f t="shared" si="1"/>
        <v>91.499999999999986</v>
      </c>
      <c r="F137" s="18">
        <f t="shared" si="1"/>
        <v>32.800000000000004</v>
      </c>
      <c r="G137" s="19">
        <f t="shared" si="1"/>
        <v>232.44000000000003</v>
      </c>
      <c r="H137" s="18">
        <f t="shared" si="1"/>
        <v>3.6</v>
      </c>
      <c r="I137" s="20">
        <f t="shared" si="1"/>
        <v>2890.2</v>
      </c>
    </row>
    <row r="139" spans="1:10" ht="23">
      <c r="A139" s="60" t="s">
        <v>130</v>
      </c>
      <c r="B139" s="60"/>
      <c r="C139" s="108">
        <f>Inputs!G2</f>
        <v>2530.6709305831805</v>
      </c>
      <c r="D139" s="62">
        <f>Inputs!G14</f>
        <v>185.32799984458566</v>
      </c>
      <c r="E139" s="62">
        <f>Inputs!G15</f>
        <v>64.349999946036689</v>
      </c>
      <c r="F139" s="61"/>
      <c r="G139" s="62">
        <f>Inputs!G16</f>
        <v>302.5522329226269</v>
      </c>
      <c r="H139" s="60"/>
      <c r="I139" s="60"/>
    </row>
    <row r="141" spans="1:10" ht="20">
      <c r="A141" s="63" t="s">
        <v>131</v>
      </c>
      <c r="B141" s="64"/>
      <c r="C141" s="65">
        <f>(C139-C137)/C137</f>
        <v>8.228369382040808E-4</v>
      </c>
      <c r="D141" s="65">
        <f>(D139-D137)/D137</f>
        <v>-3.2936757229254605E-2</v>
      </c>
      <c r="E141" s="65">
        <f t="shared" ref="E141:G141" si="2">(E139-E137)/E137</f>
        <v>-0.29672131206517266</v>
      </c>
      <c r="F141" s="65"/>
      <c r="G141" s="65">
        <f t="shared" si="2"/>
        <v>0.30163583257024118</v>
      </c>
    </row>
    <row r="142" spans="1:10">
      <c r="D142" s="59"/>
    </row>
  </sheetData>
  <mergeCells count="9">
    <mergeCell ref="I45:I46"/>
    <mergeCell ref="A65:I65"/>
    <mergeCell ref="A69:I69"/>
    <mergeCell ref="C45:C46"/>
    <mergeCell ref="D45:D46"/>
    <mergeCell ref="E45:E46"/>
    <mergeCell ref="F45:F46"/>
    <mergeCell ref="G45:G46"/>
    <mergeCell ref="H45:H46"/>
  </mergeCells>
  <phoneticPr fontId="9" type="noConversion"/>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election activeCell="E9" sqref="E9"/>
    </sheetView>
  </sheetViews>
  <sheetFormatPr baseColWidth="10" defaultColWidth="11" defaultRowHeight="15" x14ac:dyDescent="0"/>
  <cols>
    <col min="1" max="1" width="64.5" customWidth="1"/>
  </cols>
  <sheetData>
    <row r="1" spans="1:3">
      <c r="A1" s="50" t="s">
        <v>18</v>
      </c>
      <c r="B1" s="51" t="s">
        <v>64</v>
      </c>
      <c r="C1" s="52" t="s">
        <v>63</v>
      </c>
    </row>
    <row r="2" spans="1:3">
      <c r="A2" s="8" t="s">
        <v>2</v>
      </c>
      <c r="B2" s="54">
        <v>170</v>
      </c>
      <c r="C2" s="53">
        <f>0.393700787*B2</f>
        <v>66.929133789999995</v>
      </c>
    </row>
    <row r="3" spans="1:3">
      <c r="A3" s="7" t="s">
        <v>60</v>
      </c>
      <c r="B3" s="56"/>
      <c r="C3" s="55">
        <v>8.125</v>
      </c>
    </row>
    <row r="4" spans="1:3">
      <c r="A4" s="209" t="s">
        <v>61</v>
      </c>
      <c r="B4" s="211"/>
      <c r="C4" s="214">
        <v>6.75</v>
      </c>
    </row>
    <row r="5" spans="1:3">
      <c r="A5" s="210"/>
      <c r="B5" s="211"/>
      <c r="C5" s="214"/>
    </row>
    <row r="6" spans="1:3">
      <c r="A6" s="10" t="s">
        <v>62</v>
      </c>
      <c r="B6" s="212">
        <v>10</v>
      </c>
      <c r="C6" s="213"/>
    </row>
    <row r="8" spans="1:3">
      <c r="A8" s="206" t="s">
        <v>65</v>
      </c>
      <c r="B8" s="207">
        <f>(C2^1.5)*((SQRT(C4)/22.667)+(SQRT(C3)/17.0104))*((B6/224)+1)</f>
        <v>161.41048862853054</v>
      </c>
      <c r="C8" s="207"/>
    </row>
    <row r="9" spans="1:3">
      <c r="A9" s="206"/>
      <c r="B9" s="208"/>
      <c r="C9" s="208"/>
    </row>
    <row r="10" spans="1:3">
      <c r="A10" s="206" t="s">
        <v>66</v>
      </c>
      <c r="B10" s="207">
        <f>(B8/(100-B6))*100</f>
        <v>179.34498736503394</v>
      </c>
      <c r="C10" s="207"/>
    </row>
    <row r="11" spans="1:3">
      <c r="A11" s="206"/>
      <c r="B11" s="208"/>
      <c r="C11" s="208"/>
    </row>
    <row r="14" spans="1:3">
      <c r="A14" s="26" t="s">
        <v>73</v>
      </c>
      <c r="B14" s="27"/>
    </row>
    <row r="15" spans="1:3">
      <c r="A15" s="21" t="s">
        <v>67</v>
      </c>
      <c r="B15" s="23">
        <f>1.6817*C4+1.3759*C3+0.3314*C2</f>
        <v>44.710977438005997</v>
      </c>
    </row>
    <row r="16" spans="1:3">
      <c r="A16" s="21" t="s">
        <v>68</v>
      </c>
      <c r="B16" s="24">
        <f>1.2033*C4+0.1236*C2</f>
        <v>16.394715936444001</v>
      </c>
    </row>
    <row r="17" spans="1:2">
      <c r="A17" s="21" t="s">
        <v>69</v>
      </c>
      <c r="B17" s="24">
        <f>0.9626*C4+0.0989*C2</f>
        <v>13.116841331831001</v>
      </c>
    </row>
    <row r="18" spans="1:2">
      <c r="A18" s="21" t="s">
        <v>70</v>
      </c>
      <c r="B18" s="24">
        <f>1.1424*C4+0.1236*C2</f>
        <v>15.983640936444001</v>
      </c>
    </row>
    <row r="19" spans="1:2">
      <c r="A19" s="21" t="s">
        <v>71</v>
      </c>
      <c r="B19" s="24">
        <f>1.3868*C3+0.1805*C2</f>
        <v>23.348458649094997</v>
      </c>
    </row>
    <row r="20" spans="1:2">
      <c r="A20" s="22" t="s">
        <v>72</v>
      </c>
      <c r="B20" s="25">
        <f>0.9298*C3+0.121*C2</f>
        <v>15.653050188589999</v>
      </c>
    </row>
    <row r="22" spans="1:2">
      <c r="A22" s="28" t="s">
        <v>14</v>
      </c>
    </row>
    <row r="23" spans="1:2">
      <c r="A23" s="28" t="s">
        <v>74</v>
      </c>
    </row>
    <row r="25" spans="1:2">
      <c r="A25" t="s">
        <v>75</v>
      </c>
    </row>
    <row r="26" spans="1:2">
      <c r="A26" t="s">
        <v>77</v>
      </c>
    </row>
    <row r="27" spans="1:2">
      <c r="A27" t="s">
        <v>78</v>
      </c>
    </row>
    <row r="28" spans="1:2">
      <c r="A28" t="s">
        <v>79</v>
      </c>
    </row>
    <row r="29" spans="1:2">
      <c r="A29" t="s">
        <v>80</v>
      </c>
    </row>
    <row r="30" spans="1:2">
      <c r="A30" t="s">
        <v>81</v>
      </c>
    </row>
    <row r="31" spans="1:2">
      <c r="A31" t="s">
        <v>82</v>
      </c>
    </row>
    <row r="32" spans="1:2">
      <c r="A32" t="s">
        <v>76</v>
      </c>
    </row>
  </sheetData>
  <mergeCells count="8">
    <mergeCell ref="A10:A11"/>
    <mergeCell ref="B10:C11"/>
    <mergeCell ref="A4:A5"/>
    <mergeCell ref="B4:B5"/>
    <mergeCell ref="B6:C6"/>
    <mergeCell ref="C4:C5"/>
    <mergeCell ref="A8:A9"/>
    <mergeCell ref="B8:C9"/>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workbookViewId="0">
      <selection activeCell="F2" sqref="F2"/>
    </sheetView>
  </sheetViews>
  <sheetFormatPr baseColWidth="10" defaultColWidth="11" defaultRowHeight="15" x14ac:dyDescent="0"/>
  <cols>
    <col min="1" max="1" width="46.33203125" bestFit="1" customWidth="1"/>
    <col min="12" max="12" width="14.6640625" bestFit="1" customWidth="1"/>
  </cols>
  <sheetData>
    <row r="1" spans="1:13">
      <c r="A1" s="36" t="s">
        <v>18</v>
      </c>
      <c r="B1" s="37" t="s">
        <v>92</v>
      </c>
      <c r="C1" s="38" t="s">
        <v>93</v>
      </c>
    </row>
    <row r="2" spans="1:13">
      <c r="A2" s="32" t="s">
        <v>19</v>
      </c>
      <c r="B2" s="33">
        <v>65</v>
      </c>
      <c r="C2" s="30">
        <f>2.20462262*B2</f>
        <v>143.3004703</v>
      </c>
    </row>
    <row r="3" spans="1:13">
      <c r="A3" s="34" t="s">
        <v>84</v>
      </c>
      <c r="B3" s="35">
        <v>170</v>
      </c>
      <c r="C3" s="29">
        <f>0.393700787*B3</f>
        <v>66.929133789999995</v>
      </c>
    </row>
    <row r="4" spans="1:13">
      <c r="A4" s="31" t="s">
        <v>91</v>
      </c>
      <c r="B4" s="215">
        <f>C2/C3</f>
        <v>2.1410776172544876</v>
      </c>
      <c r="C4" s="216"/>
    </row>
    <row r="6" spans="1:13">
      <c r="A6" t="s">
        <v>83</v>
      </c>
      <c r="L6" t="s">
        <v>100</v>
      </c>
    </row>
    <row r="7" spans="1:13">
      <c r="A7" t="s">
        <v>84</v>
      </c>
      <c r="B7" t="s">
        <v>70</v>
      </c>
      <c r="C7" t="s">
        <v>68</v>
      </c>
      <c r="D7" t="s">
        <v>85</v>
      </c>
      <c r="E7" t="s">
        <v>67</v>
      </c>
      <c r="F7" t="s">
        <v>86</v>
      </c>
      <c r="G7" t="s">
        <v>87</v>
      </c>
      <c r="H7" t="s">
        <v>88</v>
      </c>
      <c r="I7" t="s">
        <v>89</v>
      </c>
      <c r="J7" t="s">
        <v>94</v>
      </c>
      <c r="L7" t="s">
        <v>95</v>
      </c>
      <c r="M7">
        <v>1.2</v>
      </c>
    </row>
    <row r="8" spans="1:13">
      <c r="A8">
        <v>1.9</v>
      </c>
      <c r="B8">
        <v>14</v>
      </c>
      <c r="C8">
        <v>13.1</v>
      </c>
      <c r="D8">
        <v>10.9</v>
      </c>
      <c r="E8">
        <v>36.4</v>
      </c>
      <c r="F8">
        <v>27.3</v>
      </c>
      <c r="G8">
        <v>32.799999999999997</v>
      </c>
      <c r="H8">
        <v>19.7</v>
      </c>
      <c r="I8">
        <v>13.1</v>
      </c>
      <c r="J8" s="39">
        <f>1.614*F8</f>
        <v>44.062200000000004</v>
      </c>
      <c r="L8" t="s">
        <v>96</v>
      </c>
      <c r="M8">
        <v>1.33</v>
      </c>
    </row>
    <row r="9" spans="1:13">
      <c r="A9">
        <v>1.97</v>
      </c>
      <c r="B9">
        <v>14.25</v>
      </c>
      <c r="C9">
        <v>13.35</v>
      </c>
      <c r="D9">
        <v>11.1</v>
      </c>
      <c r="E9">
        <v>37.15</v>
      </c>
      <c r="F9">
        <v>27.85</v>
      </c>
      <c r="G9">
        <v>33.450000000000003</v>
      </c>
      <c r="H9">
        <v>20.05</v>
      </c>
      <c r="I9">
        <v>13.35</v>
      </c>
      <c r="J9" s="39">
        <f t="shared" ref="J9:J26" si="0">1.614*F9</f>
        <v>44.949900000000007</v>
      </c>
      <c r="L9" t="s">
        <v>97</v>
      </c>
      <c r="M9">
        <v>1.1100000000000001</v>
      </c>
    </row>
    <row r="10" spans="1:13">
      <c r="A10">
        <v>2.04</v>
      </c>
      <c r="B10">
        <v>14.5</v>
      </c>
      <c r="C10">
        <v>13.6</v>
      </c>
      <c r="D10">
        <v>11.3</v>
      </c>
      <c r="E10">
        <v>37.9</v>
      </c>
      <c r="F10">
        <v>28.4</v>
      </c>
      <c r="G10">
        <v>34.1</v>
      </c>
      <c r="H10">
        <v>20.399999999999999</v>
      </c>
      <c r="I10">
        <v>13.6</v>
      </c>
      <c r="J10" s="39">
        <f t="shared" si="0"/>
        <v>45.837600000000002</v>
      </c>
      <c r="L10" t="s">
        <v>98</v>
      </c>
      <c r="M10">
        <v>1.66</v>
      </c>
    </row>
    <row r="11" spans="1:13">
      <c r="A11">
        <v>2.11</v>
      </c>
      <c r="B11">
        <v>14.75</v>
      </c>
      <c r="C11">
        <v>13.85</v>
      </c>
      <c r="D11">
        <v>11.55</v>
      </c>
      <c r="E11">
        <v>38.6</v>
      </c>
      <c r="F11">
        <v>28.9</v>
      </c>
      <c r="G11">
        <v>34.700000000000003</v>
      </c>
      <c r="H11">
        <v>20.8</v>
      </c>
      <c r="I11">
        <v>13.85</v>
      </c>
      <c r="J11" s="39">
        <f t="shared" si="0"/>
        <v>46.644600000000004</v>
      </c>
      <c r="L11" t="s">
        <v>99</v>
      </c>
      <c r="M11">
        <v>1.5</v>
      </c>
    </row>
    <row r="12" spans="1:13">
      <c r="A12">
        <v>2.1800000000000002</v>
      </c>
      <c r="B12">
        <v>15</v>
      </c>
      <c r="C12">
        <v>14.1</v>
      </c>
      <c r="D12">
        <v>11.8</v>
      </c>
      <c r="E12">
        <v>39.299999999999997</v>
      </c>
      <c r="F12">
        <v>29.4</v>
      </c>
      <c r="G12">
        <v>35.299999999999997</v>
      </c>
      <c r="H12">
        <v>21.2</v>
      </c>
      <c r="I12">
        <v>14.1</v>
      </c>
      <c r="J12" s="39">
        <f t="shared" si="0"/>
        <v>47.451599999999999</v>
      </c>
      <c r="L12" t="s">
        <v>101</v>
      </c>
      <c r="M12">
        <f>1.614</f>
        <v>1.6140000000000001</v>
      </c>
    </row>
    <row r="13" spans="1:13">
      <c r="A13">
        <v>2.2599999999999998</v>
      </c>
      <c r="B13">
        <v>15.3</v>
      </c>
      <c r="C13">
        <v>14.35</v>
      </c>
      <c r="D13">
        <v>12</v>
      </c>
      <c r="E13">
        <v>40</v>
      </c>
      <c r="F13">
        <v>29.7</v>
      </c>
      <c r="G13">
        <v>35.950000000000003</v>
      </c>
      <c r="H13">
        <v>21.6</v>
      </c>
      <c r="I13">
        <v>14.35</v>
      </c>
      <c r="J13" s="39">
        <f t="shared" si="0"/>
        <v>47.9358</v>
      </c>
    </row>
    <row r="14" spans="1:13">
      <c r="A14">
        <v>2.33</v>
      </c>
      <c r="B14">
        <v>15.6</v>
      </c>
      <c r="C14">
        <v>14.6</v>
      </c>
      <c r="D14">
        <v>12.2</v>
      </c>
      <c r="E14">
        <v>40.700000000000003</v>
      </c>
      <c r="F14">
        <v>30</v>
      </c>
      <c r="G14">
        <v>36.6</v>
      </c>
      <c r="H14">
        <v>22</v>
      </c>
      <c r="I14">
        <v>14.6</v>
      </c>
      <c r="J14" s="39">
        <f t="shared" si="0"/>
        <v>48.42</v>
      </c>
    </row>
    <row r="15" spans="1:13">
      <c r="A15">
        <v>2.41</v>
      </c>
      <c r="B15">
        <v>15.85</v>
      </c>
      <c r="C15">
        <v>14.85</v>
      </c>
      <c r="D15">
        <v>12.4</v>
      </c>
      <c r="E15">
        <v>41.4</v>
      </c>
      <c r="F15">
        <v>30.8</v>
      </c>
      <c r="G15">
        <v>37.25</v>
      </c>
      <c r="H15">
        <v>22.35</v>
      </c>
      <c r="I15">
        <v>14.85</v>
      </c>
      <c r="J15" s="39">
        <f t="shared" si="0"/>
        <v>49.711200000000005</v>
      </c>
    </row>
    <row r="16" spans="1:13">
      <c r="A16">
        <v>2.4900000000000002</v>
      </c>
      <c r="B16">
        <v>16.100000000000001</v>
      </c>
      <c r="C16">
        <v>15.1</v>
      </c>
      <c r="D16">
        <v>12.6</v>
      </c>
      <c r="E16">
        <v>42.1</v>
      </c>
      <c r="F16">
        <v>31.6</v>
      </c>
      <c r="G16">
        <v>37.9</v>
      </c>
      <c r="H16">
        <v>22.7</v>
      </c>
      <c r="I16">
        <v>15.1</v>
      </c>
      <c r="J16" s="39">
        <f t="shared" si="0"/>
        <v>51.002400000000009</v>
      </c>
    </row>
    <row r="17" spans="1:10">
      <c r="A17">
        <v>2.57</v>
      </c>
      <c r="B17">
        <v>16.399999999999999</v>
      </c>
      <c r="C17">
        <v>15.4</v>
      </c>
      <c r="D17">
        <v>12.85</v>
      </c>
      <c r="E17">
        <v>42.8</v>
      </c>
      <c r="F17">
        <v>32.1</v>
      </c>
      <c r="G17">
        <v>38.549999999999997</v>
      </c>
      <c r="H17">
        <v>23.1</v>
      </c>
      <c r="I17">
        <v>15.4</v>
      </c>
      <c r="J17" s="39">
        <f t="shared" si="0"/>
        <v>51.809400000000004</v>
      </c>
    </row>
    <row r="18" spans="1:10">
      <c r="A18">
        <v>2.65</v>
      </c>
      <c r="B18">
        <v>16.7</v>
      </c>
      <c r="C18">
        <v>15.7</v>
      </c>
      <c r="D18">
        <v>13.1</v>
      </c>
      <c r="E18">
        <v>43.5</v>
      </c>
      <c r="F18">
        <v>32.6</v>
      </c>
      <c r="G18">
        <v>39.200000000000003</v>
      </c>
      <c r="H18">
        <v>23.5</v>
      </c>
      <c r="I18">
        <v>15.7</v>
      </c>
      <c r="J18" s="39">
        <f t="shared" si="0"/>
        <v>52.616400000000006</v>
      </c>
    </row>
    <row r="19" spans="1:10">
      <c r="A19">
        <v>2.73</v>
      </c>
      <c r="B19">
        <v>16.95</v>
      </c>
      <c r="C19">
        <v>15.95</v>
      </c>
      <c r="D19">
        <v>13.3</v>
      </c>
      <c r="E19">
        <v>44.25</v>
      </c>
      <c r="F19">
        <v>33.15</v>
      </c>
      <c r="G19">
        <v>39.85</v>
      </c>
      <c r="H19">
        <v>23.9</v>
      </c>
      <c r="I19">
        <v>15.95</v>
      </c>
      <c r="J19" s="39">
        <f t="shared" si="0"/>
        <v>53.504100000000001</v>
      </c>
    </row>
    <row r="20" spans="1:10">
      <c r="A20">
        <v>2.82</v>
      </c>
      <c r="B20">
        <v>17.2</v>
      </c>
      <c r="C20">
        <v>16.2</v>
      </c>
      <c r="D20">
        <v>13.5</v>
      </c>
      <c r="E20">
        <v>45</v>
      </c>
      <c r="F20">
        <v>33.700000000000003</v>
      </c>
      <c r="G20">
        <v>40.5</v>
      </c>
      <c r="H20">
        <v>24.3</v>
      </c>
      <c r="I20">
        <v>16.2</v>
      </c>
      <c r="J20" s="39">
        <f t="shared" si="0"/>
        <v>54.391800000000011</v>
      </c>
    </row>
    <row r="21" spans="1:10">
      <c r="A21">
        <v>2.9</v>
      </c>
      <c r="B21">
        <v>17.5</v>
      </c>
      <c r="C21">
        <v>16.45</v>
      </c>
      <c r="D21">
        <v>13.7</v>
      </c>
      <c r="E21">
        <v>45.7</v>
      </c>
      <c r="F21">
        <v>34.25</v>
      </c>
      <c r="G21">
        <v>41.1</v>
      </c>
      <c r="H21">
        <v>24.65</v>
      </c>
      <c r="I21">
        <v>16.45</v>
      </c>
      <c r="J21" s="39">
        <f t="shared" si="0"/>
        <v>55.279500000000006</v>
      </c>
    </row>
    <row r="22" spans="1:10">
      <c r="A22">
        <v>2.99</v>
      </c>
      <c r="B22">
        <v>17.8</v>
      </c>
      <c r="C22">
        <v>16.7</v>
      </c>
      <c r="D22">
        <v>13.9</v>
      </c>
      <c r="E22">
        <v>46.4</v>
      </c>
      <c r="F22">
        <v>34.799999999999997</v>
      </c>
      <c r="G22">
        <v>41.7</v>
      </c>
      <c r="H22">
        <v>25</v>
      </c>
      <c r="I22">
        <v>16.7</v>
      </c>
      <c r="J22" s="39">
        <f t="shared" si="0"/>
        <v>56.167200000000001</v>
      </c>
    </row>
    <row r="23" spans="1:10">
      <c r="A23">
        <v>3.09</v>
      </c>
      <c r="B23">
        <v>18.05</v>
      </c>
      <c r="C23">
        <v>17</v>
      </c>
      <c r="D23">
        <v>14.15</v>
      </c>
      <c r="E23">
        <v>47.2</v>
      </c>
      <c r="F23">
        <v>35.4</v>
      </c>
      <c r="G23">
        <v>42.45</v>
      </c>
      <c r="H23">
        <v>25.45</v>
      </c>
      <c r="I23">
        <v>17</v>
      </c>
      <c r="J23" s="39">
        <f t="shared" si="0"/>
        <v>57.135600000000004</v>
      </c>
    </row>
    <row r="24" spans="1:10">
      <c r="A24">
        <v>3.2</v>
      </c>
      <c r="B24">
        <v>18.3</v>
      </c>
      <c r="C24">
        <v>17.3</v>
      </c>
      <c r="D24">
        <v>14.4</v>
      </c>
      <c r="E24">
        <v>48</v>
      </c>
      <c r="F24">
        <v>36</v>
      </c>
      <c r="G24">
        <v>43.2</v>
      </c>
      <c r="H24">
        <v>25.9</v>
      </c>
      <c r="I24">
        <v>17.3</v>
      </c>
      <c r="J24" s="39">
        <f t="shared" si="0"/>
        <v>58.104000000000006</v>
      </c>
    </row>
    <row r="25" spans="1:10">
      <c r="A25">
        <v>3.29</v>
      </c>
      <c r="B25">
        <v>18.55</v>
      </c>
      <c r="C25">
        <v>17.55</v>
      </c>
      <c r="D25">
        <v>14.6</v>
      </c>
      <c r="E25">
        <v>48.7</v>
      </c>
      <c r="F25">
        <v>36.549999999999997</v>
      </c>
      <c r="G25">
        <v>43.85</v>
      </c>
      <c r="H25">
        <v>26.3</v>
      </c>
      <c r="I25">
        <v>17.55</v>
      </c>
      <c r="J25" s="39">
        <f t="shared" si="0"/>
        <v>58.991700000000002</v>
      </c>
    </row>
    <row r="26" spans="1:10">
      <c r="A26">
        <v>3.38</v>
      </c>
      <c r="B26">
        <v>18.8</v>
      </c>
      <c r="C26">
        <v>17.8</v>
      </c>
      <c r="D26">
        <v>14.8</v>
      </c>
      <c r="E26">
        <v>49.4</v>
      </c>
      <c r="F26">
        <v>37.1</v>
      </c>
      <c r="G26">
        <v>44.5</v>
      </c>
      <c r="H26">
        <v>26.7</v>
      </c>
      <c r="I26">
        <v>17.8</v>
      </c>
      <c r="J26" s="39">
        <f t="shared" si="0"/>
        <v>59.879400000000004</v>
      </c>
    </row>
    <row r="28" spans="1:10">
      <c r="A28" t="s">
        <v>14</v>
      </c>
    </row>
    <row r="29" spans="1:10">
      <c r="A29" t="s">
        <v>90</v>
      </c>
    </row>
  </sheetData>
  <mergeCells count="1">
    <mergeCell ref="B4:C4"/>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election activeCell="H52" sqref="H52"/>
    </sheetView>
  </sheetViews>
  <sheetFormatPr baseColWidth="10" defaultColWidth="11" defaultRowHeight="15" x14ac:dyDescent="0"/>
  <sheetData>
    <row r="1" spans="1:12">
      <c r="A1" s="217" t="s">
        <v>132</v>
      </c>
      <c r="B1" s="217"/>
      <c r="C1" s="217"/>
      <c r="D1" s="217"/>
      <c r="E1" s="217"/>
      <c r="F1" s="217"/>
      <c r="G1" s="217"/>
      <c r="H1" s="217"/>
      <c r="I1" s="217"/>
      <c r="J1" s="217"/>
      <c r="K1" s="217"/>
      <c r="L1" s="217"/>
    </row>
    <row r="2" spans="1:12">
      <c r="A2" s="217"/>
      <c r="B2" s="217"/>
      <c r="C2" s="217"/>
      <c r="D2" s="217"/>
      <c r="E2" s="217"/>
      <c r="F2" s="217"/>
      <c r="G2" s="217"/>
      <c r="H2" s="217"/>
      <c r="I2" s="217"/>
      <c r="J2" s="217"/>
      <c r="K2" s="217"/>
      <c r="L2" s="217"/>
    </row>
    <row r="3" spans="1:12">
      <c r="A3" s="217"/>
      <c r="B3" s="217"/>
      <c r="C3" s="217"/>
      <c r="D3" s="217"/>
      <c r="E3" s="217"/>
      <c r="F3" s="217"/>
      <c r="G3" s="217"/>
      <c r="H3" s="217"/>
      <c r="I3" s="217"/>
      <c r="J3" s="217"/>
      <c r="K3" s="217"/>
      <c r="L3" s="217"/>
    </row>
    <row r="4" spans="1:12">
      <c r="A4" s="217"/>
      <c r="B4" s="217"/>
      <c r="C4" s="217"/>
      <c r="D4" s="217"/>
      <c r="E4" s="217"/>
      <c r="F4" s="217"/>
      <c r="G4" s="217"/>
      <c r="H4" s="217"/>
      <c r="I4" s="217"/>
      <c r="J4" s="217"/>
      <c r="K4" s="217"/>
      <c r="L4" s="217"/>
    </row>
    <row r="5" spans="1:12">
      <c r="A5" s="217"/>
      <c r="B5" s="217"/>
      <c r="C5" s="217"/>
      <c r="D5" s="217"/>
      <c r="E5" s="217"/>
      <c r="F5" s="217"/>
      <c r="G5" s="217"/>
      <c r="H5" s="217"/>
      <c r="I5" s="217"/>
      <c r="J5" s="217"/>
      <c r="K5" s="217"/>
      <c r="L5" s="217"/>
    </row>
    <row r="6" spans="1:12">
      <c r="A6" s="217"/>
      <c r="B6" s="217"/>
      <c r="C6" s="217"/>
      <c r="D6" s="217"/>
      <c r="E6" s="217"/>
      <c r="F6" s="217"/>
      <c r="G6" s="217"/>
      <c r="H6" s="217"/>
      <c r="I6" s="217"/>
      <c r="J6" s="217"/>
      <c r="K6" s="217"/>
      <c r="L6" s="217"/>
    </row>
    <row r="7" spans="1:12">
      <c r="A7" s="217"/>
      <c r="B7" s="217"/>
      <c r="C7" s="217"/>
      <c r="D7" s="217"/>
      <c r="E7" s="217"/>
      <c r="F7" s="217"/>
      <c r="G7" s="217"/>
      <c r="H7" s="217"/>
      <c r="I7" s="217"/>
      <c r="J7" s="217"/>
      <c r="K7" s="217"/>
      <c r="L7" s="217"/>
    </row>
    <row r="8" spans="1:12">
      <c r="A8" s="217"/>
      <c r="B8" s="217"/>
      <c r="C8" s="217"/>
      <c r="D8" s="217"/>
      <c r="E8" s="217"/>
      <c r="F8" s="217"/>
      <c r="G8" s="217"/>
      <c r="H8" s="217"/>
      <c r="I8" s="217"/>
      <c r="J8" s="217"/>
      <c r="K8" s="217"/>
      <c r="L8" s="217"/>
    </row>
    <row r="9" spans="1:12">
      <c r="A9" s="217"/>
      <c r="B9" s="217"/>
      <c r="C9" s="217"/>
      <c r="D9" s="217"/>
      <c r="E9" s="217"/>
      <c r="F9" s="217"/>
      <c r="G9" s="217"/>
      <c r="H9" s="217"/>
      <c r="I9" s="217"/>
      <c r="J9" s="217"/>
      <c r="K9" s="217"/>
      <c r="L9" s="217"/>
    </row>
    <row r="10" spans="1:12">
      <c r="A10" s="217"/>
      <c r="B10" s="217"/>
      <c r="C10" s="217"/>
      <c r="D10" s="217"/>
      <c r="E10" s="217"/>
      <c r="F10" s="217"/>
      <c r="G10" s="217"/>
      <c r="H10" s="217"/>
      <c r="I10" s="217"/>
      <c r="J10" s="217"/>
      <c r="K10" s="217"/>
      <c r="L10" s="217"/>
    </row>
    <row r="11" spans="1:12">
      <c r="A11" s="217"/>
      <c r="B11" s="217"/>
      <c r="C11" s="217"/>
      <c r="D11" s="217"/>
      <c r="E11" s="217"/>
      <c r="F11" s="217"/>
      <c r="G11" s="217"/>
      <c r="H11" s="217"/>
      <c r="I11" s="217"/>
      <c r="J11" s="217"/>
      <c r="K11" s="217"/>
      <c r="L11" s="217"/>
    </row>
    <row r="12" spans="1:12">
      <c r="A12" s="217"/>
      <c r="B12" s="217"/>
      <c r="C12" s="217"/>
      <c r="D12" s="217"/>
      <c r="E12" s="217"/>
      <c r="F12" s="217"/>
      <c r="G12" s="217"/>
      <c r="H12" s="217"/>
      <c r="I12" s="217"/>
      <c r="J12" s="217"/>
      <c r="K12" s="217"/>
      <c r="L12" s="217"/>
    </row>
    <row r="13" spans="1:12">
      <c r="A13" s="217"/>
      <c r="B13" s="217"/>
      <c r="C13" s="217"/>
      <c r="D13" s="217"/>
      <c r="E13" s="217"/>
      <c r="F13" s="217"/>
      <c r="G13" s="217"/>
      <c r="H13" s="217"/>
      <c r="I13" s="217"/>
      <c r="J13" s="217"/>
      <c r="K13" s="217"/>
      <c r="L13" s="217"/>
    </row>
    <row r="14" spans="1:12">
      <c r="A14" s="217"/>
      <c r="B14" s="217"/>
      <c r="C14" s="217"/>
      <c r="D14" s="217"/>
      <c r="E14" s="217"/>
      <c r="F14" s="217"/>
      <c r="G14" s="217"/>
      <c r="H14" s="217"/>
      <c r="I14" s="217"/>
      <c r="J14" s="217"/>
      <c r="K14" s="217"/>
      <c r="L14" s="217"/>
    </row>
    <row r="15" spans="1:12">
      <c r="A15" s="217"/>
      <c r="B15" s="217"/>
      <c r="C15" s="217"/>
      <c r="D15" s="217"/>
      <c r="E15" s="217"/>
      <c r="F15" s="217"/>
      <c r="G15" s="217"/>
      <c r="H15" s="217"/>
      <c r="I15" s="217"/>
      <c r="J15" s="217"/>
      <c r="K15" s="217"/>
      <c r="L15" s="217"/>
    </row>
    <row r="16" spans="1:12">
      <c r="A16" s="217"/>
      <c r="B16" s="217"/>
      <c r="C16" s="217"/>
      <c r="D16" s="217"/>
      <c r="E16" s="217"/>
      <c r="F16" s="217"/>
      <c r="G16" s="217"/>
      <c r="H16" s="217"/>
      <c r="I16" s="217"/>
      <c r="J16" s="217"/>
      <c r="K16" s="217"/>
      <c r="L16" s="217"/>
    </row>
    <row r="17" spans="1:12">
      <c r="A17" s="217"/>
      <c r="B17" s="217"/>
      <c r="C17" s="217"/>
      <c r="D17" s="217"/>
      <c r="E17" s="217"/>
      <c r="F17" s="217"/>
      <c r="G17" s="217"/>
      <c r="H17" s="217"/>
      <c r="I17" s="217"/>
      <c r="J17" s="217"/>
      <c r="K17" s="217"/>
      <c r="L17" s="217"/>
    </row>
    <row r="18" spans="1:12">
      <c r="A18" s="217"/>
      <c r="B18" s="217"/>
      <c r="C18" s="217"/>
      <c r="D18" s="217"/>
      <c r="E18" s="217"/>
      <c r="F18" s="217"/>
      <c r="G18" s="217"/>
      <c r="H18" s="217"/>
      <c r="I18" s="217"/>
      <c r="J18" s="217"/>
      <c r="K18" s="217"/>
      <c r="L18" s="217"/>
    </row>
    <row r="19" spans="1:12">
      <c r="A19" s="217"/>
      <c r="B19" s="217"/>
      <c r="C19" s="217"/>
      <c r="D19" s="217"/>
      <c r="E19" s="217"/>
      <c r="F19" s="217"/>
      <c r="G19" s="217"/>
      <c r="H19" s="217"/>
      <c r="I19" s="217"/>
      <c r="J19" s="217"/>
      <c r="K19" s="217"/>
      <c r="L19" s="217"/>
    </row>
    <row r="20" spans="1:12">
      <c r="A20" s="217"/>
      <c r="B20" s="217"/>
      <c r="C20" s="217"/>
      <c r="D20" s="217"/>
      <c r="E20" s="217"/>
      <c r="F20" s="217"/>
      <c r="G20" s="217"/>
      <c r="H20" s="217"/>
      <c r="I20" s="217"/>
      <c r="J20" s="217"/>
      <c r="K20" s="217"/>
      <c r="L20" s="217"/>
    </row>
    <row r="21" spans="1:12">
      <c r="A21" s="217"/>
      <c r="B21" s="217"/>
      <c r="C21" s="217"/>
      <c r="D21" s="217"/>
      <c r="E21" s="217"/>
      <c r="F21" s="217"/>
      <c r="G21" s="217"/>
      <c r="H21" s="217"/>
      <c r="I21" s="217"/>
      <c r="J21" s="217"/>
      <c r="K21" s="217"/>
      <c r="L21" s="217"/>
    </row>
    <row r="22" spans="1:12">
      <c r="A22" s="217"/>
      <c r="B22" s="217"/>
      <c r="C22" s="217"/>
      <c r="D22" s="217"/>
      <c r="E22" s="217"/>
      <c r="F22" s="217"/>
      <c r="G22" s="217"/>
      <c r="H22" s="217"/>
      <c r="I22" s="217"/>
      <c r="J22" s="217"/>
      <c r="K22" s="217"/>
      <c r="L22" s="217"/>
    </row>
    <row r="24" spans="1:12">
      <c r="A24" s="176" t="s">
        <v>139</v>
      </c>
      <c r="B24" s="176"/>
      <c r="C24" s="176"/>
      <c r="D24" s="176"/>
      <c r="E24" s="176"/>
      <c r="F24" s="176"/>
      <c r="G24" s="176"/>
      <c r="H24" s="176"/>
      <c r="I24" s="176"/>
      <c r="J24" s="176"/>
      <c r="K24" s="176"/>
      <c r="L24" s="176"/>
    </row>
    <row r="25" spans="1:12">
      <c r="A25" s="176"/>
      <c r="B25" s="176"/>
      <c r="C25" s="176"/>
      <c r="D25" s="176"/>
      <c r="E25" s="176"/>
      <c r="F25" s="176"/>
      <c r="G25" s="176"/>
      <c r="H25" s="176"/>
      <c r="I25" s="176"/>
      <c r="J25" s="176"/>
      <c r="K25" s="176"/>
      <c r="L25" s="176"/>
    </row>
    <row r="26" spans="1:12">
      <c r="A26" s="176"/>
      <c r="B26" s="176"/>
      <c r="C26" s="176"/>
      <c r="D26" s="176"/>
      <c r="E26" s="176"/>
      <c r="F26" s="176"/>
      <c r="G26" s="176"/>
      <c r="H26" s="176"/>
      <c r="I26" s="176"/>
      <c r="J26" s="176"/>
      <c r="K26" s="176"/>
      <c r="L26" s="176"/>
    </row>
    <row r="27" spans="1:12">
      <c r="A27" s="176"/>
      <c r="B27" s="176"/>
      <c r="C27" s="176"/>
      <c r="D27" s="176"/>
      <c r="E27" s="176"/>
      <c r="F27" s="176"/>
      <c r="G27" s="176"/>
      <c r="H27" s="176"/>
      <c r="I27" s="176"/>
      <c r="J27" s="176"/>
      <c r="K27" s="176"/>
      <c r="L27" s="176"/>
    </row>
    <row r="28" spans="1:12">
      <c r="A28" s="176"/>
      <c r="B28" s="176"/>
      <c r="C28" s="176"/>
      <c r="D28" s="176"/>
      <c r="E28" s="176"/>
      <c r="F28" s="176"/>
      <c r="G28" s="176"/>
      <c r="H28" s="176"/>
      <c r="I28" s="176"/>
      <c r="J28" s="176"/>
      <c r="K28" s="176"/>
      <c r="L28" s="176"/>
    </row>
    <row r="29" spans="1:12">
      <c r="A29" s="176"/>
      <c r="B29" s="176"/>
      <c r="C29" s="176"/>
      <c r="D29" s="176"/>
      <c r="E29" s="176"/>
      <c r="F29" s="176"/>
      <c r="G29" s="176"/>
      <c r="H29" s="176"/>
      <c r="I29" s="176"/>
      <c r="J29" s="176"/>
      <c r="K29" s="176"/>
      <c r="L29" s="176"/>
    </row>
    <row r="30" spans="1:12">
      <c r="A30" s="176"/>
      <c r="B30" s="176"/>
      <c r="C30" s="176"/>
      <c r="D30" s="176"/>
      <c r="E30" s="176"/>
      <c r="F30" s="176"/>
      <c r="G30" s="176"/>
      <c r="H30" s="176"/>
      <c r="I30" s="176"/>
      <c r="J30" s="176"/>
      <c r="K30" s="176"/>
      <c r="L30" s="176"/>
    </row>
    <row r="31" spans="1:12">
      <c r="A31" s="176"/>
      <c r="B31" s="176"/>
      <c r="C31" s="176"/>
      <c r="D31" s="176"/>
      <c r="E31" s="176"/>
      <c r="F31" s="176"/>
      <c r="G31" s="176"/>
      <c r="H31" s="176"/>
      <c r="I31" s="176"/>
      <c r="J31" s="176"/>
      <c r="K31" s="176"/>
      <c r="L31" s="176"/>
    </row>
    <row r="32" spans="1:12">
      <c r="A32" s="176"/>
      <c r="B32" s="176"/>
      <c r="C32" s="176"/>
      <c r="D32" s="176"/>
      <c r="E32" s="176"/>
      <c r="F32" s="176"/>
      <c r="G32" s="176"/>
      <c r="H32" s="176"/>
      <c r="I32" s="176"/>
      <c r="J32" s="176"/>
      <c r="K32" s="176"/>
      <c r="L32" s="176"/>
    </row>
    <row r="33" spans="1:12">
      <c r="A33" s="176"/>
      <c r="B33" s="176"/>
      <c r="C33" s="176"/>
      <c r="D33" s="176"/>
      <c r="E33" s="176"/>
      <c r="F33" s="176"/>
      <c r="G33" s="176"/>
      <c r="H33" s="176"/>
      <c r="I33" s="176"/>
      <c r="J33" s="176"/>
      <c r="K33" s="176"/>
      <c r="L33" s="176"/>
    </row>
    <row r="34" spans="1:12">
      <c r="A34" s="176"/>
      <c r="B34" s="176"/>
      <c r="C34" s="176"/>
      <c r="D34" s="176"/>
      <c r="E34" s="176"/>
      <c r="F34" s="176"/>
      <c r="G34" s="176"/>
      <c r="H34" s="176"/>
      <c r="I34" s="176"/>
      <c r="J34" s="176"/>
      <c r="K34" s="176"/>
      <c r="L34" s="176"/>
    </row>
    <row r="35" spans="1:12">
      <c r="A35" s="176"/>
      <c r="B35" s="176"/>
      <c r="C35" s="176"/>
      <c r="D35" s="176"/>
      <c r="E35" s="176"/>
      <c r="F35" s="176"/>
      <c r="G35" s="176"/>
      <c r="H35" s="176"/>
      <c r="I35" s="176"/>
      <c r="J35" s="176"/>
      <c r="K35" s="176"/>
      <c r="L35" s="176"/>
    </row>
    <row r="36" spans="1:12">
      <c r="A36" s="176"/>
      <c r="B36" s="176"/>
      <c r="C36" s="176"/>
      <c r="D36" s="176"/>
      <c r="E36" s="176"/>
      <c r="F36" s="176"/>
      <c r="G36" s="176"/>
      <c r="H36" s="176"/>
      <c r="I36" s="176"/>
      <c r="J36" s="176"/>
      <c r="K36" s="176"/>
      <c r="L36" s="176"/>
    </row>
    <row r="37" spans="1:12">
      <c r="A37" s="176"/>
      <c r="B37" s="176"/>
      <c r="C37" s="176"/>
      <c r="D37" s="176"/>
      <c r="E37" s="176"/>
      <c r="F37" s="176"/>
      <c r="G37" s="176"/>
      <c r="H37" s="176"/>
      <c r="I37" s="176"/>
      <c r="J37" s="176"/>
      <c r="K37" s="176"/>
      <c r="L37" s="176"/>
    </row>
    <row r="38" spans="1:12">
      <c r="A38" s="176"/>
      <c r="B38" s="176"/>
      <c r="C38" s="176"/>
      <c r="D38" s="176"/>
      <c r="E38" s="176"/>
      <c r="F38" s="176"/>
      <c r="G38" s="176"/>
      <c r="H38" s="176"/>
      <c r="I38" s="176"/>
      <c r="J38" s="176"/>
      <c r="K38" s="176"/>
      <c r="L38" s="176"/>
    </row>
    <row r="39" spans="1:12">
      <c r="A39" s="176"/>
      <c r="B39" s="176"/>
      <c r="C39" s="176"/>
      <c r="D39" s="176"/>
      <c r="E39" s="176"/>
      <c r="F39" s="176"/>
      <c r="G39" s="176"/>
      <c r="H39" s="176"/>
      <c r="I39" s="176"/>
      <c r="J39" s="176"/>
      <c r="K39" s="176"/>
      <c r="L39" s="176"/>
    </row>
    <row r="40" spans="1:12">
      <c r="A40" s="176"/>
      <c r="B40" s="176"/>
      <c r="C40" s="176"/>
      <c r="D40" s="176"/>
      <c r="E40" s="176"/>
      <c r="F40" s="176"/>
      <c r="G40" s="176"/>
      <c r="H40" s="176"/>
      <c r="I40" s="176"/>
      <c r="J40" s="176"/>
      <c r="K40" s="176"/>
      <c r="L40" s="176"/>
    </row>
    <row r="41" spans="1:12">
      <c r="A41" s="176"/>
      <c r="B41" s="176"/>
      <c r="C41" s="176"/>
      <c r="D41" s="176"/>
      <c r="E41" s="176"/>
      <c r="F41" s="176"/>
      <c r="G41" s="176"/>
      <c r="H41" s="176"/>
      <c r="I41" s="176"/>
      <c r="J41" s="176"/>
      <c r="K41" s="176"/>
      <c r="L41" s="176"/>
    </row>
    <row r="46" spans="1:12">
      <c r="A46" t="s">
        <v>140</v>
      </c>
    </row>
  </sheetData>
  <mergeCells count="2">
    <mergeCell ref="A1:L22"/>
    <mergeCell ref="A24:L4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Inputs</vt:lpstr>
      <vt:lpstr>Calorie Calculations</vt:lpstr>
      <vt:lpstr>Nutrition Requirements</vt:lpstr>
      <vt:lpstr>Food Encyclopedia</vt:lpstr>
      <vt:lpstr>Maximum Lean Body Mass</vt:lpstr>
      <vt:lpstr>Ideal Measurements</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dc:creator>
  <cp:lastModifiedBy>Riz</cp:lastModifiedBy>
  <cp:lastPrinted>2011-08-08T14:14:26Z</cp:lastPrinted>
  <dcterms:created xsi:type="dcterms:W3CDTF">2011-07-23T17:01:05Z</dcterms:created>
  <dcterms:modified xsi:type="dcterms:W3CDTF">2011-10-15T18:34:01Z</dcterms:modified>
</cp:coreProperties>
</file>